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ontariogov-my.sharepoint.com/personal/john_molenhuis_ontario_ca/Documents/Documents/Data/COPprojects/Goats/GoatCOPRFS/Deliverables/"/>
    </mc:Choice>
  </mc:AlternateContent>
  <xr:revisionPtr revIDLastSave="155" documentId="13_ncr:1_{B658C185-91A0-4ECD-B202-CC54A80E676A}" xr6:coauthVersionLast="47" xr6:coauthVersionMax="47" xr10:uidLastSave="{C582C0F1-4FDD-48C7-8A0B-CCBF25D87CC7}"/>
  <workbookProtection workbookAlgorithmName="SHA-512" workbookHashValue="LaRKHZPtqFKsMbDSg+dFdSIjhfurVewAQu0WP7W8BKSqKBbaNdqElPfKYn8x4UxrxvmBeLCH3XsWGl0WgLDiCg==" workbookSaltValue="VmqOB057OzJSfSGoFX3rmw==" workbookSpinCount="100000" lockStructure="1"/>
  <bookViews>
    <workbookView xWindow="-120" yWindow="-120" windowWidth="20730" windowHeight="11160" tabRatio="977" xr2:uid="{E6ACF3EA-1CDD-477F-89D7-75086C8D862C}"/>
  </bookViews>
  <sheets>
    <sheet name="Guide d'Utilisateur" sheetId="45" r:id="rId1"/>
    <sheet name="CP Totaux" sheetId="46" r:id="rId2"/>
    <sheet name="Par Litre" sheetId="47" r:id="rId3"/>
    <sheet name="Par Chèvre" sheetId="48" r:id="rId4"/>
    <sheet name="Statistiques" sheetId="58" r:id="rId5"/>
    <sheet name="Graphiques" sheetId="57" r:id="rId6"/>
    <sheet name="Immobilisations - Récapitulatif" sheetId="42" r:id="rId7"/>
    <sheet name="Bétail" sheetId="41" r:id="rId8"/>
    <sheet name="Production" sheetId="21" r:id="rId9"/>
    <sheet name="Immobilisations" sheetId="43" r:id="rId10"/>
    <sheet name="Utilisation des aliments" sheetId="64" r:id="rId11"/>
    <sheet name="Aliments et autre" sheetId="13" r:id="rId12"/>
    <sheet name="Travail" sheetId="15" r:id="rId13"/>
    <sheet name="Revenus &amp; Dépenses" sheetId="40" r:id="rId14"/>
    <sheet name="Bilan" sheetId="10" r:id="rId15"/>
    <sheet name="Lists" sheetId="44" state="hidden" r:id="rId16"/>
    <sheet name="2019Total" sheetId="49" state="hidden" r:id="rId17"/>
    <sheet name="2019Litre" sheetId="53" state="hidden" r:id="rId18"/>
    <sheet name="2019Doe" sheetId="52" state="hidden" r:id="rId19"/>
    <sheet name="2020Total" sheetId="50" state="hidden" r:id="rId20"/>
    <sheet name="2020Litre" sheetId="54" state="hidden" r:id="rId21"/>
    <sheet name="2020Doe" sheetId="55" state="hidden" r:id="rId22"/>
    <sheet name="2021Total" sheetId="61" state="hidden" r:id="rId23"/>
    <sheet name="2021Litre" sheetId="60" state="hidden" r:id="rId24"/>
    <sheet name="2021Doe" sheetId="59" state="hidden" r:id="rId25"/>
  </sheets>
  <definedNames>
    <definedName name="_xlnm._FilterDatabase" localSheetId="9" hidden="1">Immobilisations!$B$12:$BF$250</definedName>
    <definedName name="AgeGroup">Lists!$I$2:$I$4</definedName>
    <definedName name="Class">Lists!$B$2:$B$9</definedName>
    <definedName name="DepYear">Immobilisations!$D$3</definedName>
    <definedName name="FedDairy">'Aliments et autre'!$C$44</definedName>
    <definedName name="FedReplace">'Aliments et autre'!$D$44</definedName>
    <definedName name="Feed2Crop">'Aliments et autre'!$C$46</definedName>
    <definedName name="LabourRate" localSheetId="3">'Par Chèvre'!#REF!</definedName>
    <definedName name="LabourRate" localSheetId="2">'Par Litre'!#REF!</definedName>
    <definedName name="LabourRate">'Guide d''Utilisateur'!$D$95</definedName>
    <definedName name="MgmtRate" localSheetId="3">'Par Chèvre'!#REF!</definedName>
    <definedName name="MgmtRate" localSheetId="2">'Par Litre'!#REF!</definedName>
    <definedName name="MgmtRate">'Guide d''Utilisateur'!$D$94</definedName>
    <definedName name="Rep2Dairy">Bétail!$E$28</definedName>
    <definedName name="Salvage">Immobilisations!$D$4</definedName>
    <definedName name="VarianceComp">Lists!$C$2:$C$6</definedName>
    <definedName name="Year">Lists!$A$2:$A$34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21" l="1"/>
  <c r="D37" i="21" s="1"/>
  <c r="E24" i="21"/>
  <c r="F24" i="21"/>
  <c r="G24" i="21"/>
  <c r="H24" i="21"/>
  <c r="I24" i="21"/>
  <c r="I37" i="21" s="1"/>
  <c r="J24" i="21"/>
  <c r="K24" i="21"/>
  <c r="L24" i="21"/>
  <c r="M24" i="21"/>
  <c r="N24" i="21"/>
  <c r="D25" i="21"/>
  <c r="D38" i="21" s="1"/>
  <c r="E25" i="21"/>
  <c r="F25" i="21"/>
  <c r="F38" i="21" s="1"/>
  <c r="G25" i="21"/>
  <c r="H25" i="21"/>
  <c r="I25" i="21"/>
  <c r="J25" i="21"/>
  <c r="K25" i="21"/>
  <c r="L25" i="21"/>
  <c r="M25" i="21"/>
  <c r="N25" i="21"/>
  <c r="N34" i="21" s="1"/>
  <c r="C25" i="21"/>
  <c r="C38" i="21" s="1"/>
  <c r="C24" i="21"/>
  <c r="C37" i="21" s="1"/>
  <c r="G37" i="21"/>
  <c r="K37" i="21"/>
  <c r="H34" i="21"/>
  <c r="L38" i="21"/>
  <c r="N19" i="21"/>
  <c r="M19" i="21"/>
  <c r="L19" i="21"/>
  <c r="K19" i="21"/>
  <c r="J19" i="21"/>
  <c r="I19" i="21"/>
  <c r="H19" i="21"/>
  <c r="G19" i="21"/>
  <c r="G44" i="21" s="1"/>
  <c r="F19" i="21"/>
  <c r="F44" i="21" s="1"/>
  <c r="E19" i="21"/>
  <c r="D19" i="21"/>
  <c r="C19" i="21"/>
  <c r="C44" i="21" s="1"/>
  <c r="N13" i="21"/>
  <c r="M13" i="21"/>
  <c r="L13" i="21"/>
  <c r="K13" i="21"/>
  <c r="J13" i="21"/>
  <c r="I13" i="21"/>
  <c r="H13" i="21"/>
  <c r="G13" i="21"/>
  <c r="F13" i="21"/>
  <c r="E13" i="21"/>
  <c r="D13" i="21"/>
  <c r="N44" i="21"/>
  <c r="M44" i="21"/>
  <c r="L44" i="21"/>
  <c r="K44" i="21"/>
  <c r="J44" i="21"/>
  <c r="I44" i="21"/>
  <c r="H44" i="21"/>
  <c r="E44" i="21"/>
  <c r="N42" i="21"/>
  <c r="M42" i="21"/>
  <c r="L42" i="21"/>
  <c r="K42" i="21"/>
  <c r="J42" i="21"/>
  <c r="I42" i="21"/>
  <c r="H42" i="21"/>
  <c r="E42" i="21"/>
  <c r="N39" i="21"/>
  <c r="M39" i="21"/>
  <c r="L39" i="21"/>
  <c r="K39" i="21"/>
  <c r="J39" i="21"/>
  <c r="I39" i="21"/>
  <c r="H39" i="21"/>
  <c r="G39" i="21"/>
  <c r="F39" i="21"/>
  <c r="E39" i="21"/>
  <c r="D39" i="21"/>
  <c r="C39" i="21"/>
  <c r="M38" i="21"/>
  <c r="K38" i="21"/>
  <c r="J38" i="21"/>
  <c r="I38" i="21"/>
  <c r="G38" i="21"/>
  <c r="E38" i="21"/>
  <c r="N37" i="21"/>
  <c r="M37" i="21"/>
  <c r="L37" i="21"/>
  <c r="J37" i="21"/>
  <c r="H37" i="21"/>
  <c r="F37" i="21"/>
  <c r="E37" i="21"/>
  <c r="M34" i="21"/>
  <c r="L34" i="21"/>
  <c r="K34" i="21"/>
  <c r="J34" i="21"/>
  <c r="I34" i="21"/>
  <c r="E34" i="21"/>
  <c r="N33" i="21"/>
  <c r="M33" i="21"/>
  <c r="L33" i="21"/>
  <c r="K33" i="21"/>
  <c r="K35" i="21" s="1"/>
  <c r="J33" i="21"/>
  <c r="H33" i="21"/>
  <c r="E33" i="21"/>
  <c r="P22" i="21"/>
  <c r="P21" i="21"/>
  <c r="S143" i="59"/>
  <c r="S142" i="59"/>
  <c r="S141" i="59"/>
  <c r="S140" i="59"/>
  <c r="S139" i="59"/>
  <c r="S138" i="59"/>
  <c r="S137" i="59"/>
  <c r="S136" i="59"/>
  <c r="S135" i="59"/>
  <c r="S134" i="59"/>
  <c r="S133" i="59"/>
  <c r="S132" i="59"/>
  <c r="S131" i="59"/>
  <c r="S130" i="59"/>
  <c r="S129" i="59"/>
  <c r="S128" i="59"/>
  <c r="S127" i="59"/>
  <c r="S126" i="59"/>
  <c r="S125" i="59"/>
  <c r="S124" i="59"/>
  <c r="S123" i="59"/>
  <c r="S122" i="59"/>
  <c r="S121" i="59"/>
  <c r="S120" i="59"/>
  <c r="S119" i="59"/>
  <c r="S118" i="59"/>
  <c r="S117" i="59"/>
  <c r="S116" i="59"/>
  <c r="S115" i="59"/>
  <c r="S114" i="59"/>
  <c r="S113" i="59"/>
  <c r="S112" i="59"/>
  <c r="S111" i="59"/>
  <c r="S110" i="59"/>
  <c r="S109" i="59"/>
  <c r="S108" i="59"/>
  <c r="S107" i="59"/>
  <c r="S106" i="59"/>
  <c r="S105" i="59"/>
  <c r="S104" i="59"/>
  <c r="S103" i="59"/>
  <c r="S102" i="59"/>
  <c r="S101" i="59"/>
  <c r="S100" i="59"/>
  <c r="S99" i="59"/>
  <c r="S98" i="59"/>
  <c r="S97" i="59"/>
  <c r="S96" i="59"/>
  <c r="S95" i="59"/>
  <c r="S94" i="59"/>
  <c r="S93" i="59"/>
  <c r="S92" i="59"/>
  <c r="S91" i="59"/>
  <c r="S90" i="59"/>
  <c r="S89" i="59"/>
  <c r="S88" i="59"/>
  <c r="S87" i="59"/>
  <c r="S86" i="59"/>
  <c r="S85" i="59"/>
  <c r="S84" i="59"/>
  <c r="S83" i="59"/>
  <c r="S82" i="59"/>
  <c r="S81" i="59"/>
  <c r="S80" i="59"/>
  <c r="S79" i="59"/>
  <c r="S78" i="59"/>
  <c r="S77" i="59"/>
  <c r="S76" i="59"/>
  <c r="S75" i="59"/>
  <c r="S74" i="59"/>
  <c r="S73" i="59"/>
  <c r="S72" i="59"/>
  <c r="S71" i="59"/>
  <c r="S70" i="59"/>
  <c r="S69" i="59"/>
  <c r="S68" i="59"/>
  <c r="S67" i="59"/>
  <c r="S66" i="59"/>
  <c r="S65" i="59"/>
  <c r="S64" i="59"/>
  <c r="S63" i="59"/>
  <c r="S62" i="59"/>
  <c r="S61" i="59"/>
  <c r="S60" i="59"/>
  <c r="S59" i="59"/>
  <c r="S58" i="59"/>
  <c r="S57" i="59"/>
  <c r="S56" i="59"/>
  <c r="S55" i="59"/>
  <c r="S54" i="59"/>
  <c r="S53" i="59"/>
  <c r="S52" i="59"/>
  <c r="S51" i="59"/>
  <c r="S50" i="59"/>
  <c r="S49" i="59"/>
  <c r="S48" i="59"/>
  <c r="S47" i="59"/>
  <c r="S46" i="59"/>
  <c r="S45" i="59"/>
  <c r="S44" i="59"/>
  <c r="S43" i="59"/>
  <c r="S42" i="59"/>
  <c r="S41" i="59"/>
  <c r="S40" i="59"/>
  <c r="S39" i="59"/>
  <c r="S38" i="59"/>
  <c r="S37" i="59"/>
  <c r="S36" i="59"/>
  <c r="S35" i="59"/>
  <c r="S34" i="59"/>
  <c r="S33" i="59"/>
  <c r="S32" i="59"/>
  <c r="S31" i="59"/>
  <c r="S30" i="59"/>
  <c r="S29" i="59"/>
  <c r="S28" i="59"/>
  <c r="S27" i="59"/>
  <c r="S26" i="59"/>
  <c r="S25" i="59"/>
  <c r="S24" i="59"/>
  <c r="S23" i="59"/>
  <c r="S22" i="59"/>
  <c r="S21" i="59"/>
  <c r="S20" i="59"/>
  <c r="S19" i="59"/>
  <c r="S18" i="59"/>
  <c r="S17" i="59"/>
  <c r="S16" i="59"/>
  <c r="S15" i="59"/>
  <c r="S14" i="59"/>
  <c r="S13" i="59"/>
  <c r="S12" i="59"/>
  <c r="S11" i="59"/>
  <c r="S10" i="59"/>
  <c r="S9" i="59"/>
  <c r="S8" i="59"/>
  <c r="S7" i="59"/>
  <c r="S6" i="59"/>
  <c r="S143" i="55"/>
  <c r="S142" i="55"/>
  <c r="S141" i="55"/>
  <c r="S140" i="55"/>
  <c r="S139" i="55"/>
  <c r="S138" i="55"/>
  <c r="S137" i="55"/>
  <c r="S136" i="55"/>
  <c r="S135" i="55"/>
  <c r="S134" i="55"/>
  <c r="S133" i="55"/>
  <c r="S132" i="55"/>
  <c r="S131" i="55"/>
  <c r="S130" i="55"/>
  <c r="S129" i="55"/>
  <c r="S128" i="55"/>
  <c r="S127" i="55"/>
  <c r="S126" i="55"/>
  <c r="S125" i="55"/>
  <c r="S124" i="55"/>
  <c r="S123" i="55"/>
  <c r="S122" i="55"/>
  <c r="S121" i="55"/>
  <c r="S120" i="55"/>
  <c r="S119" i="55"/>
  <c r="S118" i="55"/>
  <c r="S117" i="55"/>
  <c r="S116" i="55"/>
  <c r="S115" i="55"/>
  <c r="S114" i="55"/>
  <c r="S113" i="55"/>
  <c r="S112" i="55"/>
  <c r="S111" i="55"/>
  <c r="S110" i="55"/>
  <c r="S109" i="55"/>
  <c r="S108" i="55"/>
  <c r="S107" i="55"/>
  <c r="S106" i="55"/>
  <c r="S105" i="55"/>
  <c r="S104" i="55"/>
  <c r="S103" i="55"/>
  <c r="S102" i="55"/>
  <c r="S101" i="55"/>
  <c r="S100" i="55"/>
  <c r="S99" i="55"/>
  <c r="S98" i="55"/>
  <c r="S97" i="55"/>
  <c r="S96" i="55"/>
  <c r="S95" i="55"/>
  <c r="S94" i="55"/>
  <c r="S93" i="55"/>
  <c r="S92" i="55"/>
  <c r="S91" i="55"/>
  <c r="S90" i="55"/>
  <c r="S89" i="55"/>
  <c r="S88" i="55"/>
  <c r="S87" i="55"/>
  <c r="S86" i="55"/>
  <c r="S85" i="55"/>
  <c r="S84" i="55"/>
  <c r="S83" i="55"/>
  <c r="S82" i="55"/>
  <c r="S81" i="55"/>
  <c r="S80" i="55"/>
  <c r="S79" i="55"/>
  <c r="S78" i="55"/>
  <c r="S77" i="55"/>
  <c r="S76" i="55"/>
  <c r="S75" i="55"/>
  <c r="S74" i="55"/>
  <c r="S73" i="55"/>
  <c r="S72" i="55"/>
  <c r="S71" i="55"/>
  <c r="S70" i="55"/>
  <c r="S69" i="55"/>
  <c r="S68" i="55"/>
  <c r="S67" i="55"/>
  <c r="S66" i="55"/>
  <c r="S65" i="55"/>
  <c r="S64" i="55"/>
  <c r="S63" i="55"/>
  <c r="S62" i="55"/>
  <c r="S61" i="55"/>
  <c r="S60" i="55"/>
  <c r="S59" i="55"/>
  <c r="S58" i="55"/>
  <c r="S57" i="55"/>
  <c r="S56" i="55"/>
  <c r="S55" i="55"/>
  <c r="S54" i="55"/>
  <c r="S53" i="55"/>
  <c r="S52" i="55"/>
  <c r="S51" i="55"/>
  <c r="S50" i="55"/>
  <c r="S49" i="55"/>
  <c r="S48" i="55"/>
  <c r="S47" i="55"/>
  <c r="S46" i="55"/>
  <c r="S45" i="55"/>
  <c r="S44" i="55"/>
  <c r="S43" i="55"/>
  <c r="S42" i="55"/>
  <c r="S41" i="55"/>
  <c r="S40" i="55"/>
  <c r="S39" i="55"/>
  <c r="S38" i="55"/>
  <c r="S37" i="55"/>
  <c r="S36" i="55"/>
  <c r="S35" i="55"/>
  <c r="S34" i="55"/>
  <c r="S33" i="55"/>
  <c r="S32" i="55"/>
  <c r="S31" i="55"/>
  <c r="S30" i="55"/>
  <c r="S29" i="55"/>
  <c r="S28" i="55"/>
  <c r="S27" i="55"/>
  <c r="S26" i="55"/>
  <c r="S25" i="55"/>
  <c r="S24" i="55"/>
  <c r="S23" i="55"/>
  <c r="S22" i="55"/>
  <c r="S21" i="55"/>
  <c r="S20" i="55"/>
  <c r="S19" i="55"/>
  <c r="S18" i="55"/>
  <c r="S17" i="55"/>
  <c r="S16" i="55"/>
  <c r="S15" i="55"/>
  <c r="S14" i="55"/>
  <c r="S13" i="55"/>
  <c r="S12" i="55"/>
  <c r="S11" i="55"/>
  <c r="S10" i="55"/>
  <c r="S9" i="55"/>
  <c r="S8" i="55"/>
  <c r="S7" i="55"/>
  <c r="S6" i="55"/>
  <c r="S143" i="52"/>
  <c r="S142" i="52"/>
  <c r="S141" i="52"/>
  <c r="S140" i="52"/>
  <c r="S139" i="52"/>
  <c r="S138" i="52"/>
  <c r="S137" i="52"/>
  <c r="S136" i="52"/>
  <c r="S135" i="52"/>
  <c r="S134" i="52"/>
  <c r="S133" i="52"/>
  <c r="S132" i="52"/>
  <c r="S131" i="52"/>
  <c r="S130" i="52"/>
  <c r="S129" i="52"/>
  <c r="S128" i="52"/>
  <c r="S127" i="52"/>
  <c r="S126" i="52"/>
  <c r="S125" i="52"/>
  <c r="S124" i="52"/>
  <c r="S123" i="52"/>
  <c r="S122" i="52"/>
  <c r="S121" i="52"/>
  <c r="S120" i="52"/>
  <c r="S119" i="52"/>
  <c r="S118" i="52"/>
  <c r="S117" i="52"/>
  <c r="S116" i="52"/>
  <c r="S115" i="52"/>
  <c r="S114" i="52"/>
  <c r="S113" i="52"/>
  <c r="S112" i="52"/>
  <c r="S111" i="52"/>
  <c r="S110" i="52"/>
  <c r="S109" i="52"/>
  <c r="S108" i="52"/>
  <c r="S107" i="52"/>
  <c r="S106" i="52"/>
  <c r="S105" i="52"/>
  <c r="S104" i="52"/>
  <c r="S103" i="52"/>
  <c r="S102" i="52"/>
  <c r="S101" i="52"/>
  <c r="S100" i="52"/>
  <c r="S99" i="52"/>
  <c r="S98" i="52"/>
  <c r="S97" i="52"/>
  <c r="S96" i="52"/>
  <c r="S95" i="52"/>
  <c r="S94" i="52"/>
  <c r="S93" i="52"/>
  <c r="S92" i="52"/>
  <c r="S91" i="52"/>
  <c r="S90" i="52"/>
  <c r="S89" i="52"/>
  <c r="S88" i="52"/>
  <c r="S87" i="52"/>
  <c r="S86" i="52"/>
  <c r="S85" i="52"/>
  <c r="S84" i="52"/>
  <c r="S83" i="52"/>
  <c r="S82" i="52"/>
  <c r="S81" i="52"/>
  <c r="S80" i="52"/>
  <c r="S79" i="52"/>
  <c r="S78" i="52"/>
  <c r="S77" i="52"/>
  <c r="S76" i="52"/>
  <c r="S75" i="52"/>
  <c r="S74" i="52"/>
  <c r="S73" i="52"/>
  <c r="S72" i="52"/>
  <c r="S71" i="52"/>
  <c r="S70" i="52"/>
  <c r="S69" i="52"/>
  <c r="S68" i="52"/>
  <c r="S67" i="52"/>
  <c r="S66" i="52"/>
  <c r="S65" i="52"/>
  <c r="S64" i="52"/>
  <c r="S63" i="52"/>
  <c r="S62" i="52"/>
  <c r="S61" i="52"/>
  <c r="S60" i="52"/>
  <c r="S59" i="52"/>
  <c r="S58" i="52"/>
  <c r="S57" i="52"/>
  <c r="S56" i="52"/>
  <c r="S55" i="52"/>
  <c r="S54" i="52"/>
  <c r="S53" i="52"/>
  <c r="S52" i="52"/>
  <c r="S51" i="52"/>
  <c r="S50" i="52"/>
  <c r="S49" i="52"/>
  <c r="S48" i="52"/>
  <c r="S47" i="52"/>
  <c r="S46" i="52"/>
  <c r="S45" i="52"/>
  <c r="S44" i="52"/>
  <c r="S43" i="52"/>
  <c r="S42" i="52"/>
  <c r="S41" i="52"/>
  <c r="S40" i="52"/>
  <c r="S39" i="52"/>
  <c r="S38" i="52"/>
  <c r="S37" i="52"/>
  <c r="S36" i="52"/>
  <c r="S35" i="52"/>
  <c r="S34" i="52"/>
  <c r="S33" i="52"/>
  <c r="S32" i="52"/>
  <c r="S31" i="52"/>
  <c r="S30" i="52"/>
  <c r="S29" i="52"/>
  <c r="S28" i="52"/>
  <c r="S27" i="52"/>
  <c r="S26" i="52"/>
  <c r="S25" i="52"/>
  <c r="S24" i="52"/>
  <c r="S23" i="52"/>
  <c r="S22" i="52"/>
  <c r="S21" i="52"/>
  <c r="S20" i="52"/>
  <c r="S19" i="52"/>
  <c r="S18" i="52"/>
  <c r="S17" i="52"/>
  <c r="S16" i="52"/>
  <c r="S15" i="52"/>
  <c r="S14" i="52"/>
  <c r="S13" i="52"/>
  <c r="S12" i="52"/>
  <c r="S11" i="52"/>
  <c r="S10" i="52"/>
  <c r="S9" i="52"/>
  <c r="S8" i="52"/>
  <c r="S7" i="52"/>
  <c r="S6" i="52"/>
  <c r="F88" i="15"/>
  <c r="F87" i="15"/>
  <c r="F86" i="15"/>
  <c r="F85" i="15"/>
  <c r="F96" i="15"/>
  <c r="F95" i="15"/>
  <c r="F93" i="15"/>
  <c r="F92" i="15"/>
  <c r="F91" i="15"/>
  <c r="F90" i="15"/>
  <c r="F102" i="15"/>
  <c r="F101" i="15"/>
  <c r="F100" i="15"/>
  <c r="F99" i="15"/>
  <c r="F82" i="15"/>
  <c r="F81" i="15"/>
  <c r="F80" i="15"/>
  <c r="P28" i="21"/>
  <c r="P27" i="21"/>
  <c r="N29" i="21"/>
  <c r="M29" i="21"/>
  <c r="L29" i="21"/>
  <c r="K29" i="21"/>
  <c r="J29" i="21"/>
  <c r="I29" i="21"/>
  <c r="H29" i="21"/>
  <c r="G29" i="21"/>
  <c r="F29" i="21"/>
  <c r="E29" i="21"/>
  <c r="D29" i="21"/>
  <c r="C29" i="21"/>
  <c r="G34" i="45"/>
  <c r="G32" i="45"/>
  <c r="G33" i="45"/>
  <c r="G31" i="45"/>
  <c r="C42" i="21" l="1"/>
  <c r="L35" i="21"/>
  <c r="D34" i="21"/>
  <c r="I33" i="21"/>
  <c r="I35" i="21" s="1"/>
  <c r="K40" i="21"/>
  <c r="L40" i="21"/>
  <c r="J35" i="21"/>
  <c r="F40" i="21"/>
  <c r="N38" i="21"/>
  <c r="N40" i="21" s="1"/>
  <c r="G40" i="21"/>
  <c r="N35" i="21"/>
  <c r="H38" i="21"/>
  <c r="H40" i="21" s="1"/>
  <c r="I40" i="21"/>
  <c r="H35" i="21"/>
  <c r="E40" i="21"/>
  <c r="M40" i="21"/>
  <c r="J40" i="21"/>
  <c r="C33" i="21"/>
  <c r="D42" i="21"/>
  <c r="D33" i="21"/>
  <c r="D44" i="21"/>
  <c r="D40" i="21"/>
  <c r="C40" i="21"/>
  <c r="C34" i="21"/>
  <c r="F34" i="21"/>
  <c r="F42" i="21"/>
  <c r="G34" i="21"/>
  <c r="G42" i="21"/>
  <c r="E35" i="21"/>
  <c r="F33" i="21"/>
  <c r="M35" i="21"/>
  <c r="G33" i="21"/>
  <c r="G35" i="45"/>
  <c r="G36" i="45" s="1"/>
  <c r="AG7" i="15"/>
  <c r="AG8" i="15"/>
  <c r="AG9" i="15"/>
  <c r="AG10" i="15"/>
  <c r="AG11" i="15"/>
  <c r="AG12" i="15"/>
  <c r="AG13" i="15"/>
  <c r="AG14" i="15"/>
  <c r="AG15" i="15"/>
  <c r="AG16" i="15"/>
  <c r="AG17" i="15"/>
  <c r="AG18" i="15"/>
  <c r="AG19" i="15"/>
  <c r="AG20" i="15"/>
  <c r="AG21" i="15"/>
  <c r="AG22" i="15"/>
  <c r="AG23" i="15"/>
  <c r="AG24" i="15"/>
  <c r="AG25" i="15"/>
  <c r="AG26" i="15"/>
  <c r="AA49" i="15"/>
  <c r="Q47" i="15"/>
  <c r="C34" i="15"/>
  <c r="D34" i="15"/>
  <c r="E34" i="15"/>
  <c r="C36" i="15"/>
  <c r="D36" i="15"/>
  <c r="E36" i="15"/>
  <c r="AE36" i="15" s="1"/>
  <c r="C37" i="15"/>
  <c r="D37" i="15"/>
  <c r="E37" i="15"/>
  <c r="G37" i="15" s="1"/>
  <c r="C38" i="15"/>
  <c r="D38" i="15"/>
  <c r="E38" i="15"/>
  <c r="AE38" i="15" s="1"/>
  <c r="C39" i="15"/>
  <c r="D39" i="15"/>
  <c r="E39" i="15"/>
  <c r="AE39" i="15" s="1"/>
  <c r="C40" i="15"/>
  <c r="D40" i="15"/>
  <c r="E40" i="15"/>
  <c r="AE40" i="15" s="1"/>
  <c r="C41" i="15"/>
  <c r="D41" i="15"/>
  <c r="E41" i="15"/>
  <c r="AI41" i="15" s="1"/>
  <c r="AK41" i="15" s="1"/>
  <c r="C42" i="15"/>
  <c r="D42" i="15"/>
  <c r="E42" i="15"/>
  <c r="AI42" i="15" s="1"/>
  <c r="AK42" i="15" s="1"/>
  <c r="C43" i="15"/>
  <c r="D43" i="15"/>
  <c r="E43" i="15"/>
  <c r="AI43" i="15" s="1"/>
  <c r="AK43" i="15" s="1"/>
  <c r="C44" i="15"/>
  <c r="D44" i="15"/>
  <c r="E44" i="15"/>
  <c r="AI44" i="15" s="1"/>
  <c r="AK44" i="15" s="1"/>
  <c r="C45" i="15"/>
  <c r="D45" i="15"/>
  <c r="E45" i="15"/>
  <c r="G45" i="15" s="1"/>
  <c r="C46" i="15"/>
  <c r="D46" i="15"/>
  <c r="E46" i="15"/>
  <c r="AE46" i="15" s="1"/>
  <c r="C47" i="15"/>
  <c r="D47" i="15"/>
  <c r="E47" i="15"/>
  <c r="AE47" i="15" s="1"/>
  <c r="C48" i="15"/>
  <c r="D48" i="15"/>
  <c r="E48" i="15"/>
  <c r="AE48" i="15" s="1"/>
  <c r="C49" i="15"/>
  <c r="D49" i="15"/>
  <c r="E49" i="15"/>
  <c r="AI49" i="15" s="1"/>
  <c r="AK49" i="15" s="1"/>
  <c r="C50" i="15"/>
  <c r="D50" i="15"/>
  <c r="E50" i="15"/>
  <c r="AI50" i="15" s="1"/>
  <c r="AK50" i="15" s="1"/>
  <c r="C51" i="15"/>
  <c r="D51" i="15"/>
  <c r="E51" i="15"/>
  <c r="AI51" i="15" s="1"/>
  <c r="AK51" i="15" s="1"/>
  <c r="C52" i="15"/>
  <c r="D52" i="15"/>
  <c r="E52" i="15"/>
  <c r="AI52" i="15" s="1"/>
  <c r="AK52" i="15" s="1"/>
  <c r="C53" i="15"/>
  <c r="D53" i="15"/>
  <c r="E53" i="15"/>
  <c r="G53" i="15" s="1"/>
  <c r="C54" i="15"/>
  <c r="D54" i="15"/>
  <c r="E54" i="15"/>
  <c r="AE54" i="15" s="1"/>
  <c r="C55" i="15"/>
  <c r="D55" i="15"/>
  <c r="E55" i="15"/>
  <c r="AE55" i="15" s="1"/>
  <c r="B36" i="15"/>
  <c r="B37" i="15"/>
  <c r="B38" i="15"/>
  <c r="B39" i="15"/>
  <c r="B40" i="15"/>
  <c r="B41" i="15"/>
  <c r="B42" i="15"/>
  <c r="B43" i="15"/>
  <c r="B44" i="15"/>
  <c r="B45" i="15"/>
  <c r="B46" i="15"/>
  <c r="B47" i="15"/>
  <c r="B48" i="15"/>
  <c r="B49" i="15"/>
  <c r="B50" i="15"/>
  <c r="B51" i="15"/>
  <c r="B52" i="15"/>
  <c r="B53" i="15"/>
  <c r="B54" i="15"/>
  <c r="B55" i="15"/>
  <c r="B34" i="15"/>
  <c r="AI54" i="15"/>
  <c r="AK54" i="15" s="1"/>
  <c r="AI48" i="15"/>
  <c r="AK48" i="15" s="1"/>
  <c r="AI47" i="15"/>
  <c r="AK47" i="15" s="1"/>
  <c r="AI46" i="15"/>
  <c r="AK46" i="15" s="1"/>
  <c r="E28" i="15"/>
  <c r="AE28" i="15"/>
  <c r="AC28" i="15"/>
  <c r="AA28" i="15"/>
  <c r="Y28" i="15"/>
  <c r="W28" i="15"/>
  <c r="U28" i="15"/>
  <c r="S28" i="15"/>
  <c r="Q28" i="15"/>
  <c r="O28" i="15"/>
  <c r="M28" i="15"/>
  <c r="K28" i="15"/>
  <c r="I28" i="15"/>
  <c r="G28" i="15"/>
  <c r="AI26" i="15"/>
  <c r="AK26" i="15" s="1"/>
  <c r="AI25" i="15"/>
  <c r="AK25" i="15" s="1"/>
  <c r="AI24" i="15"/>
  <c r="AK24" i="15" s="1"/>
  <c r="AI23" i="15"/>
  <c r="AK23" i="15" s="1"/>
  <c r="AI22" i="15"/>
  <c r="AK22" i="15" s="1"/>
  <c r="AI21" i="15"/>
  <c r="AK21" i="15" s="1"/>
  <c r="AI20" i="15"/>
  <c r="AK20" i="15" s="1"/>
  <c r="AI19" i="15"/>
  <c r="AK19" i="15" s="1"/>
  <c r="AI18" i="15"/>
  <c r="AK18" i="15" s="1"/>
  <c r="AI17" i="15"/>
  <c r="AK17" i="15" s="1"/>
  <c r="AI16" i="15"/>
  <c r="AK16" i="15" s="1"/>
  <c r="AI15" i="15"/>
  <c r="AK15" i="15" s="1"/>
  <c r="AI14" i="15"/>
  <c r="AK14" i="15" s="1"/>
  <c r="AI13" i="15"/>
  <c r="AK13" i="15" s="1"/>
  <c r="AI12" i="15"/>
  <c r="AK12" i="15" s="1"/>
  <c r="AI11" i="15"/>
  <c r="AK11" i="15" s="1"/>
  <c r="AI10" i="15"/>
  <c r="AK10" i="15" s="1"/>
  <c r="AI9" i="15"/>
  <c r="AK9" i="15" s="1"/>
  <c r="AI8" i="15"/>
  <c r="AK8" i="15" s="1"/>
  <c r="AI7" i="15"/>
  <c r="AK7" i="15" s="1"/>
  <c r="B30" i="64"/>
  <c r="B46" i="64" s="1"/>
  <c r="B29" i="64"/>
  <c r="B45" i="64" s="1"/>
  <c r="F16" i="13"/>
  <c r="D35" i="21" l="1"/>
  <c r="G35" i="21"/>
  <c r="F35" i="21"/>
  <c r="C35" i="21"/>
  <c r="K72" i="15"/>
  <c r="K71" i="15"/>
  <c r="K70" i="15"/>
  <c r="K69" i="15"/>
  <c r="K76" i="15"/>
  <c r="K68" i="15"/>
  <c r="K75" i="15"/>
  <c r="K67" i="15"/>
  <c r="K74" i="15"/>
  <c r="K66" i="15"/>
  <c r="K73" i="15"/>
  <c r="K65" i="15"/>
  <c r="K64" i="15"/>
  <c r="M76" i="15"/>
  <c r="I71" i="15"/>
  <c r="I70" i="15"/>
  <c r="I69" i="15"/>
  <c r="I64" i="15"/>
  <c r="I76" i="15"/>
  <c r="I68" i="15"/>
  <c r="I67" i="15"/>
  <c r="I73" i="15"/>
  <c r="I72" i="15"/>
  <c r="I75" i="15"/>
  <c r="I74" i="15"/>
  <c r="I66" i="15"/>
  <c r="I65" i="15"/>
  <c r="G69" i="15"/>
  <c r="G67" i="15"/>
  <c r="G76" i="15"/>
  <c r="G68" i="15"/>
  <c r="G75" i="15"/>
  <c r="G74" i="15"/>
  <c r="G73" i="15"/>
  <c r="G72" i="15"/>
  <c r="G64" i="15"/>
  <c r="G71" i="15"/>
  <c r="G65" i="15"/>
  <c r="G70" i="15"/>
  <c r="G66" i="15"/>
  <c r="U55" i="15"/>
  <c r="AI39" i="15"/>
  <c r="AK39" i="15" s="1"/>
  <c r="AI40" i="15"/>
  <c r="AK40" i="15" s="1"/>
  <c r="AI36" i="15"/>
  <c r="AK36" i="15" s="1"/>
  <c r="AI38" i="15"/>
  <c r="AK38" i="15" s="1"/>
  <c r="I40" i="15"/>
  <c r="AI53" i="15"/>
  <c r="AK53" i="15" s="1"/>
  <c r="G36" i="15"/>
  <c r="M64" i="15" s="1"/>
  <c r="I45" i="15"/>
  <c r="M47" i="15"/>
  <c r="Q53" i="15"/>
  <c r="W41" i="15"/>
  <c r="AC45" i="15"/>
  <c r="G49" i="15"/>
  <c r="I47" i="15"/>
  <c r="M53" i="15"/>
  <c r="Q55" i="15"/>
  <c r="W49" i="15"/>
  <c r="AC47" i="15"/>
  <c r="G48" i="15"/>
  <c r="I53" i="15"/>
  <c r="M55" i="15"/>
  <c r="S41" i="15"/>
  <c r="Y45" i="15"/>
  <c r="AC53" i="15"/>
  <c r="AI55" i="15"/>
  <c r="AK55" i="15" s="1"/>
  <c r="G41" i="15"/>
  <c r="I55" i="15"/>
  <c r="O41" i="15"/>
  <c r="S49" i="15"/>
  <c r="Y47" i="15"/>
  <c r="AC55" i="15"/>
  <c r="G40" i="15"/>
  <c r="K36" i="15"/>
  <c r="M66" i="15" s="1"/>
  <c r="O49" i="15"/>
  <c r="U45" i="15"/>
  <c r="Y53" i="15"/>
  <c r="AE41" i="15"/>
  <c r="I37" i="15"/>
  <c r="K41" i="15"/>
  <c r="Q39" i="15"/>
  <c r="U47" i="15"/>
  <c r="Y55" i="15"/>
  <c r="AE49" i="15"/>
  <c r="M45" i="15"/>
  <c r="I39" i="15"/>
  <c r="K49" i="15"/>
  <c r="Q45" i="15"/>
  <c r="U53" i="15"/>
  <c r="AA41" i="15"/>
  <c r="AC39" i="15"/>
  <c r="Y39" i="15"/>
  <c r="U39" i="15"/>
  <c r="M39" i="15"/>
  <c r="M37" i="15"/>
  <c r="Q37" i="15"/>
  <c r="U37" i="15"/>
  <c r="Y37" i="15"/>
  <c r="AC37" i="15"/>
  <c r="G51" i="15"/>
  <c r="AI37" i="15"/>
  <c r="AK37" i="15" s="1"/>
  <c r="G50" i="15"/>
  <c r="G42" i="15"/>
  <c r="I38" i="15"/>
  <c r="I46" i="15"/>
  <c r="I54" i="15"/>
  <c r="K42" i="15"/>
  <c r="K50" i="15"/>
  <c r="M38" i="15"/>
  <c r="M46" i="15"/>
  <c r="M54" i="15"/>
  <c r="O42" i="15"/>
  <c r="O50" i="15"/>
  <c r="Q38" i="15"/>
  <c r="Q58" i="15" s="1"/>
  <c r="Q46" i="15"/>
  <c r="Q54" i="15"/>
  <c r="S42" i="15"/>
  <c r="S50" i="15"/>
  <c r="U38" i="15"/>
  <c r="U46" i="15"/>
  <c r="U54" i="15"/>
  <c r="W42" i="15"/>
  <c r="W50" i="15"/>
  <c r="Y38" i="15"/>
  <c r="Y46" i="15"/>
  <c r="Y54" i="15"/>
  <c r="AA42" i="15"/>
  <c r="AA50" i="15"/>
  <c r="AC38" i="15"/>
  <c r="AC46" i="15"/>
  <c r="AC54" i="15"/>
  <c r="AE42" i="15"/>
  <c r="AE50" i="15"/>
  <c r="G43" i="15"/>
  <c r="K43" i="15"/>
  <c r="O51" i="15"/>
  <c r="I48" i="15"/>
  <c r="K44" i="15"/>
  <c r="K52" i="15"/>
  <c r="M40" i="15"/>
  <c r="M48" i="15"/>
  <c r="O36" i="15"/>
  <c r="M68" i="15" s="1"/>
  <c r="O44" i="15"/>
  <c r="O52" i="15"/>
  <c r="Q40" i="15"/>
  <c r="Q48" i="15"/>
  <c r="S36" i="15"/>
  <c r="M70" i="15" s="1"/>
  <c r="S44" i="15"/>
  <c r="S52" i="15"/>
  <c r="U40" i="15"/>
  <c r="U48" i="15"/>
  <c r="W36" i="15"/>
  <c r="M72" i="15" s="1"/>
  <c r="W44" i="15"/>
  <c r="W52" i="15"/>
  <c r="Y40" i="15"/>
  <c r="Y48" i="15"/>
  <c r="AA36" i="15"/>
  <c r="M74" i="15" s="1"/>
  <c r="AA44" i="15"/>
  <c r="AA52" i="15"/>
  <c r="AC40" i="15"/>
  <c r="AC48" i="15"/>
  <c r="AE44" i="15"/>
  <c r="AE52" i="15"/>
  <c r="S43" i="15"/>
  <c r="G55" i="15"/>
  <c r="G47" i="15"/>
  <c r="G39" i="15"/>
  <c r="I41" i="15"/>
  <c r="I49" i="15"/>
  <c r="K37" i="15"/>
  <c r="K45" i="15"/>
  <c r="K53" i="15"/>
  <c r="M41" i="15"/>
  <c r="M49" i="15"/>
  <c r="O37" i="15"/>
  <c r="O45" i="15"/>
  <c r="O53" i="15"/>
  <c r="Q41" i="15"/>
  <c r="Q49" i="15"/>
  <c r="S37" i="15"/>
  <c r="S45" i="15"/>
  <c r="S53" i="15"/>
  <c r="U41" i="15"/>
  <c r="U49" i="15"/>
  <c r="W37" i="15"/>
  <c r="W58" i="15" s="1"/>
  <c r="W45" i="15"/>
  <c r="W53" i="15"/>
  <c r="Y41" i="15"/>
  <c r="Y49" i="15"/>
  <c r="AA37" i="15"/>
  <c r="AA45" i="15"/>
  <c r="AA53" i="15"/>
  <c r="AC41" i="15"/>
  <c r="AC49" i="15"/>
  <c r="AE37" i="15"/>
  <c r="AE45" i="15"/>
  <c r="AE53" i="15"/>
  <c r="K51" i="15"/>
  <c r="O43" i="15"/>
  <c r="S51" i="15"/>
  <c r="W43" i="15"/>
  <c r="AA51" i="15"/>
  <c r="AE43" i="15"/>
  <c r="AI45" i="15"/>
  <c r="AK45" i="15" s="1"/>
  <c r="E57" i="15"/>
  <c r="G54" i="15"/>
  <c r="G46" i="15"/>
  <c r="G38" i="15"/>
  <c r="I42" i="15"/>
  <c r="I50" i="15"/>
  <c r="K38" i="15"/>
  <c r="K46" i="15"/>
  <c r="K54" i="15"/>
  <c r="M42" i="15"/>
  <c r="M50" i="15"/>
  <c r="O38" i="15"/>
  <c r="O46" i="15"/>
  <c r="O54" i="15"/>
  <c r="Q42" i="15"/>
  <c r="Q50" i="15"/>
  <c r="S38" i="15"/>
  <c r="S46" i="15"/>
  <c r="S54" i="15"/>
  <c r="U42" i="15"/>
  <c r="U50" i="15"/>
  <c r="W38" i="15"/>
  <c r="W46" i="15"/>
  <c r="W54" i="15"/>
  <c r="Y42" i="15"/>
  <c r="Y50" i="15"/>
  <c r="AA38" i="15"/>
  <c r="AA58" i="15" s="1"/>
  <c r="AA46" i="15"/>
  <c r="AA54" i="15"/>
  <c r="AC42" i="15"/>
  <c r="AC50" i="15"/>
  <c r="W51" i="15"/>
  <c r="AA43" i="15"/>
  <c r="AE51" i="15"/>
  <c r="I43" i="15"/>
  <c r="I51" i="15"/>
  <c r="K39" i="15"/>
  <c r="K47" i="15"/>
  <c r="K55" i="15"/>
  <c r="M43" i="15"/>
  <c r="M51" i="15"/>
  <c r="O39" i="15"/>
  <c r="O47" i="15"/>
  <c r="O55" i="15"/>
  <c r="Q43" i="15"/>
  <c r="Q51" i="15"/>
  <c r="S39" i="15"/>
  <c r="S47" i="15"/>
  <c r="S55" i="15"/>
  <c r="U43" i="15"/>
  <c r="U51" i="15"/>
  <c r="W39" i="15"/>
  <c r="W47" i="15"/>
  <c r="W55" i="15"/>
  <c r="Y43" i="15"/>
  <c r="Y51" i="15"/>
  <c r="AA39" i="15"/>
  <c r="AA47" i="15"/>
  <c r="AA55" i="15"/>
  <c r="AC43" i="15"/>
  <c r="AC51" i="15"/>
  <c r="G52" i="15"/>
  <c r="G44" i="15"/>
  <c r="I36" i="15"/>
  <c r="M65" i="15" s="1"/>
  <c r="I44" i="15"/>
  <c r="I52" i="15"/>
  <c r="K40" i="15"/>
  <c r="K48" i="15"/>
  <c r="M36" i="15"/>
  <c r="M67" i="15" s="1"/>
  <c r="M44" i="15"/>
  <c r="M52" i="15"/>
  <c r="O40" i="15"/>
  <c r="O48" i="15"/>
  <c r="Q36" i="15"/>
  <c r="M69" i="15" s="1"/>
  <c r="Q44" i="15"/>
  <c r="Q52" i="15"/>
  <c r="S40" i="15"/>
  <c r="S48" i="15"/>
  <c r="U36" i="15"/>
  <c r="M71" i="15" s="1"/>
  <c r="U44" i="15"/>
  <c r="U52" i="15"/>
  <c r="W40" i="15"/>
  <c r="W48" i="15"/>
  <c r="Y36" i="15"/>
  <c r="M73" i="15" s="1"/>
  <c r="Y44" i="15"/>
  <c r="Y52" i="15"/>
  <c r="AA40" i="15"/>
  <c r="AA48" i="15"/>
  <c r="AC36" i="15"/>
  <c r="M75" i="15" s="1"/>
  <c r="AC44" i="15"/>
  <c r="AC52" i="15"/>
  <c r="I58" i="15"/>
  <c r="S128" i="60"/>
  <c r="S127" i="60"/>
  <c r="S126" i="60"/>
  <c r="S125" i="60"/>
  <c r="S124" i="60"/>
  <c r="S119" i="60"/>
  <c r="S143" i="61"/>
  <c r="S142" i="61"/>
  <c r="S141" i="61"/>
  <c r="S140" i="61"/>
  <c r="S139" i="61"/>
  <c r="S138" i="61"/>
  <c r="S137" i="61"/>
  <c r="S136" i="61"/>
  <c r="S135" i="61"/>
  <c r="S134" i="61"/>
  <c r="S133" i="61"/>
  <c r="S132" i="61"/>
  <c r="S131" i="61"/>
  <c r="S130" i="61"/>
  <c r="S129" i="61"/>
  <c r="S128" i="61"/>
  <c r="I50" i="58" s="1"/>
  <c r="S127" i="61"/>
  <c r="I49" i="58" s="1"/>
  <c r="S126" i="61"/>
  <c r="S125" i="61"/>
  <c r="S123" i="61"/>
  <c r="S122" i="61"/>
  <c r="S121" i="61"/>
  <c r="S120" i="61"/>
  <c r="S118" i="61"/>
  <c r="S117" i="61"/>
  <c r="S116" i="61"/>
  <c r="S115" i="61"/>
  <c r="S111" i="61"/>
  <c r="I33" i="58" s="1"/>
  <c r="S110" i="61"/>
  <c r="I32" i="58" s="1"/>
  <c r="S109" i="61"/>
  <c r="I31" i="58" s="1"/>
  <c r="S108" i="61"/>
  <c r="I30" i="58" s="1"/>
  <c r="S107" i="61"/>
  <c r="I29" i="58" s="1"/>
  <c r="S106" i="61"/>
  <c r="S105" i="61"/>
  <c r="S102" i="61"/>
  <c r="I25" i="58" s="1"/>
  <c r="S101" i="61"/>
  <c r="I24" i="58" s="1"/>
  <c r="S100" i="61"/>
  <c r="I23" i="58" s="1"/>
  <c r="S99" i="61"/>
  <c r="I22" i="58" s="1"/>
  <c r="S98" i="61"/>
  <c r="I21" i="58" s="1"/>
  <c r="S97" i="61"/>
  <c r="I20" i="58" s="1"/>
  <c r="S96" i="61"/>
  <c r="I19" i="58" s="1"/>
  <c r="S95" i="61"/>
  <c r="I18" i="58" s="1"/>
  <c r="S94" i="61"/>
  <c r="I17" i="58" s="1"/>
  <c r="S93" i="61"/>
  <c r="I16" i="58" s="1"/>
  <c r="S92" i="61"/>
  <c r="I15" i="58" s="1"/>
  <c r="S91" i="61"/>
  <c r="I14" i="58" s="1"/>
  <c r="S90" i="61"/>
  <c r="I13" i="58" s="1"/>
  <c r="S89" i="61"/>
  <c r="I12" i="58" s="1"/>
  <c r="S88" i="61"/>
  <c r="I11" i="58" s="1"/>
  <c r="S87" i="61"/>
  <c r="I10" i="58" s="1"/>
  <c r="S84" i="61"/>
  <c r="S83" i="61"/>
  <c r="S82" i="61"/>
  <c r="S81" i="61"/>
  <c r="S78" i="61"/>
  <c r="S77" i="61"/>
  <c r="S76" i="61"/>
  <c r="S75" i="61"/>
  <c r="S74" i="61"/>
  <c r="S73" i="61"/>
  <c r="S72" i="61"/>
  <c r="I28" i="58" s="1"/>
  <c r="S71" i="61"/>
  <c r="S70" i="61"/>
  <c r="S69" i="61"/>
  <c r="S66" i="61"/>
  <c r="S65" i="61"/>
  <c r="S64" i="61"/>
  <c r="S63" i="61"/>
  <c r="S62" i="61"/>
  <c r="S61" i="61"/>
  <c r="S60" i="61"/>
  <c r="S59" i="61"/>
  <c r="S58" i="61"/>
  <c r="S57" i="61"/>
  <c r="S56" i="61"/>
  <c r="S55" i="61"/>
  <c r="S52" i="61"/>
  <c r="S51" i="61"/>
  <c r="S50" i="61"/>
  <c r="S49" i="61"/>
  <c r="S48" i="61"/>
  <c r="S47" i="61"/>
  <c r="S46" i="61"/>
  <c r="S43" i="61"/>
  <c r="S41" i="61"/>
  <c r="S40" i="61"/>
  <c r="S39" i="61"/>
  <c r="S36" i="61"/>
  <c r="S35" i="61"/>
  <c r="S34" i="61"/>
  <c r="S33" i="61"/>
  <c r="S30" i="61"/>
  <c r="S29" i="61"/>
  <c r="S28" i="61"/>
  <c r="S27" i="61"/>
  <c r="S24" i="61"/>
  <c r="S23" i="61"/>
  <c r="S22" i="61"/>
  <c r="S21" i="61"/>
  <c r="S20" i="61"/>
  <c r="S19" i="61"/>
  <c r="S18" i="61"/>
  <c r="S17" i="61"/>
  <c r="S16" i="61"/>
  <c r="S15" i="61"/>
  <c r="S14" i="61"/>
  <c r="S13" i="61"/>
  <c r="S12" i="61"/>
  <c r="S11" i="61"/>
  <c r="S10" i="61"/>
  <c r="S9" i="61"/>
  <c r="S8" i="61"/>
  <c r="S7" i="61"/>
  <c r="S143" i="60"/>
  <c r="S142" i="60"/>
  <c r="S141" i="60"/>
  <c r="S140" i="60"/>
  <c r="S139" i="60"/>
  <c r="S138" i="60"/>
  <c r="S137" i="60"/>
  <c r="S136" i="60"/>
  <c r="S135" i="60"/>
  <c r="S134" i="60"/>
  <c r="S133" i="60"/>
  <c r="S132" i="60"/>
  <c r="S123" i="60"/>
  <c r="S121" i="60"/>
  <c r="S120" i="60"/>
  <c r="S117" i="60"/>
  <c r="S116" i="60"/>
  <c r="S115" i="60"/>
  <c r="S111" i="60"/>
  <c r="S110" i="60"/>
  <c r="S109" i="60"/>
  <c r="S108" i="60"/>
  <c r="S107" i="60"/>
  <c r="S106" i="60"/>
  <c r="S105" i="60"/>
  <c r="S102" i="60"/>
  <c r="S101" i="60"/>
  <c r="S100" i="60"/>
  <c r="S99" i="60"/>
  <c r="S98" i="60"/>
  <c r="S97" i="60"/>
  <c r="S96" i="60"/>
  <c r="S95" i="60"/>
  <c r="S94" i="60"/>
  <c r="S93" i="60"/>
  <c r="S92" i="60"/>
  <c r="S91" i="60"/>
  <c r="S90" i="60"/>
  <c r="S89" i="60"/>
  <c r="S88" i="60"/>
  <c r="S87" i="60"/>
  <c r="S84" i="60"/>
  <c r="S83" i="60"/>
  <c r="S82" i="60"/>
  <c r="I92" i="47" s="1"/>
  <c r="S81" i="60"/>
  <c r="I91" i="47" s="1"/>
  <c r="S78" i="60"/>
  <c r="S77" i="60"/>
  <c r="I82" i="47" s="1"/>
  <c r="S76" i="60"/>
  <c r="I81" i="47" s="1"/>
  <c r="S75" i="60"/>
  <c r="I80" i="47" s="1"/>
  <c r="S74" i="60"/>
  <c r="I76" i="47" s="1"/>
  <c r="S73" i="60"/>
  <c r="I75" i="47" s="1"/>
  <c r="S72" i="60"/>
  <c r="I74" i="47" s="1"/>
  <c r="S71" i="60"/>
  <c r="I73" i="47" s="1"/>
  <c r="S70" i="60"/>
  <c r="I87" i="47" s="1"/>
  <c r="S69" i="60"/>
  <c r="I86" i="47" s="1"/>
  <c r="S66" i="60"/>
  <c r="S65" i="60"/>
  <c r="I68" i="47" s="1"/>
  <c r="S64" i="60"/>
  <c r="I67" i="47" s="1"/>
  <c r="S63" i="60"/>
  <c r="S62" i="60"/>
  <c r="I65" i="47" s="1"/>
  <c r="S61" i="60"/>
  <c r="I64" i="47" s="1"/>
  <c r="S60" i="60"/>
  <c r="I63" i="47" s="1"/>
  <c r="S59" i="60"/>
  <c r="I62" i="47" s="1"/>
  <c r="S58" i="60"/>
  <c r="I61" i="47" s="1"/>
  <c r="S57" i="60"/>
  <c r="S56" i="60"/>
  <c r="I59" i="47" s="1"/>
  <c r="S55" i="60"/>
  <c r="I58" i="47" s="1"/>
  <c r="S52" i="60"/>
  <c r="S51" i="60"/>
  <c r="S50" i="60"/>
  <c r="S49" i="60"/>
  <c r="S48" i="60"/>
  <c r="I51" i="47" s="1"/>
  <c r="S47" i="60"/>
  <c r="I50" i="47" s="1"/>
  <c r="S46" i="60"/>
  <c r="I49" i="47" s="1"/>
  <c r="S43" i="60"/>
  <c r="S41" i="60"/>
  <c r="S40" i="60"/>
  <c r="I43" i="47" s="1"/>
  <c r="S39" i="60"/>
  <c r="I42" i="47" s="1"/>
  <c r="S36" i="60"/>
  <c r="S35" i="60"/>
  <c r="I38" i="47" s="1"/>
  <c r="S34" i="60"/>
  <c r="I37" i="47" s="1"/>
  <c r="S33" i="60"/>
  <c r="I36" i="47" s="1"/>
  <c r="S30" i="60"/>
  <c r="S29" i="60"/>
  <c r="I32" i="47" s="1"/>
  <c r="S28" i="60"/>
  <c r="I31" i="47" s="1"/>
  <c r="S27" i="60"/>
  <c r="I30" i="47" s="1"/>
  <c r="S24" i="60"/>
  <c r="S23" i="60"/>
  <c r="I26" i="47" s="1"/>
  <c r="S22" i="60"/>
  <c r="I25" i="47" s="1"/>
  <c r="S21" i="60"/>
  <c r="I24" i="47" s="1"/>
  <c r="S20" i="60"/>
  <c r="I23" i="47" s="1"/>
  <c r="S19" i="60"/>
  <c r="I22" i="47" s="1"/>
  <c r="S18" i="60"/>
  <c r="I21" i="47" s="1"/>
  <c r="S17" i="60"/>
  <c r="I20" i="47" s="1"/>
  <c r="S16" i="60"/>
  <c r="I19" i="47" s="1"/>
  <c r="S15" i="60"/>
  <c r="I18" i="47" s="1"/>
  <c r="S14" i="60"/>
  <c r="I17" i="47" s="1"/>
  <c r="S13" i="60"/>
  <c r="I16" i="47" s="1"/>
  <c r="S12" i="60"/>
  <c r="I15" i="47" s="1"/>
  <c r="S11" i="60"/>
  <c r="I14" i="47" s="1"/>
  <c r="S10" i="60"/>
  <c r="I13" i="47" s="1"/>
  <c r="S9" i="60"/>
  <c r="I12" i="47" s="1"/>
  <c r="S8" i="60"/>
  <c r="I11" i="47" s="1"/>
  <c r="S7" i="60"/>
  <c r="I10" i="47" s="1"/>
  <c r="I92" i="48"/>
  <c r="I91" i="48"/>
  <c r="I82" i="48"/>
  <c r="I81" i="48"/>
  <c r="I80" i="48"/>
  <c r="I76" i="48"/>
  <c r="I75" i="48"/>
  <c r="I74" i="48"/>
  <c r="I73" i="48"/>
  <c r="I87" i="48"/>
  <c r="I86" i="48"/>
  <c r="I68" i="48"/>
  <c r="I67" i="48"/>
  <c r="I65" i="48"/>
  <c r="I64" i="48"/>
  <c r="I63" i="48"/>
  <c r="I62" i="48"/>
  <c r="I61" i="48"/>
  <c r="I59" i="48"/>
  <c r="I58" i="48"/>
  <c r="I51" i="48"/>
  <c r="I50" i="48"/>
  <c r="I49" i="48"/>
  <c r="I43" i="48"/>
  <c r="I42" i="48"/>
  <c r="I38" i="48"/>
  <c r="I37" i="48"/>
  <c r="I36" i="48"/>
  <c r="I26" i="48"/>
  <c r="I25" i="48"/>
  <c r="I24" i="48"/>
  <c r="I23" i="48"/>
  <c r="I22" i="48"/>
  <c r="I21" i="48"/>
  <c r="I20" i="48"/>
  <c r="I19" i="48"/>
  <c r="I18" i="48"/>
  <c r="I17" i="48"/>
  <c r="I16" i="48"/>
  <c r="I15" i="48"/>
  <c r="I14" i="48"/>
  <c r="I13" i="48"/>
  <c r="I12" i="48"/>
  <c r="I11" i="48"/>
  <c r="I10" i="48"/>
  <c r="I54" i="48" l="1"/>
  <c r="I32" i="48"/>
  <c r="I52" i="48"/>
  <c r="I30" i="48"/>
  <c r="I31" i="48"/>
  <c r="I53" i="48"/>
  <c r="I52" i="47"/>
  <c r="I54" i="47"/>
  <c r="I53" i="47"/>
  <c r="AG55" i="15"/>
  <c r="I57" i="15"/>
  <c r="AG44" i="15"/>
  <c r="AG52" i="15"/>
  <c r="AG54" i="15"/>
  <c r="AG46" i="15"/>
  <c r="AG48" i="15"/>
  <c r="K58" i="15"/>
  <c r="G58" i="15"/>
  <c r="AG53" i="15"/>
  <c r="AG40" i="15"/>
  <c r="Y58" i="15"/>
  <c r="AG47" i="15"/>
  <c r="AG42" i="15"/>
  <c r="M57" i="15"/>
  <c r="Y57" i="15"/>
  <c r="AG38" i="15"/>
  <c r="AG45" i="15"/>
  <c r="AG41" i="15"/>
  <c r="AG50" i="15"/>
  <c r="AG36" i="15"/>
  <c r="AG39" i="15"/>
  <c r="O58" i="15"/>
  <c r="AE58" i="15"/>
  <c r="S58" i="15"/>
  <c r="AG43" i="15"/>
  <c r="K57" i="15"/>
  <c r="W57" i="15"/>
  <c r="Q57" i="15"/>
  <c r="AC57" i="15"/>
  <c r="AG49" i="15"/>
  <c r="AG37" i="15"/>
  <c r="O57" i="15"/>
  <c r="AE57" i="15"/>
  <c r="AA57" i="15"/>
  <c r="AC58" i="15"/>
  <c r="G57" i="15"/>
  <c r="M58" i="15"/>
  <c r="U57" i="15"/>
  <c r="AG51" i="15"/>
  <c r="S57" i="15"/>
  <c r="U58" i="15"/>
  <c r="P10" i="21"/>
  <c r="O10" i="21"/>
  <c r="N11" i="21"/>
  <c r="M11" i="21"/>
  <c r="L11" i="21"/>
  <c r="K11" i="21"/>
  <c r="J11" i="21"/>
  <c r="I11" i="21"/>
  <c r="H11" i="21"/>
  <c r="G11" i="21"/>
  <c r="F11" i="21"/>
  <c r="E11" i="21"/>
  <c r="D11" i="21"/>
  <c r="C11" i="21"/>
  <c r="C13" i="21" s="1"/>
  <c r="G77" i="15" l="1"/>
  <c r="AG58" i="15"/>
  <c r="I77" i="15"/>
  <c r="AG57" i="15"/>
  <c r="AI57" i="15" s="1"/>
  <c r="G11" i="10"/>
  <c r="G10" i="10"/>
  <c r="G9" i="10"/>
  <c r="G6" i="10"/>
  <c r="G5" i="10"/>
  <c r="G4" i="10"/>
  <c r="E44" i="58"/>
  <c r="E40" i="58"/>
  <c r="E33" i="58"/>
  <c r="E32" i="58"/>
  <c r="E31" i="58"/>
  <c r="E30" i="58"/>
  <c r="E29" i="58"/>
  <c r="E28" i="58"/>
  <c r="F65" i="15"/>
  <c r="F66" i="15" s="1"/>
  <c r="F67" i="15" s="1"/>
  <c r="F68" i="15" s="1"/>
  <c r="F69" i="15" s="1"/>
  <c r="F70" i="15" s="1"/>
  <c r="F71" i="15" s="1"/>
  <c r="F72" i="15" s="1"/>
  <c r="F73" i="15" s="1"/>
  <c r="F74" i="15" s="1"/>
  <c r="F75" i="15" s="1"/>
  <c r="F76" i="15" s="1"/>
  <c r="F77" i="15" s="1"/>
  <c r="J64" i="15" s="1"/>
  <c r="J65" i="15" s="1"/>
  <c r="J66" i="15" s="1"/>
  <c r="J67" i="15" s="1"/>
  <c r="J68" i="15" s="1"/>
  <c r="J69" i="15" s="1"/>
  <c r="J70" i="15" s="1"/>
  <c r="J71" i="15" s="1"/>
  <c r="J72" i="15" s="1"/>
  <c r="J73" i="15" s="1"/>
  <c r="J74" i="15" s="1"/>
  <c r="J75" i="15" s="1"/>
  <c r="J76" i="15" s="1"/>
  <c r="J77" i="15" s="1"/>
  <c r="L64" i="15" s="1"/>
  <c r="L65" i="15" s="1"/>
  <c r="L66" i="15" s="1"/>
  <c r="L67" i="15" s="1"/>
  <c r="L68" i="15" s="1"/>
  <c r="L69" i="15" s="1"/>
  <c r="L70" i="15" s="1"/>
  <c r="L71" i="15" s="1"/>
  <c r="L72" i="15" s="1"/>
  <c r="L73" i="15" s="1"/>
  <c r="L74" i="15" s="1"/>
  <c r="L75" i="15" s="1"/>
  <c r="L76" i="15" s="1"/>
  <c r="L77" i="15" s="1"/>
  <c r="S143" i="54" l="1"/>
  <c r="S142" i="54"/>
  <c r="S141" i="54"/>
  <c r="S140" i="54"/>
  <c r="S139" i="54"/>
  <c r="S138" i="54"/>
  <c r="S137" i="54"/>
  <c r="S136" i="54"/>
  <c r="S135" i="54"/>
  <c r="S134" i="54"/>
  <c r="S133" i="54"/>
  <c r="S132" i="54"/>
  <c r="S131" i="54"/>
  <c r="S130" i="54"/>
  <c r="S129" i="54"/>
  <c r="S128" i="54"/>
  <c r="S127" i="54"/>
  <c r="S126" i="54"/>
  <c r="S125" i="54"/>
  <c r="S123" i="54"/>
  <c r="S122" i="54"/>
  <c r="S121" i="54"/>
  <c r="S120" i="54"/>
  <c r="S118" i="54"/>
  <c r="S117" i="54"/>
  <c r="S116" i="54"/>
  <c r="S115" i="54"/>
  <c r="S126" i="50"/>
  <c r="S127" i="50"/>
  <c r="H49" i="58" s="1"/>
  <c r="S128" i="50"/>
  <c r="H50" i="58" s="1"/>
  <c r="S129" i="50"/>
  <c r="S130" i="50"/>
  <c r="S131" i="50"/>
  <c r="S132" i="50"/>
  <c r="S133" i="50"/>
  <c r="S134" i="50"/>
  <c r="S135" i="50"/>
  <c r="S136" i="50"/>
  <c r="S137" i="50"/>
  <c r="S138" i="50"/>
  <c r="S139" i="50"/>
  <c r="S140" i="50"/>
  <c r="S141" i="50"/>
  <c r="S142" i="50"/>
  <c r="S143" i="50"/>
  <c r="S127" i="53" l="1"/>
  <c r="S128" i="53"/>
  <c r="S129" i="53"/>
  <c r="S130" i="53"/>
  <c r="S131" i="53"/>
  <c r="S132" i="53"/>
  <c r="S133" i="53"/>
  <c r="S134" i="53"/>
  <c r="S135" i="53"/>
  <c r="S136" i="53"/>
  <c r="S137" i="53"/>
  <c r="S138" i="53"/>
  <c r="S139" i="53"/>
  <c r="S140" i="53"/>
  <c r="S141" i="53"/>
  <c r="S142" i="53"/>
  <c r="S143" i="53"/>
  <c r="S127" i="49"/>
  <c r="S128" i="49"/>
  <c r="S129" i="49"/>
  <c r="S130" i="49"/>
  <c r="S131" i="49"/>
  <c r="S132" i="49"/>
  <c r="S133" i="49"/>
  <c r="S134" i="49"/>
  <c r="S135" i="49"/>
  <c r="S136" i="49"/>
  <c r="S137" i="49"/>
  <c r="S138" i="49"/>
  <c r="S139" i="49"/>
  <c r="S140" i="49"/>
  <c r="S141" i="49"/>
  <c r="S142" i="49"/>
  <c r="S143" i="49"/>
  <c r="S126" i="53" l="1"/>
  <c r="S125" i="53"/>
  <c r="S123" i="53"/>
  <c r="S122" i="53"/>
  <c r="S121" i="53"/>
  <c r="S120" i="53"/>
  <c r="S118" i="53"/>
  <c r="S117" i="53"/>
  <c r="S116" i="53"/>
  <c r="S115" i="53"/>
  <c r="S111" i="53"/>
  <c r="S110" i="53"/>
  <c r="S109" i="53"/>
  <c r="S108" i="53"/>
  <c r="S107" i="53"/>
  <c r="S106" i="53"/>
  <c r="S105" i="53"/>
  <c r="S102" i="53"/>
  <c r="S101" i="53"/>
  <c r="S100" i="53"/>
  <c r="S99" i="53"/>
  <c r="S98" i="53"/>
  <c r="S97" i="53"/>
  <c r="S94" i="53"/>
  <c r="S93" i="53"/>
  <c r="S92" i="53"/>
  <c r="S91" i="53"/>
  <c r="S90" i="53"/>
  <c r="S89" i="53"/>
  <c r="S88" i="53"/>
  <c r="S87" i="53"/>
  <c r="S82" i="53"/>
  <c r="S81" i="53"/>
  <c r="S77" i="53"/>
  <c r="S76" i="53"/>
  <c r="S75" i="53"/>
  <c r="S74" i="53"/>
  <c r="S73" i="53"/>
  <c r="S72" i="53"/>
  <c r="S71" i="53"/>
  <c r="S70" i="53"/>
  <c r="S69" i="53"/>
  <c r="S65" i="53"/>
  <c r="S64" i="53"/>
  <c r="S62" i="53"/>
  <c r="S61" i="53"/>
  <c r="S60" i="53"/>
  <c r="S59" i="53"/>
  <c r="S58" i="53"/>
  <c r="S56" i="53"/>
  <c r="S55" i="53"/>
  <c r="S51" i="53"/>
  <c r="S50" i="53"/>
  <c r="S49" i="53"/>
  <c r="S48" i="53"/>
  <c r="S47" i="53"/>
  <c r="S46" i="53"/>
  <c r="S40" i="53"/>
  <c r="S39" i="53"/>
  <c r="S35" i="53"/>
  <c r="S34" i="53"/>
  <c r="S33" i="53"/>
  <c r="S29" i="53"/>
  <c r="S28" i="53"/>
  <c r="S27" i="53"/>
  <c r="S23" i="53"/>
  <c r="S22" i="53"/>
  <c r="S21" i="53"/>
  <c r="S20" i="53"/>
  <c r="S19" i="53"/>
  <c r="S18" i="53"/>
  <c r="S17" i="53"/>
  <c r="S16" i="53"/>
  <c r="S15" i="53"/>
  <c r="S14" i="53"/>
  <c r="S13" i="53"/>
  <c r="S12" i="53"/>
  <c r="S11" i="53"/>
  <c r="S10" i="53"/>
  <c r="S9" i="53"/>
  <c r="S8" i="53"/>
  <c r="S7" i="53"/>
  <c r="G10" i="47" s="1"/>
  <c r="S126" i="49"/>
  <c r="S125" i="49"/>
  <c r="S123" i="49"/>
  <c r="S122" i="49"/>
  <c r="S121" i="49"/>
  <c r="S120" i="49"/>
  <c r="S118" i="49"/>
  <c r="S117" i="49"/>
  <c r="S116" i="49"/>
  <c r="S115" i="49"/>
  <c r="S111" i="49"/>
  <c r="S110" i="49"/>
  <c r="S109" i="49"/>
  <c r="S108" i="49"/>
  <c r="S107" i="49"/>
  <c r="S106" i="49"/>
  <c r="S105" i="49"/>
  <c r="S102" i="49"/>
  <c r="S101" i="49"/>
  <c r="S100" i="49"/>
  <c r="S99" i="49"/>
  <c r="S98" i="49"/>
  <c r="S97" i="49"/>
  <c r="S94" i="49"/>
  <c r="S93" i="49"/>
  <c r="S92" i="49"/>
  <c r="S91" i="49"/>
  <c r="S90" i="49"/>
  <c r="S89" i="49"/>
  <c r="S88" i="49"/>
  <c r="S87" i="49"/>
  <c r="S65" i="49"/>
  <c r="S64" i="49"/>
  <c r="S62" i="49"/>
  <c r="S61" i="49"/>
  <c r="S60" i="49"/>
  <c r="S59" i="49"/>
  <c r="S58" i="49"/>
  <c r="S56" i="49"/>
  <c r="S55" i="49"/>
  <c r="S51" i="49"/>
  <c r="S50" i="49"/>
  <c r="S49" i="49"/>
  <c r="S48" i="49"/>
  <c r="S47" i="49"/>
  <c r="S46" i="49"/>
  <c r="S96" i="53"/>
  <c r="S95" i="53"/>
  <c r="S83" i="53"/>
  <c r="S84" i="53"/>
  <c r="S66" i="53"/>
  <c r="S63" i="53"/>
  <c r="S57" i="53"/>
  <c r="S52" i="53"/>
  <c r="S41" i="53"/>
  <c r="S36" i="53"/>
  <c r="S30" i="53"/>
  <c r="S43" i="53"/>
  <c r="S96" i="49"/>
  <c r="S95" i="49"/>
  <c r="S66" i="49"/>
  <c r="S63" i="49"/>
  <c r="S57" i="49"/>
  <c r="S52" i="49"/>
  <c r="V113" i="57"/>
  <c r="V112" i="57"/>
  <c r="V104" i="57"/>
  <c r="V103" i="57"/>
  <c r="S24" i="53" l="1"/>
  <c r="S78" i="53"/>
  <c r="G14" i="48"/>
  <c r="G49" i="58"/>
  <c r="J49" i="58" s="1"/>
  <c r="G31" i="58"/>
  <c r="G24" i="58"/>
  <c r="G16" i="58"/>
  <c r="G19" i="58"/>
  <c r="G11" i="58"/>
  <c r="G18" i="58"/>
  <c r="G10" i="58"/>
  <c r="G25" i="58"/>
  <c r="G21" i="58"/>
  <c r="G17" i="58"/>
  <c r="G13" i="58"/>
  <c r="G20" i="58"/>
  <c r="G30" i="58"/>
  <c r="G33" i="58"/>
  <c r="G12" i="58"/>
  <c r="G29" i="58"/>
  <c r="G23" i="58"/>
  <c r="G15" i="58"/>
  <c r="G50" i="58"/>
  <c r="J50" i="58" s="1"/>
  <c r="G22" i="58"/>
  <c r="G14" i="58"/>
  <c r="G32" i="58"/>
  <c r="S10" i="49"/>
  <c r="S18" i="49"/>
  <c r="S28" i="49"/>
  <c r="S40" i="49"/>
  <c r="S71" i="49"/>
  <c r="G92" i="48"/>
  <c r="G22" i="48"/>
  <c r="S9" i="49"/>
  <c r="S11" i="49"/>
  <c r="S15" i="49"/>
  <c r="S16" i="49"/>
  <c r="S19" i="49"/>
  <c r="S22" i="49"/>
  <c r="S29" i="49"/>
  <c r="S34" i="49"/>
  <c r="S72" i="49"/>
  <c r="G28" i="58" s="1"/>
  <c r="S77" i="49"/>
  <c r="G74" i="48"/>
  <c r="S8" i="49"/>
  <c r="S14" i="49"/>
  <c r="S17" i="49"/>
  <c r="S23" i="49"/>
  <c r="S35" i="49"/>
  <c r="S70" i="49"/>
  <c r="S75" i="49"/>
  <c r="S76" i="49"/>
  <c r="S82" i="49"/>
  <c r="S36" i="49"/>
  <c r="S12" i="49"/>
  <c r="S13" i="49"/>
  <c r="S20" i="49"/>
  <c r="S21" i="49"/>
  <c r="S30" i="49"/>
  <c r="S84" i="49"/>
  <c r="S73" i="49"/>
  <c r="S74" i="49"/>
  <c r="S83" i="49"/>
  <c r="S33" i="49"/>
  <c r="S7" i="49"/>
  <c r="S24" i="49"/>
  <c r="S69" i="49"/>
  <c r="S27" i="49"/>
  <c r="S39" i="49"/>
  <c r="S78" i="49"/>
  <c r="S81" i="49"/>
  <c r="G13" i="48"/>
  <c r="G15" i="48"/>
  <c r="G16" i="48"/>
  <c r="G17" i="48"/>
  <c r="G18" i="48"/>
  <c r="G20" i="48"/>
  <c r="G23" i="48"/>
  <c r="G24" i="48"/>
  <c r="G25" i="48"/>
  <c r="G26" i="48"/>
  <c r="G30" i="48"/>
  <c r="G36" i="48"/>
  <c r="G38" i="48"/>
  <c r="G42" i="48"/>
  <c r="G43" i="48"/>
  <c r="G49" i="48"/>
  <c r="G58" i="48"/>
  <c r="G59" i="48"/>
  <c r="G61" i="48"/>
  <c r="G62" i="48"/>
  <c r="G64" i="48"/>
  <c r="G67" i="48"/>
  <c r="G68" i="48"/>
  <c r="G86" i="48"/>
  <c r="G87" i="48"/>
  <c r="G73" i="48"/>
  <c r="G75" i="48"/>
  <c r="G80" i="48"/>
  <c r="G81" i="48"/>
  <c r="G82" i="48"/>
  <c r="G91" i="48"/>
  <c r="B14" i="43"/>
  <c r="J79" i="48"/>
  <c r="J78" i="48"/>
  <c r="J77" i="48"/>
  <c r="G76" i="48"/>
  <c r="G65" i="48"/>
  <c r="G63" i="48"/>
  <c r="G54" i="48"/>
  <c r="G53" i="48"/>
  <c r="G51" i="48"/>
  <c r="G50" i="48"/>
  <c r="I93" i="48"/>
  <c r="I83" i="48"/>
  <c r="I88" i="48" s="1"/>
  <c r="I69" i="48"/>
  <c r="I66" i="48"/>
  <c r="I60" i="48"/>
  <c r="I55" i="48"/>
  <c r="I93" i="47"/>
  <c r="G92" i="47"/>
  <c r="G91" i="47"/>
  <c r="G87" i="47"/>
  <c r="G86" i="47"/>
  <c r="I83" i="47"/>
  <c r="I88" i="47" s="1"/>
  <c r="I69" i="47"/>
  <c r="I66" i="47"/>
  <c r="I60" i="47"/>
  <c r="G82" i="47"/>
  <c r="G81" i="47"/>
  <c r="G80" i="47"/>
  <c r="J78" i="47"/>
  <c r="G76" i="47"/>
  <c r="G75" i="47"/>
  <c r="G74" i="47"/>
  <c r="G73" i="47"/>
  <c r="G68" i="47"/>
  <c r="G67" i="47"/>
  <c r="G65" i="47"/>
  <c r="G64" i="47"/>
  <c r="G63" i="47"/>
  <c r="G62" i="47"/>
  <c r="G61" i="47"/>
  <c r="G59" i="47"/>
  <c r="G58" i="47"/>
  <c r="G54" i="47"/>
  <c r="G53" i="47"/>
  <c r="G52" i="47"/>
  <c r="G51" i="47"/>
  <c r="G50" i="47"/>
  <c r="G49" i="47"/>
  <c r="I55" i="47"/>
  <c r="J79" i="47"/>
  <c r="J77" i="47"/>
  <c r="G37" i="48"/>
  <c r="G32" i="48"/>
  <c r="G31" i="48"/>
  <c r="G21" i="48"/>
  <c r="G19" i="48"/>
  <c r="G12" i="48"/>
  <c r="G11" i="48"/>
  <c r="G10" i="48"/>
  <c r="T112" i="57" s="1"/>
  <c r="I44" i="48"/>
  <c r="V116" i="57" s="1"/>
  <c r="I39" i="48"/>
  <c r="V115" i="57" s="1"/>
  <c r="I33" i="48"/>
  <c r="V114" i="57" s="1"/>
  <c r="I44" i="47"/>
  <c r="V107" i="57" s="1"/>
  <c r="I33" i="47"/>
  <c r="V105" i="57" s="1"/>
  <c r="G43" i="47"/>
  <c r="G42" i="47"/>
  <c r="G38" i="47"/>
  <c r="G37" i="47"/>
  <c r="G36" i="47"/>
  <c r="G32" i="47"/>
  <c r="G31" i="47"/>
  <c r="G30" i="47"/>
  <c r="G26" i="47"/>
  <c r="G11" i="47"/>
  <c r="G12" i="47"/>
  <c r="G13" i="47"/>
  <c r="G14" i="47"/>
  <c r="G15" i="47"/>
  <c r="G16" i="47"/>
  <c r="G17" i="47"/>
  <c r="G18" i="47"/>
  <c r="G19" i="47"/>
  <c r="G20" i="47"/>
  <c r="G21" i="47"/>
  <c r="G22" i="47"/>
  <c r="G23" i="47"/>
  <c r="G24" i="47"/>
  <c r="G25" i="47"/>
  <c r="T103" i="57"/>
  <c r="H92" i="48"/>
  <c r="H91" i="48"/>
  <c r="H82" i="48"/>
  <c r="H81" i="48"/>
  <c r="H80" i="48"/>
  <c r="H76" i="48"/>
  <c r="H75" i="48"/>
  <c r="H74" i="48"/>
  <c r="H73" i="48"/>
  <c r="H87" i="48"/>
  <c r="H86" i="48"/>
  <c r="H68" i="48"/>
  <c r="H67" i="48"/>
  <c r="H65" i="48"/>
  <c r="H64" i="48"/>
  <c r="H63" i="48"/>
  <c r="H62" i="48"/>
  <c r="H61" i="48"/>
  <c r="H59" i="48"/>
  <c r="H58" i="48"/>
  <c r="H51" i="48"/>
  <c r="H50" i="48"/>
  <c r="H49" i="48"/>
  <c r="H43" i="48"/>
  <c r="H42" i="48"/>
  <c r="H38" i="48"/>
  <c r="H37" i="48"/>
  <c r="H36" i="48"/>
  <c r="H32" i="48"/>
  <c r="H53" i="48"/>
  <c r="H52" i="48"/>
  <c r="H26" i="48"/>
  <c r="H25" i="48"/>
  <c r="H24" i="48"/>
  <c r="H23" i="48"/>
  <c r="H22" i="48"/>
  <c r="H21" i="48"/>
  <c r="H20" i="48"/>
  <c r="H19" i="48"/>
  <c r="H18" i="48"/>
  <c r="H17" i="48"/>
  <c r="H16" i="48"/>
  <c r="H15" i="48"/>
  <c r="H14" i="48"/>
  <c r="H13" i="48"/>
  <c r="H12" i="48"/>
  <c r="H11" i="48"/>
  <c r="H10" i="48"/>
  <c r="I27" i="48" s="1"/>
  <c r="S111" i="54"/>
  <c r="S110" i="54"/>
  <c r="S109" i="54"/>
  <c r="S108" i="54"/>
  <c r="S107" i="54"/>
  <c r="S106" i="54"/>
  <c r="S105" i="54"/>
  <c r="S102" i="54"/>
  <c r="S101" i="54"/>
  <c r="S100" i="54"/>
  <c r="S99" i="54"/>
  <c r="S98" i="54"/>
  <c r="S97" i="54"/>
  <c r="S96" i="54"/>
  <c r="S95" i="54"/>
  <c r="S94" i="54"/>
  <c r="S93" i="54"/>
  <c r="S92" i="54"/>
  <c r="S91" i="54"/>
  <c r="S90" i="54"/>
  <c r="S89" i="54"/>
  <c r="S88" i="54"/>
  <c r="S87" i="54"/>
  <c r="S84" i="54"/>
  <c r="S83" i="54"/>
  <c r="S82" i="54"/>
  <c r="H92" i="47" s="1"/>
  <c r="S81" i="54"/>
  <c r="H91" i="47" s="1"/>
  <c r="S78" i="54"/>
  <c r="S77" i="54"/>
  <c r="H82" i="47" s="1"/>
  <c r="S76" i="54"/>
  <c r="H81" i="47" s="1"/>
  <c r="S75" i="54"/>
  <c r="H80" i="47" s="1"/>
  <c r="S74" i="54"/>
  <c r="H76" i="47" s="1"/>
  <c r="S73" i="54"/>
  <c r="H75" i="47" s="1"/>
  <c r="S72" i="54"/>
  <c r="H74" i="47" s="1"/>
  <c r="S71" i="54"/>
  <c r="H73" i="47" s="1"/>
  <c r="S70" i="54"/>
  <c r="H87" i="47" s="1"/>
  <c r="S69" i="54"/>
  <c r="H86" i="47" s="1"/>
  <c r="S66" i="54"/>
  <c r="S65" i="54"/>
  <c r="H68" i="47" s="1"/>
  <c r="S64" i="54"/>
  <c r="H67" i="47" s="1"/>
  <c r="S63" i="54"/>
  <c r="S62" i="54"/>
  <c r="H65" i="47" s="1"/>
  <c r="S61" i="54"/>
  <c r="H64" i="47" s="1"/>
  <c r="S60" i="54"/>
  <c r="H63" i="47" s="1"/>
  <c r="S59" i="54"/>
  <c r="H62" i="47" s="1"/>
  <c r="S58" i="54"/>
  <c r="H61" i="47" s="1"/>
  <c r="S57" i="54"/>
  <c r="S56" i="54"/>
  <c r="H59" i="47" s="1"/>
  <c r="S55" i="54"/>
  <c r="H58" i="47" s="1"/>
  <c r="S52" i="54"/>
  <c r="S51" i="54"/>
  <c r="S50" i="54"/>
  <c r="S49" i="54"/>
  <c r="S48" i="54"/>
  <c r="H51" i="47" s="1"/>
  <c r="S47" i="54"/>
  <c r="H50" i="47" s="1"/>
  <c r="S46" i="54"/>
  <c r="H49" i="47" s="1"/>
  <c r="S43" i="54"/>
  <c r="S41" i="54"/>
  <c r="S40" i="54"/>
  <c r="H43" i="47" s="1"/>
  <c r="S39" i="54"/>
  <c r="H42" i="47" s="1"/>
  <c r="S36" i="54"/>
  <c r="S35" i="54"/>
  <c r="H38" i="47" s="1"/>
  <c r="S34" i="54"/>
  <c r="H37" i="47" s="1"/>
  <c r="S33" i="54"/>
  <c r="H36" i="47" s="1"/>
  <c r="S30" i="54"/>
  <c r="S29" i="54"/>
  <c r="H54" i="47" s="1"/>
  <c r="S28" i="54"/>
  <c r="H31" i="47" s="1"/>
  <c r="S27" i="54"/>
  <c r="H30" i="47" s="1"/>
  <c r="S24" i="54"/>
  <c r="S23" i="54"/>
  <c r="H26" i="47" s="1"/>
  <c r="S22" i="54"/>
  <c r="H25" i="47" s="1"/>
  <c r="S21" i="54"/>
  <c r="H24" i="47" s="1"/>
  <c r="S20" i="54"/>
  <c r="H23" i="47" s="1"/>
  <c r="S19" i="54"/>
  <c r="H22" i="47" s="1"/>
  <c r="S18" i="54"/>
  <c r="H21" i="47" s="1"/>
  <c r="S17" i="54"/>
  <c r="H20" i="47" s="1"/>
  <c r="S16" i="54"/>
  <c r="H19" i="47" s="1"/>
  <c r="S15" i="54"/>
  <c r="H18" i="47" s="1"/>
  <c r="S14" i="54"/>
  <c r="H17" i="47" s="1"/>
  <c r="S13" i="54"/>
  <c r="H16" i="47" s="1"/>
  <c r="S12" i="54"/>
  <c r="H15" i="47" s="1"/>
  <c r="S11" i="54"/>
  <c r="H14" i="47" s="1"/>
  <c r="S10" i="54"/>
  <c r="H13" i="47" s="1"/>
  <c r="S9" i="54"/>
  <c r="H12" i="47" s="1"/>
  <c r="S8" i="54"/>
  <c r="H11" i="47" s="1"/>
  <c r="S7" i="54"/>
  <c r="H10" i="47" s="1"/>
  <c r="H53" i="47" l="1"/>
  <c r="J53" i="47" s="1"/>
  <c r="J63" i="47"/>
  <c r="S41" i="49"/>
  <c r="U103" i="57"/>
  <c r="J10" i="47"/>
  <c r="W103" i="57" s="1"/>
  <c r="I94" i="47"/>
  <c r="I94" i="48"/>
  <c r="J51" i="47"/>
  <c r="S43" i="49"/>
  <c r="G52" i="48"/>
  <c r="J52" i="48" s="1"/>
  <c r="J36" i="47"/>
  <c r="J18" i="47"/>
  <c r="T113" i="57"/>
  <c r="J17" i="47"/>
  <c r="J17" i="48"/>
  <c r="J18" i="48"/>
  <c r="J14" i="48"/>
  <c r="J14" i="47"/>
  <c r="T104" i="57"/>
  <c r="H83" i="47"/>
  <c r="H88" i="47" s="1"/>
  <c r="J42" i="48"/>
  <c r="H54" i="48"/>
  <c r="J54" i="48" s="1"/>
  <c r="J13" i="48"/>
  <c r="H69" i="48"/>
  <c r="J75" i="48"/>
  <c r="H66" i="48"/>
  <c r="J62" i="48"/>
  <c r="J21" i="48"/>
  <c r="J32" i="48"/>
  <c r="H44" i="48"/>
  <c r="U116" i="57" s="1"/>
  <c r="J19" i="47"/>
  <c r="G60" i="48"/>
  <c r="J11" i="47"/>
  <c r="J74" i="47"/>
  <c r="G55" i="47"/>
  <c r="G44" i="48"/>
  <c r="U113" i="57"/>
  <c r="H27" i="48"/>
  <c r="U112" i="57"/>
  <c r="H93" i="48"/>
  <c r="H60" i="48"/>
  <c r="H39" i="48"/>
  <c r="U115" i="57" s="1"/>
  <c r="H31" i="48"/>
  <c r="J31" i="48" s="1"/>
  <c r="J80" i="48"/>
  <c r="J25" i="48"/>
  <c r="J22" i="48"/>
  <c r="J26" i="48"/>
  <c r="J58" i="48"/>
  <c r="J63" i="48"/>
  <c r="J68" i="48"/>
  <c r="J76" i="48"/>
  <c r="J91" i="48"/>
  <c r="J82" i="48"/>
  <c r="J67" i="48"/>
  <c r="J81" i="48"/>
  <c r="J15" i="48"/>
  <c r="J19" i="48"/>
  <c r="J23" i="48"/>
  <c r="J37" i="48"/>
  <c r="J59" i="48"/>
  <c r="J64" i="48"/>
  <c r="J73" i="48"/>
  <c r="H30" i="48"/>
  <c r="J30" i="48" s="1"/>
  <c r="J86" i="48"/>
  <c r="J50" i="48"/>
  <c r="J12" i="48"/>
  <c r="J16" i="48"/>
  <c r="J20" i="48"/>
  <c r="J24" i="48"/>
  <c r="J38" i="48"/>
  <c r="J53" i="48"/>
  <c r="J65" i="48"/>
  <c r="J74" i="48"/>
  <c r="H93" i="47"/>
  <c r="H60" i="47"/>
  <c r="H39" i="47"/>
  <c r="U106" i="57" s="1"/>
  <c r="H69" i="47"/>
  <c r="H66" i="47"/>
  <c r="H44" i="47"/>
  <c r="U107" i="57" s="1"/>
  <c r="J42" i="47"/>
  <c r="U104" i="57"/>
  <c r="J81" i="47"/>
  <c r="J20" i="47"/>
  <c r="J12" i="47"/>
  <c r="H32" i="47"/>
  <c r="J32" i="47" s="1"/>
  <c r="J50" i="47"/>
  <c r="J54" i="47"/>
  <c r="J67" i="47"/>
  <c r="J82" i="47"/>
  <c r="J26" i="47"/>
  <c r="J43" i="47"/>
  <c r="J58" i="47"/>
  <c r="J68" i="47"/>
  <c r="J76" i="47"/>
  <c r="J25" i="47"/>
  <c r="J86" i="47"/>
  <c r="J21" i="47"/>
  <c r="J37" i="47"/>
  <c r="J24" i="47"/>
  <c r="J16" i="47"/>
  <c r="J31" i="47"/>
  <c r="J59" i="47"/>
  <c r="J64" i="47"/>
  <c r="J73" i="47"/>
  <c r="J23" i="47"/>
  <c r="J15" i="47"/>
  <c r="H52" i="47"/>
  <c r="J80" i="47"/>
  <c r="J87" i="47"/>
  <c r="J13" i="47"/>
  <c r="J22" i="47"/>
  <c r="J61" i="47"/>
  <c r="J65" i="47"/>
  <c r="G33" i="48"/>
  <c r="T114" i="57" s="1"/>
  <c r="J51" i="48"/>
  <c r="G33" i="47"/>
  <c r="T105" i="57" s="1"/>
  <c r="J49" i="47"/>
  <c r="G93" i="47"/>
  <c r="J91" i="47"/>
  <c r="J87" i="48"/>
  <c r="G66" i="48"/>
  <c r="G39" i="48"/>
  <c r="J36" i="48"/>
  <c r="G93" i="48"/>
  <c r="G69" i="48"/>
  <c r="J69" i="48" s="1"/>
  <c r="J10" i="48"/>
  <c r="W112" i="57" s="1"/>
  <c r="J43" i="48"/>
  <c r="J11" i="48"/>
  <c r="G69" i="47"/>
  <c r="J30" i="47"/>
  <c r="J62" i="47"/>
  <c r="J75" i="47"/>
  <c r="G60" i="47"/>
  <c r="G39" i="47"/>
  <c r="G66" i="47"/>
  <c r="J92" i="47"/>
  <c r="G83" i="47"/>
  <c r="J38" i="47"/>
  <c r="V117" i="57"/>
  <c r="J92" i="48"/>
  <c r="H83" i="48"/>
  <c r="H88" i="48" s="1"/>
  <c r="G83" i="48"/>
  <c r="G88" i="48" s="1"/>
  <c r="J61" i="48"/>
  <c r="J49" i="48"/>
  <c r="I46" i="48"/>
  <c r="G27" i="48"/>
  <c r="G44" i="47"/>
  <c r="G27" i="47"/>
  <c r="I39" i="47"/>
  <c r="V106" i="57" s="1"/>
  <c r="I27" i="47"/>
  <c r="H27" i="47"/>
  <c r="J60" i="48" l="1"/>
  <c r="H55" i="47"/>
  <c r="J55" i="47" s="1"/>
  <c r="T90" i="57" s="1" a="1"/>
  <c r="T90" i="57" s="1"/>
  <c r="J66" i="47"/>
  <c r="J66" i="48"/>
  <c r="J39" i="48"/>
  <c r="W115" i="57" s="1"/>
  <c r="G55" i="48"/>
  <c r="J44" i="48"/>
  <c r="J69" i="47"/>
  <c r="J60" i="47"/>
  <c r="T116" i="57"/>
  <c r="H55" i="48"/>
  <c r="W113" i="57"/>
  <c r="H33" i="47"/>
  <c r="H46" i="47" s="1"/>
  <c r="J93" i="48"/>
  <c r="W104" i="57"/>
  <c r="H94" i="48"/>
  <c r="J52" i="47"/>
  <c r="T11" i="57" a="1"/>
  <c r="T11" i="57" s="1"/>
  <c r="H33" i="48"/>
  <c r="J33" i="48" s="1"/>
  <c r="W114" i="57" s="1"/>
  <c r="J93" i="47"/>
  <c r="J33" i="47"/>
  <c r="W105" i="57" s="1"/>
  <c r="H94" i="47"/>
  <c r="T115" i="57"/>
  <c r="T12" i="57" a="1"/>
  <c r="T12" i="57" s="1"/>
  <c r="J83" i="48"/>
  <c r="T106" i="57"/>
  <c r="J39" i="47"/>
  <c r="W106" i="57" s="1"/>
  <c r="J44" i="47"/>
  <c r="W107" i="57" s="1"/>
  <c r="T107" i="57"/>
  <c r="G88" i="47"/>
  <c r="J83" i="47"/>
  <c r="G46" i="47"/>
  <c r="J27" i="47"/>
  <c r="T26" i="57" s="1" a="1"/>
  <c r="T26" i="57" s="1"/>
  <c r="G94" i="48"/>
  <c r="J88" i="48"/>
  <c r="G46" i="48"/>
  <c r="J27" i="48"/>
  <c r="T27" i="57" s="1" a="1"/>
  <c r="T27" i="57" s="1"/>
  <c r="I46" i="47"/>
  <c r="J55" i="48" l="1"/>
  <c r="T91" i="57" s="1" a="1"/>
  <c r="T91" i="57" s="1"/>
  <c r="W116" i="57"/>
  <c r="W117" i="57" s="1"/>
  <c r="T43" i="57" a="1"/>
  <c r="T43" i="57" s="1"/>
  <c r="V74" i="57"/>
  <c r="V108" i="57"/>
  <c r="T59" i="57" a="1"/>
  <c r="T59" i="57" s="1"/>
  <c r="U105" i="57"/>
  <c r="T117" i="57"/>
  <c r="J94" i="48"/>
  <c r="U114" i="57"/>
  <c r="U117" i="57" s="1"/>
  <c r="H46" i="48"/>
  <c r="J46" i="48" s="1"/>
  <c r="T75" i="57" s="1" a="1"/>
  <c r="T75" i="57" s="1"/>
  <c r="U108" i="57"/>
  <c r="U74" i="57"/>
  <c r="T108" i="57"/>
  <c r="T74" i="57"/>
  <c r="J46" i="47"/>
  <c r="G94" i="47"/>
  <c r="J94" i="47" s="1"/>
  <c r="J88" i="47"/>
  <c r="T58" i="57" a="1"/>
  <c r="T58" i="57" s="1"/>
  <c r="T42" i="57" a="1"/>
  <c r="T42" i="57" s="1"/>
  <c r="W74" i="57" l="1"/>
  <c r="W108" i="57"/>
  <c r="S125" i="50"/>
  <c r="S123" i="50"/>
  <c r="S122" i="50"/>
  <c r="S121" i="50"/>
  <c r="S120" i="50"/>
  <c r="S118" i="50"/>
  <c r="S117" i="50"/>
  <c r="S116" i="50"/>
  <c r="S115" i="50"/>
  <c r="S111" i="50"/>
  <c r="H33" i="58" s="1"/>
  <c r="J33" i="58" s="1"/>
  <c r="L33" i="58" s="1"/>
  <c r="M33" i="58" s="1"/>
  <c r="S110" i="50"/>
  <c r="H32" i="58" s="1"/>
  <c r="J32" i="58" s="1"/>
  <c r="L32" i="58" s="1"/>
  <c r="M32" i="58" s="1"/>
  <c r="S109" i="50"/>
  <c r="H31" i="58" s="1"/>
  <c r="J31" i="58" s="1"/>
  <c r="L31" i="58" s="1"/>
  <c r="M31" i="58" s="1"/>
  <c r="S108" i="50"/>
  <c r="H30" i="58" s="1"/>
  <c r="J30" i="58" s="1"/>
  <c r="L30" i="58" s="1"/>
  <c r="M30" i="58" s="1"/>
  <c r="S107" i="50"/>
  <c r="H29" i="58" s="1"/>
  <c r="J29" i="58" s="1"/>
  <c r="L29" i="58" s="1"/>
  <c r="M29" i="58" s="1"/>
  <c r="S106" i="50"/>
  <c r="S105" i="50"/>
  <c r="S102" i="50"/>
  <c r="H25" i="58" s="1"/>
  <c r="J25" i="58" s="1"/>
  <c r="S101" i="50"/>
  <c r="H24" i="58" s="1"/>
  <c r="J24" i="58" s="1"/>
  <c r="S100" i="50"/>
  <c r="H23" i="58" s="1"/>
  <c r="J23" i="58" s="1"/>
  <c r="S99" i="50"/>
  <c r="H22" i="58" s="1"/>
  <c r="J22" i="58" s="1"/>
  <c r="S98" i="50"/>
  <c r="H21" i="58" s="1"/>
  <c r="J21" i="58" s="1"/>
  <c r="S97" i="50"/>
  <c r="H20" i="58" s="1"/>
  <c r="J20" i="58" s="1"/>
  <c r="S96" i="50"/>
  <c r="H19" i="58" s="1"/>
  <c r="J19" i="58" s="1"/>
  <c r="S95" i="50"/>
  <c r="H18" i="58" s="1"/>
  <c r="J18" i="58" s="1"/>
  <c r="S94" i="50"/>
  <c r="H17" i="58" s="1"/>
  <c r="J17" i="58" s="1"/>
  <c r="S93" i="50"/>
  <c r="H16" i="58" s="1"/>
  <c r="J16" i="58" s="1"/>
  <c r="S92" i="50"/>
  <c r="H15" i="58" s="1"/>
  <c r="J15" i="58" s="1"/>
  <c r="S91" i="50"/>
  <c r="H14" i="58" s="1"/>
  <c r="J14" i="58" s="1"/>
  <c r="S90" i="50"/>
  <c r="H13" i="58" s="1"/>
  <c r="J13" i="58" s="1"/>
  <c r="S89" i="50"/>
  <c r="H12" i="58" s="1"/>
  <c r="J12" i="58" s="1"/>
  <c r="S88" i="50"/>
  <c r="H11" i="58" s="1"/>
  <c r="J11" i="58" s="1"/>
  <c r="S87" i="50"/>
  <c r="H10" i="58" s="1"/>
  <c r="J10" i="58" s="1"/>
  <c r="S84" i="50"/>
  <c r="S83" i="50"/>
  <c r="S82" i="50"/>
  <c r="S81" i="50"/>
  <c r="S78" i="50"/>
  <c r="S77" i="50"/>
  <c r="S76" i="50"/>
  <c r="S75" i="50"/>
  <c r="S74" i="50"/>
  <c r="S73" i="50"/>
  <c r="S72" i="50"/>
  <c r="H28" i="58" s="1"/>
  <c r="J28" i="58" s="1"/>
  <c r="L28" i="58" s="1"/>
  <c r="M28" i="58" s="1"/>
  <c r="S71" i="50"/>
  <c r="S70" i="50"/>
  <c r="S69" i="50"/>
  <c r="S66" i="50"/>
  <c r="S65" i="50"/>
  <c r="S64" i="50"/>
  <c r="S63" i="50"/>
  <c r="S62" i="50"/>
  <c r="S61" i="50"/>
  <c r="S60" i="50"/>
  <c r="S59" i="50"/>
  <c r="S58" i="50"/>
  <c r="S57" i="50"/>
  <c r="S56" i="50"/>
  <c r="S55" i="50"/>
  <c r="S52" i="50"/>
  <c r="S51" i="50"/>
  <c r="S50" i="50"/>
  <c r="S49" i="50"/>
  <c r="S48" i="50"/>
  <c r="S47" i="50"/>
  <c r="S46" i="50"/>
  <c r="S43" i="50"/>
  <c r="S41" i="50"/>
  <c r="S40" i="50"/>
  <c r="S39" i="50"/>
  <c r="S36" i="50"/>
  <c r="S35" i="50"/>
  <c r="S34" i="50"/>
  <c r="S33" i="50"/>
  <c r="S30" i="50"/>
  <c r="S29" i="50"/>
  <c r="S28" i="50"/>
  <c r="S27" i="50"/>
  <c r="S24" i="50"/>
  <c r="S23" i="50"/>
  <c r="S22" i="50"/>
  <c r="S21" i="50"/>
  <c r="S20" i="50"/>
  <c r="S19" i="50"/>
  <c r="S18" i="50"/>
  <c r="S17" i="50"/>
  <c r="S16" i="50"/>
  <c r="S15" i="50"/>
  <c r="S14" i="50"/>
  <c r="S13" i="50"/>
  <c r="S12" i="50"/>
  <c r="S11" i="50"/>
  <c r="S10" i="50"/>
  <c r="S9" i="50"/>
  <c r="S8" i="50"/>
  <c r="S7" i="50"/>
  <c r="B6" i="47" l="1"/>
  <c r="P29" i="21" l="1"/>
  <c r="E15" i="10" l="1"/>
  <c r="C15" i="10"/>
  <c r="E14" i="10"/>
  <c r="C14" i="10"/>
  <c r="G15" i="10"/>
  <c r="E88" i="46"/>
  <c r="G14" i="10"/>
  <c r="E87" i="46" s="1"/>
  <c r="G123" i="40" l="1"/>
  <c r="F123" i="40"/>
  <c r="G122" i="40"/>
  <c r="F122" i="40"/>
  <c r="G99" i="40"/>
  <c r="F99" i="40"/>
  <c r="X15" i="40"/>
  <c r="O32" i="40"/>
  <c r="P32" i="40"/>
  <c r="Q32" i="40"/>
  <c r="S32" i="40"/>
  <c r="R32" i="40"/>
  <c r="O33" i="40"/>
  <c r="P33" i="40"/>
  <c r="Q33" i="40"/>
  <c r="S33" i="40"/>
  <c r="R33" i="40"/>
  <c r="O34" i="40"/>
  <c r="P34" i="40"/>
  <c r="Q34" i="40"/>
  <c r="S34" i="40"/>
  <c r="R34" i="40"/>
  <c r="O35" i="40"/>
  <c r="P35" i="40"/>
  <c r="Q35" i="40"/>
  <c r="S35" i="40"/>
  <c r="R35" i="40"/>
  <c r="O36" i="40"/>
  <c r="P36" i="40"/>
  <c r="Q36" i="40"/>
  <c r="S36" i="40"/>
  <c r="R36" i="40"/>
  <c r="Q37" i="40"/>
  <c r="S37" i="40"/>
  <c r="R37" i="40"/>
  <c r="O38" i="40"/>
  <c r="C64" i="46" s="1"/>
  <c r="P38" i="40"/>
  <c r="Q38" i="40"/>
  <c r="S38" i="40"/>
  <c r="R38" i="40"/>
  <c r="O39" i="40"/>
  <c r="C61" i="46" s="1"/>
  <c r="P39" i="40"/>
  <c r="Q39" i="40"/>
  <c r="S39" i="40"/>
  <c r="R39" i="40"/>
  <c r="O40" i="40"/>
  <c r="P40" i="40"/>
  <c r="Q40" i="40"/>
  <c r="S40" i="40"/>
  <c r="R40" i="40"/>
  <c r="O41" i="40"/>
  <c r="P41" i="40"/>
  <c r="Q41" i="40"/>
  <c r="S41" i="40"/>
  <c r="R41" i="40"/>
  <c r="O42" i="40"/>
  <c r="P42" i="40"/>
  <c r="Q42" i="40"/>
  <c r="S42" i="40"/>
  <c r="R42" i="40"/>
  <c r="O43" i="40"/>
  <c r="P43" i="40"/>
  <c r="Q43" i="40"/>
  <c r="S43" i="40"/>
  <c r="R43" i="40"/>
  <c r="O44" i="40"/>
  <c r="P44" i="40"/>
  <c r="Q44" i="40"/>
  <c r="S44" i="40"/>
  <c r="R44" i="40"/>
  <c r="O49" i="40"/>
  <c r="P49" i="40"/>
  <c r="Q49" i="40"/>
  <c r="S49" i="40"/>
  <c r="R49" i="40"/>
  <c r="O50" i="40"/>
  <c r="P50" i="40"/>
  <c r="Q50" i="40"/>
  <c r="S50" i="40"/>
  <c r="R50" i="40"/>
  <c r="O51" i="40"/>
  <c r="P51" i="40"/>
  <c r="Q51" i="40"/>
  <c r="S51" i="40"/>
  <c r="R51" i="40"/>
  <c r="O52" i="40"/>
  <c r="P52" i="40"/>
  <c r="Q52" i="40"/>
  <c r="S52" i="40"/>
  <c r="R52" i="40"/>
  <c r="O53" i="40"/>
  <c r="P53" i="40"/>
  <c r="Q53" i="40"/>
  <c r="S53" i="40"/>
  <c r="R53" i="40"/>
  <c r="O54" i="40"/>
  <c r="P54" i="40"/>
  <c r="Q54" i="40"/>
  <c r="S54" i="40"/>
  <c r="R54" i="40"/>
  <c r="O55" i="40"/>
  <c r="P55" i="40"/>
  <c r="Q55" i="40"/>
  <c r="S55" i="40"/>
  <c r="R55" i="40"/>
  <c r="O56" i="40"/>
  <c r="P56" i="40"/>
  <c r="Q56" i="40"/>
  <c r="S56" i="40"/>
  <c r="R56" i="40"/>
  <c r="O57" i="40"/>
  <c r="P57" i="40"/>
  <c r="Q57" i="40"/>
  <c r="S57" i="40"/>
  <c r="R57" i="40"/>
  <c r="O58" i="40"/>
  <c r="P58" i="40"/>
  <c r="Q58" i="40"/>
  <c r="S58" i="40"/>
  <c r="R58" i="40"/>
  <c r="O59" i="40"/>
  <c r="P59" i="40"/>
  <c r="Q59" i="40"/>
  <c r="S59" i="40"/>
  <c r="R59" i="40"/>
  <c r="O60" i="40"/>
  <c r="P60" i="40"/>
  <c r="Q60" i="40"/>
  <c r="S60" i="40"/>
  <c r="R60" i="40"/>
  <c r="O61" i="40"/>
  <c r="P61" i="40"/>
  <c r="Q61" i="40"/>
  <c r="S61" i="40"/>
  <c r="R61" i="40"/>
  <c r="O62" i="40"/>
  <c r="P62" i="40"/>
  <c r="Q62" i="40"/>
  <c r="S62" i="40"/>
  <c r="R62" i="40"/>
  <c r="O63" i="40"/>
  <c r="P63" i="40"/>
  <c r="Q63" i="40"/>
  <c r="S63" i="40"/>
  <c r="R63" i="40"/>
  <c r="O64" i="40"/>
  <c r="P64" i="40"/>
  <c r="Q64" i="40"/>
  <c r="S64" i="40"/>
  <c r="R64" i="40"/>
  <c r="O65" i="40"/>
  <c r="P65" i="40"/>
  <c r="Q65" i="40"/>
  <c r="S65" i="40"/>
  <c r="R65" i="40"/>
  <c r="O66" i="40"/>
  <c r="P66" i="40"/>
  <c r="Q66" i="40"/>
  <c r="S66" i="40"/>
  <c r="R66" i="40"/>
  <c r="O67" i="40"/>
  <c r="P67" i="40"/>
  <c r="Q67" i="40"/>
  <c r="S67" i="40"/>
  <c r="R67" i="40"/>
  <c r="O68" i="40"/>
  <c r="P68" i="40"/>
  <c r="Q68" i="40"/>
  <c r="S68" i="40"/>
  <c r="R68" i="40"/>
  <c r="O69" i="40"/>
  <c r="P69" i="40"/>
  <c r="Q69" i="40"/>
  <c r="S69" i="40"/>
  <c r="R69" i="40"/>
  <c r="O70" i="40"/>
  <c r="C68" i="46" s="1"/>
  <c r="P70" i="40"/>
  <c r="Q70" i="40"/>
  <c r="S70" i="40"/>
  <c r="R70" i="40"/>
  <c r="O71" i="40"/>
  <c r="P71" i="40"/>
  <c r="Q71" i="40"/>
  <c r="S71" i="40"/>
  <c r="R71" i="40"/>
  <c r="O72" i="40"/>
  <c r="P72" i="40"/>
  <c r="Q72" i="40"/>
  <c r="S72" i="40"/>
  <c r="R72" i="40"/>
  <c r="O73" i="40"/>
  <c r="P73" i="40"/>
  <c r="Q73" i="40"/>
  <c r="S73" i="40"/>
  <c r="R73" i="40"/>
  <c r="O74" i="40"/>
  <c r="P74" i="40"/>
  <c r="Q74" i="40"/>
  <c r="S74" i="40"/>
  <c r="R74" i="40"/>
  <c r="O75" i="40"/>
  <c r="P75" i="40"/>
  <c r="Q75" i="40"/>
  <c r="S75" i="40"/>
  <c r="R75" i="40"/>
  <c r="O76" i="40"/>
  <c r="P76" i="40"/>
  <c r="Q76" i="40"/>
  <c r="S76" i="40"/>
  <c r="R76" i="40"/>
  <c r="O77" i="40"/>
  <c r="P77" i="40"/>
  <c r="Q77" i="40"/>
  <c r="S77" i="40"/>
  <c r="R77" i="40"/>
  <c r="O78" i="40"/>
  <c r="P78" i="40"/>
  <c r="Q78" i="40"/>
  <c r="S78" i="40"/>
  <c r="R78" i="40"/>
  <c r="O79" i="40"/>
  <c r="P79" i="40"/>
  <c r="Q79" i="40"/>
  <c r="S79" i="40"/>
  <c r="R79" i="40"/>
  <c r="O80" i="40"/>
  <c r="P80" i="40"/>
  <c r="Q80" i="40"/>
  <c r="S80" i="40"/>
  <c r="R80" i="40"/>
  <c r="O81" i="40"/>
  <c r="P81" i="40"/>
  <c r="Q81" i="40"/>
  <c r="S81" i="40"/>
  <c r="R81" i="40"/>
  <c r="O82" i="40"/>
  <c r="P82" i="40"/>
  <c r="Q82" i="40"/>
  <c r="S82" i="40"/>
  <c r="R82" i="40"/>
  <c r="O83" i="40"/>
  <c r="P83" i="40"/>
  <c r="Q83" i="40"/>
  <c r="S83" i="40"/>
  <c r="R83" i="40"/>
  <c r="O84" i="40"/>
  <c r="P84" i="40"/>
  <c r="Q84" i="40"/>
  <c r="S84" i="40"/>
  <c r="R84" i="40"/>
  <c r="O85" i="40"/>
  <c r="P85" i="40"/>
  <c r="Q85" i="40"/>
  <c r="S85" i="40"/>
  <c r="R85" i="40"/>
  <c r="O86" i="40"/>
  <c r="P86" i="40"/>
  <c r="Q86" i="40"/>
  <c r="S86" i="40"/>
  <c r="R86" i="40"/>
  <c r="O87" i="40"/>
  <c r="P87" i="40"/>
  <c r="Q87" i="40"/>
  <c r="S87" i="40"/>
  <c r="R87" i="40"/>
  <c r="O88" i="40"/>
  <c r="C67" i="46" s="1"/>
  <c r="P88" i="40"/>
  <c r="Q88" i="40"/>
  <c r="S88" i="40"/>
  <c r="R88" i="40"/>
  <c r="R31" i="40"/>
  <c r="S31" i="40"/>
  <c r="Q31" i="40"/>
  <c r="P31" i="40"/>
  <c r="O31" i="40"/>
  <c r="R27" i="40"/>
  <c r="S27" i="40"/>
  <c r="Q27" i="40"/>
  <c r="P27" i="40"/>
  <c r="O27" i="40"/>
  <c r="R26" i="40"/>
  <c r="S26" i="40"/>
  <c r="Q26" i="40"/>
  <c r="P26" i="40"/>
  <c r="O26" i="40"/>
  <c r="R25" i="40"/>
  <c r="S25" i="40"/>
  <c r="Q25" i="40"/>
  <c r="P25" i="40"/>
  <c r="O25" i="40"/>
  <c r="R24" i="40"/>
  <c r="S24" i="40"/>
  <c r="Q24" i="40"/>
  <c r="P24" i="40"/>
  <c r="O24" i="40"/>
  <c r="R23" i="40"/>
  <c r="S23" i="40"/>
  <c r="Q23" i="40"/>
  <c r="P23" i="40"/>
  <c r="O23" i="40"/>
  <c r="R22" i="40"/>
  <c r="S22" i="40"/>
  <c r="Q22" i="40"/>
  <c r="P22" i="40"/>
  <c r="O22" i="40"/>
  <c r="R21" i="40"/>
  <c r="S21" i="40"/>
  <c r="Q21" i="40"/>
  <c r="P21" i="40"/>
  <c r="O21" i="40"/>
  <c r="R20" i="40"/>
  <c r="S20" i="40"/>
  <c r="Q20" i="40"/>
  <c r="P20" i="40"/>
  <c r="O20" i="40"/>
  <c r="R19" i="40"/>
  <c r="S19" i="40"/>
  <c r="Q19" i="40"/>
  <c r="P19" i="40"/>
  <c r="O19" i="40"/>
  <c r="R18" i="40"/>
  <c r="S18" i="40"/>
  <c r="Q18" i="40"/>
  <c r="P18" i="40"/>
  <c r="O18" i="40"/>
  <c r="R17" i="40"/>
  <c r="S17" i="40"/>
  <c r="Q17" i="40"/>
  <c r="P17" i="40"/>
  <c r="O17" i="40"/>
  <c r="R16" i="40"/>
  <c r="S16" i="40"/>
  <c r="Q16" i="40"/>
  <c r="P16" i="40"/>
  <c r="O16" i="40"/>
  <c r="R15" i="40"/>
  <c r="S15" i="40"/>
  <c r="Q15" i="40"/>
  <c r="P15" i="40"/>
  <c r="O15" i="40"/>
  <c r="R14" i="40"/>
  <c r="S14" i="40"/>
  <c r="Q14" i="40"/>
  <c r="P14" i="40"/>
  <c r="O14" i="40"/>
  <c r="R13" i="40"/>
  <c r="S13" i="40"/>
  <c r="Q13" i="40"/>
  <c r="P13" i="40"/>
  <c r="O13" i="40"/>
  <c r="R12" i="40"/>
  <c r="S12" i="40"/>
  <c r="Q12" i="40"/>
  <c r="P12" i="40"/>
  <c r="O12" i="40"/>
  <c r="R11" i="40"/>
  <c r="S11" i="40"/>
  <c r="Q11" i="40"/>
  <c r="P11" i="40"/>
  <c r="O11" i="40"/>
  <c r="R10" i="40"/>
  <c r="S10" i="40"/>
  <c r="Q10" i="40"/>
  <c r="P10" i="40"/>
  <c r="O10" i="40"/>
  <c r="R9" i="40"/>
  <c r="S9" i="40"/>
  <c r="Q9" i="40"/>
  <c r="P9" i="40"/>
  <c r="O9" i="40"/>
  <c r="T77" i="40" l="1"/>
  <c r="T69" i="40"/>
  <c r="C69" i="46"/>
  <c r="E61" i="46"/>
  <c r="T41" i="40"/>
  <c r="C62" i="46"/>
  <c r="D122" i="40"/>
  <c r="T61" i="40"/>
  <c r="T53" i="40"/>
  <c r="D99" i="40"/>
  <c r="D123" i="40"/>
  <c r="T13" i="40"/>
  <c r="T81" i="40"/>
  <c r="T73" i="40"/>
  <c r="T65" i="40"/>
  <c r="T57" i="40"/>
  <c r="T49" i="40"/>
  <c r="T12" i="40"/>
  <c r="T26" i="40"/>
  <c r="T33" i="40"/>
  <c r="T11" i="40"/>
  <c r="T39" i="40"/>
  <c r="T14" i="40"/>
  <c r="T86" i="40"/>
  <c r="T78" i="40"/>
  <c r="T70" i="40"/>
  <c r="T62" i="40"/>
  <c r="T54" i="40"/>
  <c r="T38" i="40"/>
  <c r="T32" i="40"/>
  <c r="T55" i="40"/>
  <c r="T88" i="40"/>
  <c r="T80" i="40"/>
  <c r="T72" i="40"/>
  <c r="T64" i="40"/>
  <c r="T56" i="40"/>
  <c r="T40" i="40"/>
  <c r="T34" i="40"/>
  <c r="T18" i="40"/>
  <c r="T35" i="40"/>
  <c r="T63" i="40"/>
  <c r="T10" i="40"/>
  <c r="T82" i="40"/>
  <c r="T74" i="40"/>
  <c r="T66" i="40"/>
  <c r="T58" i="40"/>
  <c r="T50" i="40"/>
  <c r="T42" i="40"/>
  <c r="T36" i="40"/>
  <c r="T83" i="40"/>
  <c r="T75" i="40"/>
  <c r="T67" i="40"/>
  <c r="T59" i="40"/>
  <c r="T51" i="40"/>
  <c r="T43" i="40"/>
  <c r="T87" i="40"/>
  <c r="T79" i="40"/>
  <c r="T9" i="40"/>
  <c r="T84" i="40"/>
  <c r="T76" i="40"/>
  <c r="T68" i="40"/>
  <c r="T60" i="40"/>
  <c r="T52" i="40"/>
  <c r="T44" i="40"/>
  <c r="T71" i="40"/>
  <c r="T15" i="40"/>
  <c r="T85" i="40"/>
  <c r="T25" i="40"/>
  <c r="T17" i="40"/>
  <c r="T24" i="40"/>
  <c r="T16" i="40"/>
  <c r="T31" i="40"/>
  <c r="T23" i="40"/>
  <c r="T22" i="40"/>
  <c r="T21" i="40"/>
  <c r="T20" i="40"/>
  <c r="T27" i="40"/>
  <c r="T19" i="40"/>
  <c r="L88" i="40" l="1"/>
  <c r="M88" i="40" s="1"/>
  <c r="L87" i="40"/>
  <c r="M87" i="40" s="1"/>
  <c r="L86" i="40"/>
  <c r="M86" i="40" s="1"/>
  <c r="L85" i="40"/>
  <c r="M85" i="40" s="1"/>
  <c r="L84" i="40"/>
  <c r="M84" i="40" s="1"/>
  <c r="L83" i="40"/>
  <c r="M83" i="40" s="1"/>
  <c r="L82" i="40"/>
  <c r="M82" i="40" s="1"/>
  <c r="L81" i="40"/>
  <c r="M81" i="40" s="1"/>
  <c r="L80" i="40"/>
  <c r="M80" i="40" s="1"/>
  <c r="L79" i="40"/>
  <c r="M79" i="40" s="1"/>
  <c r="L78" i="40"/>
  <c r="M78" i="40" s="1"/>
  <c r="L77" i="40"/>
  <c r="M77" i="40" s="1"/>
  <c r="L76" i="40"/>
  <c r="M76" i="40" s="1"/>
  <c r="L75" i="40"/>
  <c r="M75" i="40" s="1"/>
  <c r="L74" i="40"/>
  <c r="M74" i="40" s="1"/>
  <c r="L73" i="40"/>
  <c r="M73" i="40" s="1"/>
  <c r="L72" i="40"/>
  <c r="M72" i="40" s="1"/>
  <c r="L71" i="40"/>
  <c r="M71" i="40" s="1"/>
  <c r="L70" i="40"/>
  <c r="M70" i="40" s="1"/>
  <c r="L69" i="40"/>
  <c r="M69" i="40" s="1"/>
  <c r="L68" i="40"/>
  <c r="M68" i="40" s="1"/>
  <c r="L67" i="40"/>
  <c r="M67" i="40" s="1"/>
  <c r="L66" i="40"/>
  <c r="M66" i="40" s="1"/>
  <c r="L65" i="40"/>
  <c r="M65" i="40" s="1"/>
  <c r="L64" i="40"/>
  <c r="M64" i="40" s="1"/>
  <c r="L63" i="40"/>
  <c r="M63" i="40" s="1"/>
  <c r="L62" i="40"/>
  <c r="M62" i="40" s="1"/>
  <c r="L61" i="40"/>
  <c r="M61" i="40" s="1"/>
  <c r="L60" i="40"/>
  <c r="M60" i="40" s="1"/>
  <c r="L59" i="40"/>
  <c r="M59" i="40" s="1"/>
  <c r="L58" i="40"/>
  <c r="M58" i="40" s="1"/>
  <c r="L57" i="40"/>
  <c r="M57" i="40" s="1"/>
  <c r="L56" i="40"/>
  <c r="M56" i="40" s="1"/>
  <c r="L55" i="40"/>
  <c r="M55" i="40" s="1"/>
  <c r="L54" i="40"/>
  <c r="M54" i="40" s="1"/>
  <c r="L53" i="40"/>
  <c r="M53" i="40" s="1"/>
  <c r="L52" i="40"/>
  <c r="M52" i="40" s="1"/>
  <c r="L51" i="40"/>
  <c r="M51" i="40" s="1"/>
  <c r="L50" i="40"/>
  <c r="M50" i="40" s="1"/>
  <c r="L49" i="40"/>
  <c r="M49" i="40" s="1"/>
  <c r="L48" i="40"/>
  <c r="L47" i="40"/>
  <c r="L46" i="40"/>
  <c r="L45" i="40"/>
  <c r="L44" i="40"/>
  <c r="M44" i="40" s="1"/>
  <c r="L43" i="40"/>
  <c r="M43" i="40" s="1"/>
  <c r="L42" i="40"/>
  <c r="M42" i="40" s="1"/>
  <c r="L41" i="40"/>
  <c r="M41" i="40" s="1"/>
  <c r="L40" i="40"/>
  <c r="M40" i="40" s="1"/>
  <c r="L39" i="40"/>
  <c r="M39" i="40" s="1"/>
  <c r="L38" i="40"/>
  <c r="M38" i="40" s="1"/>
  <c r="L36" i="40"/>
  <c r="M36" i="40" s="1"/>
  <c r="L35" i="40"/>
  <c r="M35" i="40" s="1"/>
  <c r="L34" i="40"/>
  <c r="M34" i="40" s="1"/>
  <c r="L33" i="40"/>
  <c r="M33" i="40" s="1"/>
  <c r="L32" i="40"/>
  <c r="M32" i="40" s="1"/>
  <c r="L31" i="40"/>
  <c r="M31" i="40" s="1"/>
  <c r="L30" i="40"/>
  <c r="L29" i="40"/>
  <c r="L27" i="40"/>
  <c r="M27" i="40" s="1"/>
  <c r="L26" i="40"/>
  <c r="M26" i="40" s="1"/>
  <c r="L25" i="40"/>
  <c r="M25" i="40" s="1"/>
  <c r="L24" i="40"/>
  <c r="M24" i="40" s="1"/>
  <c r="L23" i="40"/>
  <c r="M23" i="40" s="1"/>
  <c r="L22" i="40"/>
  <c r="M22" i="40" s="1"/>
  <c r="L21" i="40"/>
  <c r="M21" i="40" s="1"/>
  <c r="L20" i="40"/>
  <c r="M20" i="40" s="1"/>
  <c r="L19" i="40"/>
  <c r="M19" i="40" s="1"/>
  <c r="L18" i="40"/>
  <c r="M18" i="40" s="1"/>
  <c r="L17" i="40"/>
  <c r="M17" i="40" s="1"/>
  <c r="L16" i="40"/>
  <c r="M16" i="40" s="1"/>
  <c r="L15" i="40"/>
  <c r="M15" i="40" s="1"/>
  <c r="L14" i="40"/>
  <c r="M14" i="40" s="1"/>
  <c r="L13" i="40"/>
  <c r="M13" i="40" s="1"/>
  <c r="L12" i="40"/>
  <c r="M12" i="40" s="1"/>
  <c r="L11" i="40"/>
  <c r="M11" i="40" s="1"/>
  <c r="L10" i="40"/>
  <c r="M10" i="40" s="1"/>
  <c r="L9" i="40"/>
  <c r="M9" i="40" s="1"/>
  <c r="L8" i="40"/>
  <c r="O200" i="43" l="1"/>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B200" i="43"/>
  <c r="B199" i="43"/>
  <c r="B198" i="43"/>
  <c r="B197" i="43"/>
  <c r="B196" i="43"/>
  <c r="B195" i="43"/>
  <c r="B194" i="43"/>
  <c r="B193" i="43"/>
  <c r="B192" i="43"/>
  <c r="B191" i="43"/>
  <c r="B190" i="43"/>
  <c r="B189" i="43"/>
  <c r="B188" i="43"/>
  <c r="B187" i="43"/>
  <c r="B186" i="43"/>
  <c r="B185" i="43"/>
  <c r="B184" i="43"/>
  <c r="B183" i="43"/>
  <c r="B182" i="43"/>
  <c r="B181" i="43"/>
  <c r="B180" i="43"/>
  <c r="B179" i="43"/>
  <c r="B178" i="43"/>
  <c r="B177" i="43"/>
  <c r="B176" i="43"/>
  <c r="B175" i="43"/>
  <c r="B174" i="43"/>
  <c r="B173" i="43"/>
  <c r="B172" i="43"/>
  <c r="B171" i="43"/>
  <c r="B170" i="43"/>
  <c r="B169" i="43"/>
  <c r="B168" i="43"/>
  <c r="B167" i="43"/>
  <c r="B166" i="43"/>
  <c r="B165" i="43"/>
  <c r="B164" i="43"/>
  <c r="B163" i="43"/>
  <c r="B162" i="43"/>
  <c r="B161" i="43"/>
  <c r="B160" i="43"/>
  <c r="B159" i="43"/>
  <c r="B158" i="43"/>
  <c r="B157" i="43"/>
  <c r="B156" i="43"/>
  <c r="B155" i="43"/>
  <c r="B154" i="43"/>
  <c r="B153" i="43"/>
  <c r="B152" i="43"/>
  <c r="B151" i="43"/>
  <c r="B150" i="43"/>
  <c r="B149" i="43"/>
  <c r="B148" i="43"/>
  <c r="B147" i="43"/>
  <c r="B146" i="43"/>
  <c r="B145" i="43"/>
  <c r="B144" i="43"/>
  <c r="B143" i="43"/>
  <c r="B142" i="43"/>
  <c r="BV200" i="43"/>
  <c r="BS200" i="43"/>
  <c r="BK200" i="43"/>
  <c r="BH200" i="43"/>
  <c r="BD200" i="43"/>
  <c r="T200" i="43"/>
  <c r="S200" i="43"/>
  <c r="R200" i="43" s="1"/>
  <c r="BF200" i="43" s="1"/>
  <c r="N200" i="43"/>
  <c r="L200" i="43" a="1"/>
  <c r="L200" i="43" s="1"/>
  <c r="M200" i="43" s="1"/>
  <c r="BV199" i="43"/>
  <c r="BS199" i="43"/>
  <c r="BK199" i="43"/>
  <c r="BH199" i="43"/>
  <c r="BD199" i="43"/>
  <c r="T199" i="43"/>
  <c r="S199" i="43"/>
  <c r="N199" i="43"/>
  <c r="L199" i="43" a="1"/>
  <c r="L199" i="43" s="1"/>
  <c r="M199" i="43" s="1"/>
  <c r="BV198" i="43"/>
  <c r="BS198" i="43"/>
  <c r="BK198" i="43"/>
  <c r="BH198" i="43"/>
  <c r="BD198" i="43"/>
  <c r="T198" i="43"/>
  <c r="S198" i="43"/>
  <c r="R198" i="43" s="1"/>
  <c r="BF198" i="43" s="1"/>
  <c r="N198" i="43"/>
  <c r="L198" i="43" a="1"/>
  <c r="L198" i="43" s="1"/>
  <c r="M198" i="43" s="1"/>
  <c r="BV197" i="43"/>
  <c r="BS197" i="43"/>
  <c r="BK197" i="43"/>
  <c r="BH197" i="43"/>
  <c r="BD197" i="43"/>
  <c r="T197" i="43"/>
  <c r="S197" i="43"/>
  <c r="R197" i="43" s="1"/>
  <c r="BF197" i="43" s="1"/>
  <c r="N197" i="43"/>
  <c r="L197" i="43" a="1"/>
  <c r="L197" i="43" s="1"/>
  <c r="M197" i="43" s="1"/>
  <c r="BV196" i="43"/>
  <c r="BS196" i="43"/>
  <c r="BK196" i="43"/>
  <c r="BH196" i="43"/>
  <c r="BD196" i="43"/>
  <c r="T196" i="43"/>
  <c r="S196" i="43"/>
  <c r="R196" i="43" s="1"/>
  <c r="BF196" i="43" s="1"/>
  <c r="N196" i="43"/>
  <c r="L196" i="43" a="1"/>
  <c r="L196" i="43" s="1"/>
  <c r="M196" i="43" s="1"/>
  <c r="BV195" i="43"/>
  <c r="BS195" i="43"/>
  <c r="BK195" i="43"/>
  <c r="BH195" i="43"/>
  <c r="BD195" i="43"/>
  <c r="T195" i="43"/>
  <c r="S195" i="43"/>
  <c r="N195" i="43"/>
  <c r="L195" i="43" a="1"/>
  <c r="L195" i="43" s="1"/>
  <c r="M195" i="43" s="1"/>
  <c r="BV194" i="43"/>
  <c r="BS194" i="43"/>
  <c r="BK194" i="43"/>
  <c r="BH194" i="43"/>
  <c r="BD194" i="43"/>
  <c r="T194" i="43"/>
  <c r="S194" i="43"/>
  <c r="R194" i="43" s="1"/>
  <c r="BF194" i="43" s="1"/>
  <c r="N194" i="43"/>
  <c r="L194" i="43" a="1"/>
  <c r="L194" i="43" s="1"/>
  <c r="M194" i="43" s="1"/>
  <c r="BV193" i="43"/>
  <c r="BS193" i="43"/>
  <c r="BK193" i="43"/>
  <c r="BH193" i="43"/>
  <c r="BD193" i="43"/>
  <c r="T193" i="43"/>
  <c r="S193" i="43"/>
  <c r="R193" i="43" s="1"/>
  <c r="BF193" i="43" s="1"/>
  <c r="N193" i="43"/>
  <c r="L193" i="43" a="1"/>
  <c r="L193" i="43" s="1"/>
  <c r="M193" i="43" s="1"/>
  <c r="BV192" i="43"/>
  <c r="BS192" i="43"/>
  <c r="BK192" i="43"/>
  <c r="BH192" i="43"/>
  <c r="BD192" i="43"/>
  <c r="T192" i="43"/>
  <c r="S192" i="43"/>
  <c r="R192" i="43" s="1"/>
  <c r="BF192" i="43" s="1"/>
  <c r="N192" i="43"/>
  <c r="L192" i="43" a="1"/>
  <c r="L192" i="43" s="1"/>
  <c r="M192" i="43" s="1"/>
  <c r="BV191" i="43"/>
  <c r="BS191" i="43"/>
  <c r="BK191" i="43"/>
  <c r="BH191" i="43"/>
  <c r="BD191" i="43"/>
  <c r="T191" i="43"/>
  <c r="S191" i="43"/>
  <c r="R191" i="43" s="1"/>
  <c r="BF191" i="43" s="1"/>
  <c r="N191" i="43"/>
  <c r="L191" i="43" a="1"/>
  <c r="L191" i="43" s="1"/>
  <c r="M191" i="43" s="1"/>
  <c r="BV190" i="43"/>
  <c r="BS190" i="43"/>
  <c r="BK190" i="43"/>
  <c r="BH190" i="43"/>
  <c r="BD190" i="43"/>
  <c r="T190" i="43"/>
  <c r="S190" i="43"/>
  <c r="R190" i="43" s="1"/>
  <c r="BF190" i="43" s="1"/>
  <c r="N190" i="43"/>
  <c r="L190" i="43" a="1"/>
  <c r="L190" i="43" s="1"/>
  <c r="M190" i="43" s="1"/>
  <c r="BV189" i="43"/>
  <c r="BS189" i="43"/>
  <c r="BK189" i="43"/>
  <c r="BH189" i="43"/>
  <c r="BD189" i="43"/>
  <c r="T189" i="43"/>
  <c r="S189" i="43"/>
  <c r="R189" i="43" s="1"/>
  <c r="BF189" i="43" s="1"/>
  <c r="N189" i="43"/>
  <c r="L189" i="43" a="1"/>
  <c r="L189" i="43" s="1"/>
  <c r="M189" i="43" s="1"/>
  <c r="BV188" i="43"/>
  <c r="BS188" i="43"/>
  <c r="BK188" i="43"/>
  <c r="BH188" i="43"/>
  <c r="BD188" i="43"/>
  <c r="T188" i="43"/>
  <c r="S188" i="43"/>
  <c r="R188" i="43" s="1"/>
  <c r="BF188" i="43" s="1"/>
  <c r="N188" i="43"/>
  <c r="L188" i="43" a="1"/>
  <c r="L188" i="43" s="1"/>
  <c r="M188" i="43" s="1"/>
  <c r="BV187" i="43"/>
  <c r="BS187" i="43"/>
  <c r="BK187" i="43"/>
  <c r="BH187" i="43"/>
  <c r="BD187" i="43"/>
  <c r="T187" i="43"/>
  <c r="S187" i="43"/>
  <c r="R187" i="43" s="1"/>
  <c r="BF187" i="43" s="1"/>
  <c r="N187" i="43"/>
  <c r="L187" i="43" a="1"/>
  <c r="L187" i="43" s="1"/>
  <c r="M187" i="43" s="1"/>
  <c r="BV186" i="43"/>
  <c r="BS186" i="43"/>
  <c r="BK186" i="43"/>
  <c r="BH186" i="43"/>
  <c r="BD186" i="43"/>
  <c r="T186" i="43"/>
  <c r="S186" i="43"/>
  <c r="R186" i="43" s="1"/>
  <c r="BF186" i="43" s="1"/>
  <c r="N186" i="43"/>
  <c r="L186" i="43" a="1"/>
  <c r="L186" i="43" s="1"/>
  <c r="M186" i="43" s="1"/>
  <c r="BV185" i="43"/>
  <c r="BS185" i="43"/>
  <c r="BK185" i="43"/>
  <c r="BH185" i="43"/>
  <c r="BD185" i="43"/>
  <c r="T185" i="43"/>
  <c r="S185" i="43"/>
  <c r="R185" i="43" s="1"/>
  <c r="BF185" i="43" s="1"/>
  <c r="N185" i="43"/>
  <c r="L185" i="43" a="1"/>
  <c r="L185" i="43" s="1"/>
  <c r="M185" i="43" s="1"/>
  <c r="BV184" i="43"/>
  <c r="BS184" i="43"/>
  <c r="BK184" i="43"/>
  <c r="BH184" i="43"/>
  <c r="BD184" i="43"/>
  <c r="T184" i="43"/>
  <c r="S184" i="43"/>
  <c r="N184" i="43"/>
  <c r="L184" i="43" a="1"/>
  <c r="L184" i="43" s="1"/>
  <c r="M184" i="43" s="1"/>
  <c r="BV183" i="43"/>
  <c r="BS183" i="43"/>
  <c r="BK183" i="43"/>
  <c r="BH183" i="43"/>
  <c r="BD183" i="43"/>
  <c r="T183" i="43"/>
  <c r="S183" i="43"/>
  <c r="R183" i="43" s="1"/>
  <c r="BF183" i="43" s="1"/>
  <c r="N183" i="43"/>
  <c r="L183" i="43" a="1"/>
  <c r="L183" i="43" s="1"/>
  <c r="M183" i="43" s="1"/>
  <c r="BV182" i="43"/>
  <c r="BS182" i="43"/>
  <c r="BK182" i="43"/>
  <c r="BH182" i="43"/>
  <c r="BD182" i="43"/>
  <c r="T182" i="43"/>
  <c r="S182" i="43"/>
  <c r="N182" i="43"/>
  <c r="L182" i="43" a="1"/>
  <c r="L182" i="43" s="1"/>
  <c r="M182" i="43" s="1"/>
  <c r="BV181" i="43"/>
  <c r="BS181" i="43"/>
  <c r="BK181" i="43"/>
  <c r="BH181" i="43"/>
  <c r="BD181" i="43"/>
  <c r="T181" i="43"/>
  <c r="S181" i="43"/>
  <c r="R181" i="43" s="1"/>
  <c r="BF181" i="43" s="1"/>
  <c r="N181" i="43"/>
  <c r="L181" i="43" a="1"/>
  <c r="L181" i="43" s="1"/>
  <c r="M181" i="43" s="1"/>
  <c r="BV180" i="43"/>
  <c r="BS180" i="43"/>
  <c r="BK180" i="43"/>
  <c r="BH180" i="43"/>
  <c r="BD180" i="43"/>
  <c r="T180" i="43"/>
  <c r="S180" i="43"/>
  <c r="N180" i="43"/>
  <c r="L180" i="43" a="1"/>
  <c r="L180" i="43" s="1"/>
  <c r="M180" i="43" s="1"/>
  <c r="BV179" i="43"/>
  <c r="BS179" i="43"/>
  <c r="BK179" i="43"/>
  <c r="BH179" i="43"/>
  <c r="BD179" i="43"/>
  <c r="T179" i="43"/>
  <c r="S179" i="43"/>
  <c r="N179" i="43"/>
  <c r="L179" i="43" a="1"/>
  <c r="L179" i="43" s="1"/>
  <c r="M179" i="43" s="1"/>
  <c r="BV178" i="43"/>
  <c r="BS178" i="43"/>
  <c r="BK178" i="43"/>
  <c r="BH178" i="43"/>
  <c r="BD178" i="43"/>
  <c r="T178" i="43"/>
  <c r="S178" i="43"/>
  <c r="R178" i="43" s="1"/>
  <c r="BF178" i="43" s="1"/>
  <c r="N178" i="43"/>
  <c r="L178" i="43" a="1"/>
  <c r="L178" i="43" s="1"/>
  <c r="M178" i="43" s="1"/>
  <c r="BV177" i="43"/>
  <c r="BS177" i="43"/>
  <c r="BK177" i="43"/>
  <c r="BH177" i="43"/>
  <c r="BD177" i="43"/>
  <c r="T177" i="43"/>
  <c r="S177" i="43"/>
  <c r="N177" i="43"/>
  <c r="L177" i="43" a="1"/>
  <c r="L177" i="43" s="1"/>
  <c r="M177" i="43" s="1"/>
  <c r="BV176" i="43"/>
  <c r="BS176" i="43"/>
  <c r="BK176" i="43"/>
  <c r="BH176" i="43"/>
  <c r="BD176" i="43"/>
  <c r="T176" i="43"/>
  <c r="S176" i="43"/>
  <c r="R176" i="43" s="1"/>
  <c r="BF176" i="43" s="1"/>
  <c r="N176" i="43"/>
  <c r="L176" i="43" a="1"/>
  <c r="L176" i="43" s="1"/>
  <c r="M176" i="43" s="1"/>
  <c r="BV175" i="43"/>
  <c r="BS175" i="43"/>
  <c r="BK175" i="43"/>
  <c r="BH175" i="43"/>
  <c r="BD175" i="43"/>
  <c r="T175" i="43"/>
  <c r="S175" i="43"/>
  <c r="N175" i="43"/>
  <c r="L175" i="43" a="1"/>
  <c r="L175" i="43" s="1"/>
  <c r="M175" i="43" s="1"/>
  <c r="BV174" i="43"/>
  <c r="BS174" i="43"/>
  <c r="BK174" i="43"/>
  <c r="BH174" i="43"/>
  <c r="BD174" i="43"/>
  <c r="T174" i="43"/>
  <c r="S174" i="43"/>
  <c r="N174" i="43"/>
  <c r="L174" i="43" a="1"/>
  <c r="L174" i="43" s="1"/>
  <c r="M174" i="43" s="1"/>
  <c r="BV173" i="43"/>
  <c r="BS173" i="43"/>
  <c r="BK173" i="43"/>
  <c r="BH173" i="43"/>
  <c r="BD173" i="43"/>
  <c r="T173" i="43"/>
  <c r="S173" i="43"/>
  <c r="N173" i="43"/>
  <c r="L173" i="43" a="1"/>
  <c r="L173" i="43" s="1"/>
  <c r="M173" i="43" s="1"/>
  <c r="BV172" i="43"/>
  <c r="BS172" i="43"/>
  <c r="BK172" i="43"/>
  <c r="BH172" i="43"/>
  <c r="BD172" i="43"/>
  <c r="T172" i="43"/>
  <c r="S172" i="43"/>
  <c r="N172" i="43"/>
  <c r="L172" i="43" a="1"/>
  <c r="L172" i="43" s="1"/>
  <c r="M172" i="43" s="1"/>
  <c r="BV171" i="43"/>
  <c r="BS171" i="43"/>
  <c r="BK171" i="43"/>
  <c r="BH171" i="43"/>
  <c r="BD171" i="43"/>
  <c r="T171" i="43"/>
  <c r="S171" i="43"/>
  <c r="N171" i="43"/>
  <c r="L171" i="43" a="1"/>
  <c r="L171" i="43" s="1"/>
  <c r="M171" i="43" s="1"/>
  <c r="BV170" i="43"/>
  <c r="BS170" i="43"/>
  <c r="BK170" i="43"/>
  <c r="BH170" i="43"/>
  <c r="BD170" i="43"/>
  <c r="T170" i="43"/>
  <c r="S170" i="43"/>
  <c r="R170" i="43" s="1"/>
  <c r="BF170" i="43" s="1"/>
  <c r="N170" i="43"/>
  <c r="L170" i="43" a="1"/>
  <c r="L170" i="43" s="1"/>
  <c r="M170" i="43" s="1"/>
  <c r="BV169" i="43"/>
  <c r="BS169" i="43"/>
  <c r="BK169" i="43"/>
  <c r="BH169" i="43"/>
  <c r="BD169" i="43"/>
  <c r="T169" i="43"/>
  <c r="S169" i="43"/>
  <c r="R169" i="43" s="1"/>
  <c r="BF169" i="43" s="1"/>
  <c r="N169" i="43"/>
  <c r="L169" i="43" a="1"/>
  <c r="L169" i="43" s="1"/>
  <c r="M169" i="43" s="1"/>
  <c r="BV168" i="43"/>
  <c r="BS168" i="43"/>
  <c r="BK168" i="43"/>
  <c r="BH168" i="43"/>
  <c r="BD168" i="43"/>
  <c r="T168" i="43"/>
  <c r="S168" i="43"/>
  <c r="R168" i="43" s="1"/>
  <c r="BF168" i="43" s="1"/>
  <c r="BJ168" i="43" s="1"/>
  <c r="N168" i="43"/>
  <c r="L168" i="43" a="1"/>
  <c r="L168" i="43" s="1"/>
  <c r="M168" i="43" s="1"/>
  <c r="BV167" i="43"/>
  <c r="BS167" i="43"/>
  <c r="BK167" i="43"/>
  <c r="BH167" i="43"/>
  <c r="BD167" i="43"/>
  <c r="T167" i="43"/>
  <c r="S167" i="43"/>
  <c r="R167" i="43" s="1"/>
  <c r="BF167" i="43" s="1"/>
  <c r="N167" i="43"/>
  <c r="L167" i="43" a="1"/>
  <c r="L167" i="43" s="1"/>
  <c r="M167" i="43" s="1"/>
  <c r="BV166" i="43"/>
  <c r="BS166" i="43"/>
  <c r="BK166" i="43"/>
  <c r="BH166" i="43"/>
  <c r="BD166" i="43"/>
  <c r="T166" i="43"/>
  <c r="S166" i="43"/>
  <c r="N166" i="43"/>
  <c r="L166" i="43" a="1"/>
  <c r="L166" i="43" s="1"/>
  <c r="M166" i="43" s="1"/>
  <c r="BV165" i="43"/>
  <c r="BS165" i="43"/>
  <c r="BK165" i="43"/>
  <c r="BH165" i="43"/>
  <c r="BD165" i="43"/>
  <c r="T165" i="43"/>
  <c r="S165" i="43"/>
  <c r="R165" i="43" s="1"/>
  <c r="BF165" i="43" s="1"/>
  <c r="N165" i="43"/>
  <c r="L165" i="43" a="1"/>
  <c r="L165" i="43" s="1"/>
  <c r="M165" i="43" s="1"/>
  <c r="BV164" i="43"/>
  <c r="BS164" i="43"/>
  <c r="BK164" i="43"/>
  <c r="BH164" i="43"/>
  <c r="BD164" i="43"/>
  <c r="T164" i="43"/>
  <c r="S164" i="43"/>
  <c r="R164" i="43" s="1"/>
  <c r="BF164" i="43" s="1"/>
  <c r="N164" i="43"/>
  <c r="L164" i="43" a="1"/>
  <c r="L164" i="43" s="1"/>
  <c r="M164" i="43" s="1"/>
  <c r="BV163" i="43"/>
  <c r="BS163" i="43"/>
  <c r="BK163" i="43"/>
  <c r="BH163" i="43"/>
  <c r="BD163" i="43"/>
  <c r="T163" i="43"/>
  <c r="S163" i="43"/>
  <c r="R163" i="43" s="1"/>
  <c r="BF163" i="43" s="1"/>
  <c r="N163" i="43"/>
  <c r="L163" i="43" a="1"/>
  <c r="L163" i="43" s="1"/>
  <c r="M163" i="43" s="1"/>
  <c r="BV162" i="43"/>
  <c r="BS162" i="43"/>
  <c r="BK162" i="43"/>
  <c r="BH162" i="43"/>
  <c r="BD162" i="43"/>
  <c r="T162" i="43"/>
  <c r="S162" i="43"/>
  <c r="R162" i="43" s="1"/>
  <c r="BF162" i="43" s="1"/>
  <c r="N162" i="43"/>
  <c r="L162" i="43" a="1"/>
  <c r="L162" i="43" s="1"/>
  <c r="M162" i="43" s="1"/>
  <c r="BV161" i="43"/>
  <c r="BS161" i="43"/>
  <c r="BK161" i="43"/>
  <c r="BH161" i="43"/>
  <c r="BD161" i="43"/>
  <c r="T161" i="43"/>
  <c r="S161" i="43"/>
  <c r="R161" i="43" s="1"/>
  <c r="BF161" i="43" s="1"/>
  <c r="N161" i="43"/>
  <c r="L161" i="43" a="1"/>
  <c r="L161" i="43" s="1"/>
  <c r="M161" i="43" s="1"/>
  <c r="BV160" i="43"/>
  <c r="BS160" i="43"/>
  <c r="BK160" i="43"/>
  <c r="BH160" i="43"/>
  <c r="BD160" i="43"/>
  <c r="T160" i="43"/>
  <c r="S160" i="43"/>
  <c r="R160" i="43" s="1"/>
  <c r="BF160" i="43" s="1"/>
  <c r="N160" i="43"/>
  <c r="L160" i="43" a="1"/>
  <c r="L160" i="43" s="1"/>
  <c r="M160" i="43" s="1"/>
  <c r="BV159" i="43"/>
  <c r="BS159" i="43"/>
  <c r="BK159" i="43"/>
  <c r="BH159" i="43"/>
  <c r="BD159" i="43"/>
  <c r="T159" i="43"/>
  <c r="S159" i="43"/>
  <c r="R159" i="43" s="1"/>
  <c r="BF159" i="43" s="1"/>
  <c r="N159" i="43"/>
  <c r="L159" i="43" a="1"/>
  <c r="L159" i="43" s="1"/>
  <c r="M159" i="43" s="1"/>
  <c r="BV158" i="43"/>
  <c r="BS158" i="43"/>
  <c r="BK158" i="43"/>
  <c r="BH158" i="43"/>
  <c r="BD158" i="43"/>
  <c r="T158" i="43"/>
  <c r="S158" i="43"/>
  <c r="N158" i="43"/>
  <c r="L158" i="43" a="1"/>
  <c r="L158" i="43" s="1"/>
  <c r="M158" i="43" s="1"/>
  <c r="BV157" i="43"/>
  <c r="BS157" i="43"/>
  <c r="BK157" i="43"/>
  <c r="BH157" i="43"/>
  <c r="BD157" i="43"/>
  <c r="T157" i="43"/>
  <c r="S157" i="43"/>
  <c r="N157" i="43"/>
  <c r="L157" i="43" a="1"/>
  <c r="L157" i="43" s="1"/>
  <c r="M157" i="43" s="1"/>
  <c r="BV156" i="43"/>
  <c r="BS156" i="43"/>
  <c r="BK156" i="43"/>
  <c r="BH156" i="43"/>
  <c r="BD156" i="43"/>
  <c r="T156" i="43"/>
  <c r="S156" i="43"/>
  <c r="R156" i="43" s="1"/>
  <c r="BF156" i="43" s="1"/>
  <c r="N156" i="43"/>
  <c r="L156" i="43" a="1"/>
  <c r="L156" i="43" s="1"/>
  <c r="M156" i="43" s="1"/>
  <c r="BV155" i="43"/>
  <c r="BS155" i="43"/>
  <c r="BK155" i="43"/>
  <c r="BH155" i="43"/>
  <c r="BD155" i="43"/>
  <c r="T155" i="43"/>
  <c r="S155" i="43"/>
  <c r="N155" i="43"/>
  <c r="L155" i="43" a="1"/>
  <c r="L155" i="43" s="1"/>
  <c r="M155" i="43" s="1"/>
  <c r="BV154" i="43"/>
  <c r="BS154" i="43"/>
  <c r="BK154" i="43"/>
  <c r="BH154" i="43"/>
  <c r="BD154" i="43"/>
  <c r="T154" i="43"/>
  <c r="S154" i="43"/>
  <c r="N154" i="43"/>
  <c r="L154" i="43" a="1"/>
  <c r="L154" i="43" s="1"/>
  <c r="M154" i="43" s="1"/>
  <c r="BV153" i="43"/>
  <c r="BS153" i="43"/>
  <c r="BK153" i="43"/>
  <c r="BH153" i="43"/>
  <c r="BD153" i="43"/>
  <c r="T153" i="43"/>
  <c r="S153" i="43"/>
  <c r="R153" i="43" s="1"/>
  <c r="BF153" i="43" s="1"/>
  <c r="N153" i="43"/>
  <c r="L153" i="43" a="1"/>
  <c r="L153" i="43" s="1"/>
  <c r="M153" i="43" s="1"/>
  <c r="BV152" i="43"/>
  <c r="BS152" i="43"/>
  <c r="BK152" i="43"/>
  <c r="BH152" i="43"/>
  <c r="BD152" i="43"/>
  <c r="T152" i="43"/>
  <c r="S152" i="43"/>
  <c r="R152" i="43" s="1"/>
  <c r="BF152" i="43" s="1"/>
  <c r="N152" i="43"/>
  <c r="L152" i="43" a="1"/>
  <c r="L152" i="43" s="1"/>
  <c r="M152" i="43" s="1"/>
  <c r="BV151" i="43"/>
  <c r="BS151" i="43"/>
  <c r="BK151" i="43"/>
  <c r="BH151" i="43"/>
  <c r="BD151" i="43"/>
  <c r="T151" i="43"/>
  <c r="S151" i="43"/>
  <c r="N151" i="43"/>
  <c r="L151" i="43" a="1"/>
  <c r="L151" i="43" s="1"/>
  <c r="M151" i="43" s="1"/>
  <c r="BV150" i="43"/>
  <c r="BS150" i="43"/>
  <c r="BK150" i="43"/>
  <c r="BH150" i="43"/>
  <c r="BD150" i="43"/>
  <c r="T150" i="43"/>
  <c r="S150" i="43"/>
  <c r="R150" i="43" s="1"/>
  <c r="BF150" i="43" s="1"/>
  <c r="N150" i="43"/>
  <c r="L150" i="43" a="1"/>
  <c r="L150" i="43" s="1"/>
  <c r="M150" i="43" s="1"/>
  <c r="BV149" i="43"/>
  <c r="BS149" i="43"/>
  <c r="BK149" i="43"/>
  <c r="BH149" i="43"/>
  <c r="BD149" i="43"/>
  <c r="T149" i="43"/>
  <c r="S149" i="43"/>
  <c r="R149" i="43" s="1"/>
  <c r="BF149" i="43" s="1"/>
  <c r="N149" i="43"/>
  <c r="L149" i="43" a="1"/>
  <c r="L149" i="43" s="1"/>
  <c r="M149" i="43" s="1"/>
  <c r="BV148" i="43"/>
  <c r="BS148" i="43"/>
  <c r="BK148" i="43"/>
  <c r="BH148" i="43"/>
  <c r="BD148" i="43"/>
  <c r="T148" i="43"/>
  <c r="S148" i="43"/>
  <c r="N148" i="43"/>
  <c r="L148" i="43" a="1"/>
  <c r="L148" i="43" s="1"/>
  <c r="M148" i="43" s="1"/>
  <c r="BV147" i="43"/>
  <c r="BS147" i="43"/>
  <c r="BK147" i="43"/>
  <c r="BH147" i="43"/>
  <c r="BD147" i="43"/>
  <c r="T147" i="43"/>
  <c r="S147" i="43"/>
  <c r="N147" i="43"/>
  <c r="L147" i="43" a="1"/>
  <c r="L147" i="43" s="1"/>
  <c r="M147" i="43" s="1"/>
  <c r="BV146" i="43"/>
  <c r="BS146" i="43"/>
  <c r="BK146" i="43"/>
  <c r="BH146" i="43"/>
  <c r="BD146" i="43"/>
  <c r="T146" i="43"/>
  <c r="S146" i="43"/>
  <c r="R146" i="43" s="1"/>
  <c r="BF146" i="43" s="1"/>
  <c r="N146" i="43"/>
  <c r="L146" i="43" a="1"/>
  <c r="L146" i="43" s="1"/>
  <c r="M146" i="43" s="1"/>
  <c r="BV145" i="43"/>
  <c r="BS145" i="43"/>
  <c r="BK145" i="43"/>
  <c r="BH145" i="43"/>
  <c r="BD145" i="43"/>
  <c r="T145" i="43"/>
  <c r="S145" i="43"/>
  <c r="N145" i="43"/>
  <c r="L145" i="43" a="1"/>
  <c r="L145" i="43" s="1"/>
  <c r="M145" i="43" s="1"/>
  <c r="BV144" i="43"/>
  <c r="BS144" i="43"/>
  <c r="BK144" i="43"/>
  <c r="BH144" i="43"/>
  <c r="BD144" i="43"/>
  <c r="T144" i="43"/>
  <c r="S144" i="43"/>
  <c r="N144" i="43"/>
  <c r="L144" i="43" a="1"/>
  <c r="L144" i="43" s="1"/>
  <c r="M144" i="43" s="1"/>
  <c r="BV143" i="43"/>
  <c r="BS143" i="43"/>
  <c r="BK143" i="43"/>
  <c r="BH143" i="43"/>
  <c r="BD143" i="43"/>
  <c r="T143" i="43"/>
  <c r="S143" i="43"/>
  <c r="R143" i="43" s="1"/>
  <c r="BF143" i="43" s="1"/>
  <c r="N143" i="43"/>
  <c r="L143" i="43" a="1"/>
  <c r="L143" i="43" s="1"/>
  <c r="M143" i="43" s="1"/>
  <c r="BV142" i="43"/>
  <c r="BS142" i="43"/>
  <c r="BK142" i="43"/>
  <c r="BH142" i="43"/>
  <c r="BD142" i="43"/>
  <c r="T142" i="43"/>
  <c r="S142" i="43"/>
  <c r="R142" i="43" s="1"/>
  <c r="BF142" i="43" s="1"/>
  <c r="N142" i="43"/>
  <c r="L142" i="43" a="1"/>
  <c r="L142" i="43" s="1"/>
  <c r="M142" i="43" s="1"/>
  <c r="BV141" i="43"/>
  <c r="BS141" i="43"/>
  <c r="BK141" i="43"/>
  <c r="BH141" i="43"/>
  <c r="BD141" i="43"/>
  <c r="T141" i="43"/>
  <c r="S141" i="43"/>
  <c r="R141" i="43" s="1"/>
  <c r="BF141" i="43" s="1"/>
  <c r="N141" i="43"/>
  <c r="L141" i="43" a="1"/>
  <c r="L141" i="43" s="1"/>
  <c r="M141" i="43" s="1"/>
  <c r="BV140" i="43"/>
  <c r="BS140" i="43"/>
  <c r="BK140" i="43"/>
  <c r="BH140" i="43"/>
  <c r="BD140" i="43"/>
  <c r="T140" i="43"/>
  <c r="S140" i="43"/>
  <c r="R140" i="43" s="1"/>
  <c r="BF140" i="43" s="1"/>
  <c r="N140" i="43"/>
  <c r="L140" i="43" a="1"/>
  <c r="L140" i="43" s="1"/>
  <c r="M140" i="43" s="1"/>
  <c r="BV139" i="43"/>
  <c r="BS139" i="43"/>
  <c r="BK139" i="43"/>
  <c r="BH139" i="43"/>
  <c r="BD139" i="43"/>
  <c r="T139" i="43"/>
  <c r="S139" i="43"/>
  <c r="N139" i="43"/>
  <c r="L139" i="43" a="1"/>
  <c r="L139" i="43" s="1"/>
  <c r="M139" i="43" s="1"/>
  <c r="BV138" i="43"/>
  <c r="BS138" i="43"/>
  <c r="BK138" i="43"/>
  <c r="BH138" i="43"/>
  <c r="BD138" i="43"/>
  <c r="T138" i="43"/>
  <c r="S138" i="43"/>
  <c r="R138" i="43" s="1"/>
  <c r="BF138" i="43" s="1"/>
  <c r="N138" i="43"/>
  <c r="L138" i="43" a="1"/>
  <c r="L138" i="43" s="1"/>
  <c r="M138" i="43" s="1"/>
  <c r="BV137" i="43"/>
  <c r="BS137" i="43"/>
  <c r="BK137" i="43"/>
  <c r="BH137" i="43"/>
  <c r="BD137" i="43"/>
  <c r="T137" i="43"/>
  <c r="S137" i="43"/>
  <c r="N137" i="43"/>
  <c r="L137" i="43" a="1"/>
  <c r="L137" i="43" s="1"/>
  <c r="M137" i="43" s="1"/>
  <c r="BV136" i="43"/>
  <c r="BS136" i="43"/>
  <c r="BK136" i="43"/>
  <c r="BH136" i="43"/>
  <c r="BD136" i="43"/>
  <c r="T136" i="43"/>
  <c r="S136" i="43"/>
  <c r="R136" i="43" s="1"/>
  <c r="BF136" i="43" s="1"/>
  <c r="N136" i="43"/>
  <c r="L136" i="43" a="1"/>
  <c r="L136" i="43" s="1"/>
  <c r="M136" i="43" s="1"/>
  <c r="BV135" i="43"/>
  <c r="BS135" i="43"/>
  <c r="BK135" i="43"/>
  <c r="BH135" i="43"/>
  <c r="BD135" i="43"/>
  <c r="T135" i="43"/>
  <c r="S135" i="43"/>
  <c r="R135" i="43" s="1"/>
  <c r="BF135" i="43" s="1"/>
  <c r="N135" i="43"/>
  <c r="L135" i="43" a="1"/>
  <c r="L135" i="43" s="1"/>
  <c r="M135" i="43" s="1"/>
  <c r="BV134" i="43"/>
  <c r="BS134" i="43"/>
  <c r="BK134" i="43"/>
  <c r="BH134" i="43"/>
  <c r="BD134" i="43"/>
  <c r="T134" i="43"/>
  <c r="S134" i="43"/>
  <c r="R134" i="43" s="1"/>
  <c r="BF134" i="43" s="1"/>
  <c r="N134" i="43"/>
  <c r="L134" i="43" a="1"/>
  <c r="L134" i="43" s="1"/>
  <c r="M134" i="43" s="1"/>
  <c r="BV133" i="43"/>
  <c r="BS133" i="43"/>
  <c r="BK133" i="43"/>
  <c r="BH133" i="43"/>
  <c r="BD133" i="43"/>
  <c r="T133" i="43"/>
  <c r="S133" i="43"/>
  <c r="R133" i="43" s="1"/>
  <c r="BF133" i="43" s="1"/>
  <c r="N133" i="43"/>
  <c r="L133" i="43" a="1"/>
  <c r="L133" i="43" s="1"/>
  <c r="M133" i="43" s="1"/>
  <c r="BV132" i="43"/>
  <c r="BS132" i="43"/>
  <c r="BK132" i="43"/>
  <c r="BH132" i="43"/>
  <c r="BD132" i="43"/>
  <c r="T132" i="43"/>
  <c r="S132" i="43"/>
  <c r="R132" i="43" s="1"/>
  <c r="BF132" i="43" s="1"/>
  <c r="N132" i="43"/>
  <c r="L132" i="43" a="1"/>
  <c r="L132" i="43" s="1"/>
  <c r="M132" i="43" s="1"/>
  <c r="BV131" i="43"/>
  <c r="BS131" i="43"/>
  <c r="BK131" i="43"/>
  <c r="BH131" i="43"/>
  <c r="BD131" i="43"/>
  <c r="T131" i="43"/>
  <c r="S131" i="43"/>
  <c r="R131" i="43" s="1"/>
  <c r="BF131" i="43" s="1"/>
  <c r="N131" i="43"/>
  <c r="L131" i="43" a="1"/>
  <c r="L131" i="43" s="1"/>
  <c r="M131" i="43" s="1"/>
  <c r="BV130" i="43"/>
  <c r="BS130" i="43"/>
  <c r="BK130" i="43"/>
  <c r="BH130" i="43"/>
  <c r="BD130" i="43"/>
  <c r="T130" i="43"/>
  <c r="S130" i="43"/>
  <c r="R130" i="43" s="1"/>
  <c r="BF130" i="43" s="1"/>
  <c r="N130" i="43"/>
  <c r="L130" i="43" a="1"/>
  <c r="L130" i="43" s="1"/>
  <c r="M130" i="43" s="1"/>
  <c r="BV129" i="43"/>
  <c r="BS129" i="43"/>
  <c r="BK129" i="43"/>
  <c r="BH129" i="43"/>
  <c r="BD129" i="43"/>
  <c r="T129" i="43"/>
  <c r="S129" i="43"/>
  <c r="R129" i="43" s="1"/>
  <c r="BF129" i="43" s="1"/>
  <c r="N129" i="43"/>
  <c r="L129" i="43" a="1"/>
  <c r="L129" i="43" s="1"/>
  <c r="M129" i="43" s="1"/>
  <c r="BV128" i="43"/>
  <c r="BS128" i="43"/>
  <c r="BK128" i="43"/>
  <c r="BH128" i="43"/>
  <c r="BD128" i="43"/>
  <c r="T128" i="43"/>
  <c r="S128" i="43"/>
  <c r="R128" i="43" s="1"/>
  <c r="BF128" i="43" s="1"/>
  <c r="N128" i="43"/>
  <c r="L128" i="43" a="1"/>
  <c r="L128" i="43" s="1"/>
  <c r="M128" i="43" s="1"/>
  <c r="BV127" i="43"/>
  <c r="BS127" i="43"/>
  <c r="BK127" i="43"/>
  <c r="BH127" i="43"/>
  <c r="BD127" i="43"/>
  <c r="T127" i="43"/>
  <c r="S127" i="43"/>
  <c r="R127" i="43" s="1"/>
  <c r="BF127" i="43" s="1"/>
  <c r="N127" i="43"/>
  <c r="L127" i="43" a="1"/>
  <c r="L127" i="43" s="1"/>
  <c r="M127" i="43" s="1"/>
  <c r="BV126" i="43"/>
  <c r="BS126" i="43"/>
  <c r="BK126" i="43"/>
  <c r="BH126" i="43"/>
  <c r="BD126" i="43"/>
  <c r="T126" i="43"/>
  <c r="S126" i="43"/>
  <c r="R126" i="43" s="1"/>
  <c r="BF126" i="43" s="1"/>
  <c r="N126" i="43"/>
  <c r="L126" i="43" a="1"/>
  <c r="L126" i="43" s="1"/>
  <c r="M126" i="43" s="1"/>
  <c r="BV125" i="43"/>
  <c r="BS125" i="43"/>
  <c r="BK125" i="43"/>
  <c r="BH125" i="43"/>
  <c r="BD125" i="43"/>
  <c r="T125" i="43"/>
  <c r="S125" i="43"/>
  <c r="R125" i="43" s="1"/>
  <c r="BF125" i="43" s="1"/>
  <c r="N125" i="43"/>
  <c r="L125" i="43" a="1"/>
  <c r="L125" i="43" s="1"/>
  <c r="M125" i="43" s="1"/>
  <c r="BV124" i="43"/>
  <c r="BS124" i="43"/>
  <c r="BK124" i="43"/>
  <c r="BH124" i="43"/>
  <c r="BD124" i="43"/>
  <c r="T124" i="43"/>
  <c r="S124" i="43"/>
  <c r="R124" i="43" s="1"/>
  <c r="BF124" i="43" s="1"/>
  <c r="N124" i="43"/>
  <c r="L124" i="43" a="1"/>
  <c r="L124" i="43" s="1"/>
  <c r="M124" i="43" s="1"/>
  <c r="BV123" i="43"/>
  <c r="BS123" i="43"/>
  <c r="BK123" i="43"/>
  <c r="BH123" i="43"/>
  <c r="BD123" i="43"/>
  <c r="T123" i="43"/>
  <c r="S123" i="43"/>
  <c r="R123" i="43" s="1"/>
  <c r="BF123" i="43" s="1"/>
  <c r="N123" i="43"/>
  <c r="L123" i="43" a="1"/>
  <c r="L123" i="43" s="1"/>
  <c r="M123" i="43" s="1"/>
  <c r="BV122" i="43"/>
  <c r="BS122" i="43"/>
  <c r="BK122" i="43"/>
  <c r="BH122" i="43"/>
  <c r="BD122" i="43"/>
  <c r="T122" i="43"/>
  <c r="S122" i="43"/>
  <c r="R122" i="43" s="1"/>
  <c r="BF122" i="43" s="1"/>
  <c r="N122" i="43"/>
  <c r="L122" i="43" a="1"/>
  <c r="L122" i="43" s="1"/>
  <c r="M122" i="43" s="1"/>
  <c r="BV121" i="43"/>
  <c r="BS121" i="43"/>
  <c r="BK121" i="43"/>
  <c r="BH121" i="43"/>
  <c r="BD121" i="43"/>
  <c r="T121" i="43"/>
  <c r="S121" i="43"/>
  <c r="R121" i="43" s="1"/>
  <c r="BF121" i="43" s="1"/>
  <c r="N121" i="43"/>
  <c r="L121" i="43" a="1"/>
  <c r="L121" i="43" s="1"/>
  <c r="M121" i="43" s="1"/>
  <c r="BV120" i="43"/>
  <c r="BS120" i="43"/>
  <c r="BK120" i="43"/>
  <c r="BH120" i="43"/>
  <c r="BD120" i="43"/>
  <c r="T120" i="43"/>
  <c r="S120" i="43"/>
  <c r="R120" i="43" s="1"/>
  <c r="BF120" i="43" s="1"/>
  <c r="N120" i="43"/>
  <c r="L120" i="43" a="1"/>
  <c r="L120" i="43" s="1"/>
  <c r="M120" i="43" s="1"/>
  <c r="BV119" i="43"/>
  <c r="BS119" i="43"/>
  <c r="BK119" i="43"/>
  <c r="BH119" i="43"/>
  <c r="BD119" i="43"/>
  <c r="T119" i="43"/>
  <c r="S119" i="43"/>
  <c r="N119" i="43"/>
  <c r="L119" i="43" a="1"/>
  <c r="L119" i="43" s="1"/>
  <c r="M119" i="43" s="1"/>
  <c r="BV118" i="43"/>
  <c r="BS118" i="43"/>
  <c r="BK118" i="43"/>
  <c r="BH118" i="43"/>
  <c r="BD118" i="43"/>
  <c r="T118" i="43"/>
  <c r="S118" i="43"/>
  <c r="R118" i="43" s="1"/>
  <c r="BF118" i="43" s="1"/>
  <c r="N118" i="43"/>
  <c r="L118" i="43" a="1"/>
  <c r="L118" i="43" s="1"/>
  <c r="M118" i="43" s="1"/>
  <c r="BV117" i="43"/>
  <c r="BS117" i="43"/>
  <c r="BK117" i="43"/>
  <c r="BH117" i="43"/>
  <c r="BD117" i="43"/>
  <c r="T117" i="43"/>
  <c r="S117" i="43"/>
  <c r="R117" i="43" s="1"/>
  <c r="BF117" i="43" s="1"/>
  <c r="N117" i="43"/>
  <c r="L117" i="43" a="1"/>
  <c r="L117" i="43" s="1"/>
  <c r="M117" i="43" s="1"/>
  <c r="BV116" i="43"/>
  <c r="BS116" i="43"/>
  <c r="BK116" i="43"/>
  <c r="BH116" i="43"/>
  <c r="BD116" i="43"/>
  <c r="T116" i="43"/>
  <c r="S116" i="43"/>
  <c r="R116" i="43" s="1"/>
  <c r="BF116" i="43" s="1"/>
  <c r="N116" i="43"/>
  <c r="L116" i="43" a="1"/>
  <c r="L116" i="43" s="1"/>
  <c r="M116" i="43" s="1"/>
  <c r="BV115" i="43"/>
  <c r="BS115" i="43"/>
  <c r="BK115" i="43"/>
  <c r="BH115" i="43"/>
  <c r="BD115" i="43"/>
  <c r="T115" i="43"/>
  <c r="S115" i="43"/>
  <c r="N115" i="43"/>
  <c r="L115" i="43" a="1"/>
  <c r="L115" i="43" s="1"/>
  <c r="M115" i="43" s="1"/>
  <c r="BV114" i="43"/>
  <c r="BS114" i="43"/>
  <c r="BK114" i="43"/>
  <c r="BH114" i="43"/>
  <c r="BD114" i="43"/>
  <c r="T114" i="43"/>
  <c r="S114" i="43"/>
  <c r="R114" i="43" s="1"/>
  <c r="BF114" i="43" s="1"/>
  <c r="N114" i="43"/>
  <c r="L114" i="43" a="1"/>
  <c r="L114" i="43" s="1"/>
  <c r="M114" i="43" s="1"/>
  <c r="BV113" i="43"/>
  <c r="BS113" i="43"/>
  <c r="BK113" i="43"/>
  <c r="BH113" i="43"/>
  <c r="BD113" i="43"/>
  <c r="T113" i="43"/>
  <c r="S113" i="43"/>
  <c r="R113" i="43" s="1"/>
  <c r="BF113" i="43" s="1"/>
  <c r="N113" i="43"/>
  <c r="L113" i="43" a="1"/>
  <c r="L113" i="43" s="1"/>
  <c r="M113" i="43" s="1"/>
  <c r="BV112" i="43"/>
  <c r="BS112" i="43"/>
  <c r="BK112" i="43"/>
  <c r="BH112" i="43"/>
  <c r="BD112" i="43"/>
  <c r="T112" i="43"/>
  <c r="S112" i="43"/>
  <c r="R112" i="43" s="1"/>
  <c r="BF112" i="43" s="1"/>
  <c r="N112" i="43"/>
  <c r="L112" i="43" a="1"/>
  <c r="L112" i="43" s="1"/>
  <c r="M112" i="43" s="1"/>
  <c r="BV111" i="43"/>
  <c r="BS111" i="43"/>
  <c r="BK111" i="43"/>
  <c r="BH111" i="43"/>
  <c r="BD111" i="43"/>
  <c r="T111" i="43"/>
  <c r="S111" i="43"/>
  <c r="N111" i="43"/>
  <c r="L111" i="43" a="1"/>
  <c r="L111" i="43" s="1"/>
  <c r="M111" i="43" s="1"/>
  <c r="BV110" i="43"/>
  <c r="BS110" i="43"/>
  <c r="BK110" i="43"/>
  <c r="BH110" i="43"/>
  <c r="BD110" i="43"/>
  <c r="T110" i="43"/>
  <c r="S110" i="43"/>
  <c r="R110" i="43" s="1"/>
  <c r="BF110" i="43" s="1"/>
  <c r="N110" i="43"/>
  <c r="L110" i="43" a="1"/>
  <c r="L110" i="43" s="1"/>
  <c r="M110" i="43" s="1"/>
  <c r="BV109" i="43"/>
  <c r="BS109" i="43"/>
  <c r="BK109" i="43"/>
  <c r="BH109" i="43"/>
  <c r="BD109" i="43"/>
  <c r="T109" i="43"/>
  <c r="S109" i="43"/>
  <c r="R109" i="43" s="1"/>
  <c r="BF109" i="43" s="1"/>
  <c r="N109" i="43"/>
  <c r="L109" i="43" a="1"/>
  <c r="L109" i="43" s="1"/>
  <c r="M109" i="43" s="1"/>
  <c r="BV108" i="43"/>
  <c r="BS108" i="43"/>
  <c r="BK108" i="43"/>
  <c r="BH108" i="43"/>
  <c r="BD108" i="43"/>
  <c r="T108" i="43"/>
  <c r="S108" i="43"/>
  <c r="R108" i="43" s="1"/>
  <c r="BF108" i="43" s="1"/>
  <c r="N108" i="43"/>
  <c r="L108" i="43" a="1"/>
  <c r="L108" i="43" s="1"/>
  <c r="M108" i="43" s="1"/>
  <c r="BV107" i="43"/>
  <c r="BS107" i="43"/>
  <c r="BK107" i="43"/>
  <c r="BH107" i="43"/>
  <c r="BD107" i="43"/>
  <c r="T107" i="43"/>
  <c r="S107" i="43"/>
  <c r="N107" i="43"/>
  <c r="L107" i="43" a="1"/>
  <c r="L107" i="43" s="1"/>
  <c r="M107" i="43" s="1"/>
  <c r="BV106" i="43"/>
  <c r="BS106" i="43"/>
  <c r="BK106" i="43"/>
  <c r="BH106" i="43"/>
  <c r="BD106" i="43"/>
  <c r="T106" i="43"/>
  <c r="S106" i="43"/>
  <c r="R106" i="43" s="1"/>
  <c r="BF106" i="43" s="1"/>
  <c r="N106" i="43"/>
  <c r="L106" i="43" a="1"/>
  <c r="L106" i="43" s="1"/>
  <c r="M106" i="43" s="1"/>
  <c r="BV105" i="43"/>
  <c r="BS105" i="43"/>
  <c r="BK105" i="43"/>
  <c r="BH105" i="43"/>
  <c r="BD105" i="43"/>
  <c r="T105" i="43"/>
  <c r="S105" i="43"/>
  <c r="N105" i="43"/>
  <c r="L105" i="43" a="1"/>
  <c r="L105" i="43" s="1"/>
  <c r="M105" i="43" s="1"/>
  <c r="BV104" i="43"/>
  <c r="BS104" i="43"/>
  <c r="BK104" i="43"/>
  <c r="BH104" i="43"/>
  <c r="BD104" i="43"/>
  <c r="T104" i="43"/>
  <c r="S104" i="43"/>
  <c r="R104" i="43" s="1"/>
  <c r="BF104" i="43" s="1"/>
  <c r="N104" i="43"/>
  <c r="L104" i="43" a="1"/>
  <c r="L104" i="43" s="1"/>
  <c r="M104" i="43" s="1"/>
  <c r="BV103" i="43"/>
  <c r="BS103" i="43"/>
  <c r="BK103" i="43"/>
  <c r="BH103" i="43"/>
  <c r="BD103" i="43"/>
  <c r="T103" i="43"/>
  <c r="S103" i="43"/>
  <c r="R103" i="43" s="1"/>
  <c r="BF103" i="43" s="1"/>
  <c r="N103" i="43"/>
  <c r="L103" i="43" a="1"/>
  <c r="L103" i="43" s="1"/>
  <c r="M103" i="43" s="1"/>
  <c r="BV102" i="43"/>
  <c r="BS102" i="43"/>
  <c r="BK102" i="43"/>
  <c r="BH102" i="43"/>
  <c r="BD102" i="43"/>
  <c r="T102" i="43"/>
  <c r="S102" i="43"/>
  <c r="R102" i="43" s="1"/>
  <c r="BF102" i="43" s="1"/>
  <c r="N102" i="43"/>
  <c r="L102" i="43" a="1"/>
  <c r="L102" i="43" s="1"/>
  <c r="M102" i="43" s="1"/>
  <c r="BV101" i="43"/>
  <c r="BS101" i="43"/>
  <c r="BK101" i="43"/>
  <c r="BH101" i="43"/>
  <c r="BD101" i="43"/>
  <c r="T101" i="43"/>
  <c r="S101" i="43"/>
  <c r="R101" i="43" s="1"/>
  <c r="BF101" i="43" s="1"/>
  <c r="N101" i="43"/>
  <c r="L101" i="43" a="1"/>
  <c r="L101" i="43" s="1"/>
  <c r="M101" i="43" s="1"/>
  <c r="BV100" i="43"/>
  <c r="BS100" i="43"/>
  <c r="BK100" i="43"/>
  <c r="BH100" i="43"/>
  <c r="BD100" i="43"/>
  <c r="T100" i="43"/>
  <c r="S100" i="43"/>
  <c r="R100" i="43" s="1"/>
  <c r="BF100" i="43" s="1"/>
  <c r="N100" i="43"/>
  <c r="L100" i="43" a="1"/>
  <c r="L100" i="43" s="1"/>
  <c r="M100" i="43" s="1"/>
  <c r="BV99" i="43"/>
  <c r="BS99" i="43"/>
  <c r="BK99" i="43"/>
  <c r="BH99" i="43"/>
  <c r="BD99" i="43"/>
  <c r="T99" i="43"/>
  <c r="S99" i="43"/>
  <c r="R99" i="43" s="1"/>
  <c r="BF99" i="43" s="1"/>
  <c r="N99" i="43"/>
  <c r="L99" i="43" a="1"/>
  <c r="L99" i="43" s="1"/>
  <c r="M99" i="43" s="1"/>
  <c r="BV98" i="43"/>
  <c r="BS98" i="43"/>
  <c r="BK98" i="43"/>
  <c r="BH98" i="43"/>
  <c r="BD98" i="43"/>
  <c r="T98" i="43"/>
  <c r="S98" i="43"/>
  <c r="R98" i="43" s="1"/>
  <c r="BF98" i="43" s="1"/>
  <c r="N98" i="43"/>
  <c r="L98" i="43" a="1"/>
  <c r="L98" i="43" s="1"/>
  <c r="M98" i="43" s="1"/>
  <c r="BV97" i="43"/>
  <c r="BS97" i="43"/>
  <c r="BK97" i="43"/>
  <c r="BH97" i="43"/>
  <c r="BD97" i="43"/>
  <c r="T97" i="43"/>
  <c r="S97" i="43"/>
  <c r="R97" i="43" s="1"/>
  <c r="BF97" i="43" s="1"/>
  <c r="N97" i="43"/>
  <c r="L97" i="43" a="1"/>
  <c r="L97" i="43" s="1"/>
  <c r="M97" i="43" s="1"/>
  <c r="BV96" i="43"/>
  <c r="BS96" i="43"/>
  <c r="BK96" i="43"/>
  <c r="BH96" i="43"/>
  <c r="BD96" i="43"/>
  <c r="T96" i="43"/>
  <c r="S96" i="43"/>
  <c r="R96" i="43" s="1"/>
  <c r="BF96" i="43" s="1"/>
  <c r="N96" i="43"/>
  <c r="L96" i="43" a="1"/>
  <c r="L96" i="43" s="1"/>
  <c r="M96" i="43" s="1"/>
  <c r="BV95" i="43"/>
  <c r="BS95" i="43"/>
  <c r="BK95" i="43"/>
  <c r="BH95" i="43"/>
  <c r="BD95" i="43"/>
  <c r="T95" i="43"/>
  <c r="S95" i="43"/>
  <c r="R95" i="43" s="1"/>
  <c r="BF95" i="43" s="1"/>
  <c r="N95" i="43"/>
  <c r="L95" i="43" a="1"/>
  <c r="L95" i="43" s="1"/>
  <c r="M95" i="43" s="1"/>
  <c r="BV94" i="43"/>
  <c r="BS94" i="43"/>
  <c r="BK94" i="43"/>
  <c r="BH94" i="43"/>
  <c r="BD94" i="43"/>
  <c r="T94" i="43"/>
  <c r="S94" i="43"/>
  <c r="N94" i="43"/>
  <c r="L94" i="43" a="1"/>
  <c r="L94" i="43" s="1"/>
  <c r="M94" i="43" s="1"/>
  <c r="BV93" i="43"/>
  <c r="BS93" i="43"/>
  <c r="BK93" i="43"/>
  <c r="BH93" i="43"/>
  <c r="BD93" i="43"/>
  <c r="T93" i="43"/>
  <c r="S93" i="43"/>
  <c r="R93" i="43" s="1"/>
  <c r="BF93" i="43" s="1"/>
  <c r="N93" i="43"/>
  <c r="L93" i="43" a="1"/>
  <c r="L93" i="43" s="1"/>
  <c r="M93" i="43" s="1"/>
  <c r="BV92" i="43"/>
  <c r="BS92" i="43"/>
  <c r="BK92" i="43"/>
  <c r="BH92" i="43"/>
  <c r="BD92" i="43"/>
  <c r="T92" i="43"/>
  <c r="S92" i="43"/>
  <c r="R92" i="43" s="1"/>
  <c r="BF92" i="43" s="1"/>
  <c r="N92" i="43"/>
  <c r="L92" i="43" a="1"/>
  <c r="L92" i="43" s="1"/>
  <c r="M92" i="43" s="1"/>
  <c r="BV91" i="43"/>
  <c r="BS91" i="43"/>
  <c r="BK91" i="43"/>
  <c r="BH91" i="43"/>
  <c r="BD91" i="43"/>
  <c r="T91" i="43"/>
  <c r="S91" i="43"/>
  <c r="R91" i="43" s="1"/>
  <c r="BF91" i="43" s="1"/>
  <c r="N91" i="43"/>
  <c r="L91" i="43" a="1"/>
  <c r="L91" i="43" s="1"/>
  <c r="M91" i="43" s="1"/>
  <c r="BV90" i="43"/>
  <c r="BS90" i="43"/>
  <c r="BK90" i="43"/>
  <c r="BH90" i="43"/>
  <c r="BD90" i="43"/>
  <c r="T90" i="43"/>
  <c r="S90" i="43"/>
  <c r="N90" i="43"/>
  <c r="L90" i="43" a="1"/>
  <c r="L90" i="43" s="1"/>
  <c r="M90" i="43" s="1"/>
  <c r="BV89" i="43"/>
  <c r="BS89" i="43"/>
  <c r="BK89" i="43"/>
  <c r="BH89" i="43"/>
  <c r="BD89" i="43"/>
  <c r="T89" i="43"/>
  <c r="S89" i="43"/>
  <c r="R89" i="43" s="1"/>
  <c r="BF89" i="43" s="1"/>
  <c r="N89" i="43"/>
  <c r="L89" i="43" a="1"/>
  <c r="L89" i="43" s="1"/>
  <c r="M89" i="43" s="1"/>
  <c r="BV88" i="43"/>
  <c r="BS88" i="43"/>
  <c r="BK88" i="43"/>
  <c r="BH88" i="43"/>
  <c r="BD88" i="43"/>
  <c r="T88" i="43"/>
  <c r="S88" i="43"/>
  <c r="R88" i="43" s="1"/>
  <c r="BF88" i="43" s="1"/>
  <c r="N88" i="43"/>
  <c r="L88" i="43" a="1"/>
  <c r="L88" i="43" s="1"/>
  <c r="M88" i="43" s="1"/>
  <c r="BV87" i="43"/>
  <c r="BS87" i="43"/>
  <c r="BK87" i="43"/>
  <c r="BH87" i="43"/>
  <c r="BD87" i="43"/>
  <c r="T87" i="43"/>
  <c r="S87" i="43"/>
  <c r="R87" i="43" s="1"/>
  <c r="BF87" i="43" s="1"/>
  <c r="N87" i="43"/>
  <c r="L87" i="43" a="1"/>
  <c r="L87" i="43" s="1"/>
  <c r="M87" i="43" s="1"/>
  <c r="BV86" i="43"/>
  <c r="BS86" i="43"/>
  <c r="BK86" i="43"/>
  <c r="BH86" i="43"/>
  <c r="BD86" i="43"/>
  <c r="T86" i="43"/>
  <c r="S86" i="43"/>
  <c r="N86" i="43"/>
  <c r="L86" i="43" a="1"/>
  <c r="L86" i="43" s="1"/>
  <c r="M86" i="43" s="1"/>
  <c r="BV85" i="43"/>
  <c r="BS85" i="43"/>
  <c r="BK85" i="43"/>
  <c r="BH85" i="43"/>
  <c r="BD85" i="43"/>
  <c r="T85" i="43"/>
  <c r="S85" i="43"/>
  <c r="R85" i="43" s="1"/>
  <c r="BF85" i="43" s="1"/>
  <c r="N85" i="43"/>
  <c r="L85" i="43" a="1"/>
  <c r="L85" i="43" s="1"/>
  <c r="M85" i="43" s="1"/>
  <c r="BV84" i="43"/>
  <c r="BS84" i="43"/>
  <c r="BK84" i="43"/>
  <c r="BH84" i="43"/>
  <c r="BD84" i="43"/>
  <c r="T84" i="43"/>
  <c r="S84" i="43"/>
  <c r="R84" i="43" s="1"/>
  <c r="BF84" i="43" s="1"/>
  <c r="N84" i="43"/>
  <c r="L84" i="43" a="1"/>
  <c r="L84" i="43" s="1"/>
  <c r="M84" i="43" s="1"/>
  <c r="BV83" i="43"/>
  <c r="BS83" i="43"/>
  <c r="BK83" i="43"/>
  <c r="BH83" i="43"/>
  <c r="BD83" i="43"/>
  <c r="T83" i="43"/>
  <c r="S83" i="43"/>
  <c r="R83" i="43" s="1"/>
  <c r="BF83" i="43" s="1"/>
  <c r="N83" i="43"/>
  <c r="L83" i="43" a="1"/>
  <c r="L83" i="43" s="1"/>
  <c r="M83" i="43" s="1"/>
  <c r="BV82" i="43"/>
  <c r="BS82" i="43"/>
  <c r="BK82" i="43"/>
  <c r="BH82" i="43"/>
  <c r="BD82" i="43"/>
  <c r="T82" i="43"/>
  <c r="S82" i="43"/>
  <c r="N82" i="43"/>
  <c r="L82" i="43" a="1"/>
  <c r="L82" i="43" s="1"/>
  <c r="M82" i="43" s="1"/>
  <c r="BV81" i="43"/>
  <c r="BS81" i="43"/>
  <c r="BK81" i="43"/>
  <c r="BH81" i="43"/>
  <c r="BD81" i="43"/>
  <c r="T81" i="43"/>
  <c r="S81" i="43"/>
  <c r="N81" i="43"/>
  <c r="L81" i="43" a="1"/>
  <c r="L81" i="43" s="1"/>
  <c r="M81" i="43" s="1"/>
  <c r="BV80" i="43"/>
  <c r="BS80" i="43"/>
  <c r="BK80" i="43"/>
  <c r="BH80" i="43"/>
  <c r="BD80" i="43"/>
  <c r="T80" i="43"/>
  <c r="S80" i="43"/>
  <c r="N80" i="43"/>
  <c r="L80" i="43" a="1"/>
  <c r="L80" i="43" s="1"/>
  <c r="M80" i="43" s="1"/>
  <c r="BV79" i="43"/>
  <c r="BS79" i="43"/>
  <c r="BK79" i="43"/>
  <c r="BH79" i="43"/>
  <c r="BD79" i="43"/>
  <c r="T79" i="43"/>
  <c r="S79" i="43"/>
  <c r="R79" i="43" s="1"/>
  <c r="BF79" i="43" s="1"/>
  <c r="N79" i="43"/>
  <c r="L79" i="43" a="1"/>
  <c r="L79" i="43" s="1"/>
  <c r="M79" i="43" s="1"/>
  <c r="BV78" i="43"/>
  <c r="BS78" i="43"/>
  <c r="BK78" i="43"/>
  <c r="BH78" i="43"/>
  <c r="BD78" i="43"/>
  <c r="T78" i="43"/>
  <c r="S78" i="43"/>
  <c r="R78" i="43" s="1"/>
  <c r="BF78" i="43" s="1"/>
  <c r="N78" i="43"/>
  <c r="L78" i="43" a="1"/>
  <c r="L78" i="43" s="1"/>
  <c r="M78" i="43" s="1"/>
  <c r="BV77" i="43"/>
  <c r="BS77" i="43"/>
  <c r="BK77" i="43"/>
  <c r="BH77" i="43"/>
  <c r="BD77" i="43"/>
  <c r="T77" i="43"/>
  <c r="S77" i="43"/>
  <c r="N77" i="43"/>
  <c r="L77" i="43" a="1"/>
  <c r="L77" i="43" s="1"/>
  <c r="M77" i="43" s="1"/>
  <c r="BV76" i="43"/>
  <c r="BS76" i="43"/>
  <c r="BK76" i="43"/>
  <c r="BH76" i="43"/>
  <c r="BD76" i="43"/>
  <c r="T76" i="43"/>
  <c r="S76" i="43"/>
  <c r="N76" i="43"/>
  <c r="L76" i="43" a="1"/>
  <c r="L76" i="43" s="1"/>
  <c r="M76" i="43" s="1"/>
  <c r="BV75" i="43"/>
  <c r="BS75" i="43"/>
  <c r="BK75" i="43"/>
  <c r="BH75" i="43"/>
  <c r="BD75" i="43"/>
  <c r="T75" i="43"/>
  <c r="S75" i="43"/>
  <c r="R75" i="43" s="1"/>
  <c r="BF75" i="43" s="1"/>
  <c r="N75" i="43"/>
  <c r="L75" i="43" a="1"/>
  <c r="L75" i="43" s="1"/>
  <c r="M75" i="43" s="1"/>
  <c r="BV74" i="43"/>
  <c r="BS74" i="43"/>
  <c r="BK74" i="43"/>
  <c r="BH74" i="43"/>
  <c r="BD74" i="43"/>
  <c r="T74" i="43"/>
  <c r="S74" i="43"/>
  <c r="R74" i="43" s="1"/>
  <c r="BF74" i="43" s="1"/>
  <c r="N74" i="43"/>
  <c r="L74" i="43" a="1"/>
  <c r="L74" i="43" s="1"/>
  <c r="M74" i="43" s="1"/>
  <c r="BV73" i="43"/>
  <c r="BS73" i="43"/>
  <c r="BK73" i="43"/>
  <c r="BH73" i="43"/>
  <c r="BD73" i="43"/>
  <c r="T73" i="43"/>
  <c r="S73" i="43"/>
  <c r="R73" i="43" s="1"/>
  <c r="BF73" i="43" s="1"/>
  <c r="N73" i="43"/>
  <c r="L73" i="43" a="1"/>
  <c r="L73" i="43" s="1"/>
  <c r="M73" i="43" s="1"/>
  <c r="BV72" i="43"/>
  <c r="BS72" i="43"/>
  <c r="BK72" i="43"/>
  <c r="BH72" i="43"/>
  <c r="BD72" i="43"/>
  <c r="T72" i="43"/>
  <c r="S72" i="43"/>
  <c r="R72" i="43" s="1"/>
  <c r="BF72" i="43" s="1"/>
  <c r="N72" i="43"/>
  <c r="L72" i="43" a="1"/>
  <c r="L72" i="43" s="1"/>
  <c r="M72" i="43" s="1"/>
  <c r="BV71" i="43"/>
  <c r="BS71" i="43"/>
  <c r="BK71" i="43"/>
  <c r="BH71" i="43"/>
  <c r="BD71" i="43"/>
  <c r="T71" i="43"/>
  <c r="S71" i="43"/>
  <c r="R71" i="43" s="1"/>
  <c r="BF71" i="43" s="1"/>
  <c r="N71" i="43"/>
  <c r="L71" i="43" a="1"/>
  <c r="L71" i="43" s="1"/>
  <c r="M71" i="43" s="1"/>
  <c r="BV70" i="43"/>
  <c r="BS70" i="43"/>
  <c r="BK70" i="43"/>
  <c r="BH70" i="43"/>
  <c r="BD70" i="43"/>
  <c r="T70" i="43"/>
  <c r="S70" i="43"/>
  <c r="R70" i="43" s="1"/>
  <c r="BF70" i="43" s="1"/>
  <c r="N70" i="43"/>
  <c r="L70" i="43" a="1"/>
  <c r="L70" i="43" s="1"/>
  <c r="M70" i="43" s="1"/>
  <c r="BV69" i="43"/>
  <c r="BS69" i="43"/>
  <c r="BK69" i="43"/>
  <c r="BH69" i="43"/>
  <c r="BD69" i="43"/>
  <c r="T69" i="43"/>
  <c r="S69" i="43"/>
  <c r="R69" i="43" s="1"/>
  <c r="BF69" i="43" s="1"/>
  <c r="N69" i="43"/>
  <c r="L69" i="43" a="1"/>
  <c r="L69" i="43" s="1"/>
  <c r="M69" i="43" s="1"/>
  <c r="BV68" i="43"/>
  <c r="BS68" i="43"/>
  <c r="BK68" i="43"/>
  <c r="BH68" i="43"/>
  <c r="BD68" i="43"/>
  <c r="T68" i="43"/>
  <c r="S68" i="43"/>
  <c r="R68" i="43" s="1"/>
  <c r="BF68" i="43" s="1"/>
  <c r="N68" i="43"/>
  <c r="L68" i="43" a="1"/>
  <c r="L68" i="43" s="1"/>
  <c r="M68" i="43" s="1"/>
  <c r="BV67" i="43"/>
  <c r="BS67" i="43"/>
  <c r="BK67" i="43"/>
  <c r="BH67" i="43"/>
  <c r="BD67" i="43"/>
  <c r="T67" i="43"/>
  <c r="S67" i="43"/>
  <c r="R67" i="43" s="1"/>
  <c r="BF67" i="43" s="1"/>
  <c r="N67" i="43"/>
  <c r="L67" i="43" a="1"/>
  <c r="L67" i="43" s="1"/>
  <c r="M67" i="43" s="1"/>
  <c r="BV66" i="43"/>
  <c r="BS66" i="43"/>
  <c r="BK66" i="43"/>
  <c r="BH66" i="43"/>
  <c r="BD66" i="43"/>
  <c r="T66" i="43"/>
  <c r="S66" i="43"/>
  <c r="R66" i="43" s="1"/>
  <c r="BF66" i="43" s="1"/>
  <c r="N66" i="43"/>
  <c r="L66" i="43" a="1"/>
  <c r="L66" i="43" s="1"/>
  <c r="M66" i="43" s="1"/>
  <c r="BV65" i="43"/>
  <c r="BS65" i="43"/>
  <c r="BK65" i="43"/>
  <c r="BH65" i="43"/>
  <c r="BD65" i="43"/>
  <c r="T65" i="43"/>
  <c r="S65" i="43"/>
  <c r="R65" i="43" s="1"/>
  <c r="BF65" i="43" s="1"/>
  <c r="N65" i="43"/>
  <c r="L65" i="43" a="1"/>
  <c r="L65" i="43" s="1"/>
  <c r="M65" i="43" s="1"/>
  <c r="BV64" i="43"/>
  <c r="BS64" i="43"/>
  <c r="BK64" i="43"/>
  <c r="BH64" i="43"/>
  <c r="BD64" i="43"/>
  <c r="T64" i="43"/>
  <c r="S64" i="43"/>
  <c r="N64" i="43"/>
  <c r="L64" i="43" a="1"/>
  <c r="L64" i="43" s="1"/>
  <c r="M64" i="43" s="1"/>
  <c r="BV63" i="43"/>
  <c r="BS63" i="43"/>
  <c r="BK63" i="43"/>
  <c r="BH63" i="43"/>
  <c r="BD63" i="43"/>
  <c r="T63" i="43"/>
  <c r="S63" i="43"/>
  <c r="R63" i="43" s="1"/>
  <c r="BF63" i="43" s="1"/>
  <c r="N63" i="43"/>
  <c r="L63" i="43" a="1"/>
  <c r="L63" i="43" s="1"/>
  <c r="M63" i="43" s="1"/>
  <c r="BV62" i="43"/>
  <c r="BS62" i="43"/>
  <c r="BK62" i="43"/>
  <c r="BH62" i="43"/>
  <c r="BD62" i="43"/>
  <c r="T62" i="43"/>
  <c r="S62" i="43"/>
  <c r="R62" i="43" s="1"/>
  <c r="BF62" i="43" s="1"/>
  <c r="N62" i="43"/>
  <c r="L62" i="43" a="1"/>
  <c r="L62" i="43" s="1"/>
  <c r="M62" i="43" s="1"/>
  <c r="BV61" i="43"/>
  <c r="BS61" i="43"/>
  <c r="BK61" i="43"/>
  <c r="BH61" i="43"/>
  <c r="BD61" i="43"/>
  <c r="T61" i="43"/>
  <c r="S61" i="43"/>
  <c r="N61" i="43"/>
  <c r="L61" i="43" a="1"/>
  <c r="L61" i="43" s="1"/>
  <c r="M61" i="43" s="1"/>
  <c r="BV60" i="43"/>
  <c r="BS60" i="43"/>
  <c r="BK60" i="43"/>
  <c r="BH60" i="43"/>
  <c r="BD60" i="43"/>
  <c r="T60" i="43"/>
  <c r="S60" i="43"/>
  <c r="R60" i="43" s="1"/>
  <c r="BF60" i="43" s="1"/>
  <c r="N60" i="43"/>
  <c r="L60" i="43" a="1"/>
  <c r="L60" i="43" s="1"/>
  <c r="M60" i="43" s="1"/>
  <c r="BV59" i="43"/>
  <c r="BS59" i="43"/>
  <c r="BK59" i="43"/>
  <c r="BH59" i="43"/>
  <c r="BD59" i="43"/>
  <c r="T59" i="43"/>
  <c r="S59" i="43"/>
  <c r="R59" i="43" s="1"/>
  <c r="BF59" i="43" s="1"/>
  <c r="N59" i="43"/>
  <c r="L59" i="43" a="1"/>
  <c r="L59" i="43" s="1"/>
  <c r="M59" i="43" s="1"/>
  <c r="BV58" i="43"/>
  <c r="BS58" i="43"/>
  <c r="BK58" i="43"/>
  <c r="BH58" i="43"/>
  <c r="BD58" i="43"/>
  <c r="T58" i="43"/>
  <c r="S58" i="43"/>
  <c r="R58" i="43" s="1"/>
  <c r="BF58" i="43" s="1"/>
  <c r="N58" i="43"/>
  <c r="L58" i="43" a="1"/>
  <c r="L58" i="43" s="1"/>
  <c r="M58" i="43" s="1"/>
  <c r="BV57" i="43"/>
  <c r="BS57" i="43"/>
  <c r="BK57" i="43"/>
  <c r="BH57" i="43"/>
  <c r="BD57" i="43"/>
  <c r="T57" i="43"/>
  <c r="S57" i="43"/>
  <c r="R57" i="43" s="1"/>
  <c r="BF57" i="43" s="1"/>
  <c r="N57" i="43"/>
  <c r="L57" i="43" a="1"/>
  <c r="L57" i="43" s="1"/>
  <c r="M57" i="43" s="1"/>
  <c r="BV56" i="43"/>
  <c r="BS56" i="43"/>
  <c r="BK56" i="43"/>
  <c r="BH56" i="43"/>
  <c r="BD56" i="43"/>
  <c r="T56" i="43"/>
  <c r="S56" i="43"/>
  <c r="R56" i="43" s="1"/>
  <c r="BF56" i="43" s="1"/>
  <c r="N56" i="43"/>
  <c r="L56" i="43" a="1"/>
  <c r="L56" i="43" s="1"/>
  <c r="M56" i="43" s="1"/>
  <c r="BV55" i="43"/>
  <c r="BS55" i="43"/>
  <c r="BK55" i="43"/>
  <c r="BH55" i="43"/>
  <c r="BD55" i="43"/>
  <c r="T55" i="43"/>
  <c r="S55" i="43"/>
  <c r="N55" i="43"/>
  <c r="L55" i="43" a="1"/>
  <c r="L55" i="43" s="1"/>
  <c r="M55" i="43" s="1"/>
  <c r="BV54" i="43"/>
  <c r="BS54" i="43"/>
  <c r="BK54" i="43"/>
  <c r="BH54" i="43"/>
  <c r="BD54" i="43"/>
  <c r="T54" i="43"/>
  <c r="S54" i="43"/>
  <c r="N54" i="43"/>
  <c r="L54" i="43" a="1"/>
  <c r="L54" i="43" s="1"/>
  <c r="M54" i="43" s="1"/>
  <c r="BV53" i="43"/>
  <c r="BS53" i="43"/>
  <c r="BK53" i="43"/>
  <c r="BH53" i="43"/>
  <c r="BD53" i="43"/>
  <c r="T53" i="43"/>
  <c r="S53" i="43"/>
  <c r="N53" i="43"/>
  <c r="L53" i="43" a="1"/>
  <c r="L53" i="43" s="1"/>
  <c r="M53" i="43" s="1"/>
  <c r="BV52" i="43"/>
  <c r="BS52" i="43"/>
  <c r="BK52" i="43"/>
  <c r="BH52" i="43"/>
  <c r="BD52" i="43"/>
  <c r="T52" i="43"/>
  <c r="S52" i="43"/>
  <c r="R52" i="43" s="1"/>
  <c r="BF52" i="43" s="1"/>
  <c r="N52" i="43"/>
  <c r="L52" i="43" a="1"/>
  <c r="L52" i="43" s="1"/>
  <c r="M52" i="43" s="1"/>
  <c r="BV51" i="43"/>
  <c r="BS51" i="43"/>
  <c r="BK51" i="43"/>
  <c r="BH51" i="43"/>
  <c r="BD51" i="43"/>
  <c r="T51" i="43"/>
  <c r="S51" i="43"/>
  <c r="R51" i="43" s="1"/>
  <c r="BF51" i="43" s="1"/>
  <c r="N51" i="43"/>
  <c r="L51" i="43" a="1"/>
  <c r="L51" i="43" s="1"/>
  <c r="M51" i="43" s="1"/>
  <c r="BV50" i="43"/>
  <c r="BS50" i="43"/>
  <c r="BK50" i="43"/>
  <c r="BH50" i="43"/>
  <c r="BD50" i="43"/>
  <c r="T50" i="43"/>
  <c r="S50" i="43"/>
  <c r="R50" i="43" s="1"/>
  <c r="BF50" i="43" s="1"/>
  <c r="N50" i="43"/>
  <c r="L50" i="43" a="1"/>
  <c r="L50" i="43" s="1"/>
  <c r="M50" i="43" s="1"/>
  <c r="BV49" i="43"/>
  <c r="BS49" i="43"/>
  <c r="BK49" i="43"/>
  <c r="BH49" i="43"/>
  <c r="BD49" i="43"/>
  <c r="T49" i="43"/>
  <c r="S49" i="43"/>
  <c r="N49" i="43"/>
  <c r="L49" i="43" a="1"/>
  <c r="L49" i="43" s="1"/>
  <c r="M49" i="43" s="1"/>
  <c r="BV48" i="43"/>
  <c r="BS48" i="43"/>
  <c r="BK48" i="43"/>
  <c r="BH48" i="43"/>
  <c r="BD48" i="43"/>
  <c r="T48" i="43"/>
  <c r="S48" i="43"/>
  <c r="R48" i="43" s="1"/>
  <c r="BF48" i="43" s="1"/>
  <c r="N48" i="43"/>
  <c r="L48" i="43" a="1"/>
  <c r="L48" i="43" s="1"/>
  <c r="M48" i="43" s="1"/>
  <c r="BV47" i="43"/>
  <c r="BS47" i="43"/>
  <c r="BK47" i="43"/>
  <c r="BH47" i="43"/>
  <c r="BD47" i="43"/>
  <c r="T47" i="43"/>
  <c r="S47" i="43"/>
  <c r="R47" i="43" s="1"/>
  <c r="BF47" i="43" s="1"/>
  <c r="N47" i="43"/>
  <c r="L47" i="43" a="1"/>
  <c r="L47" i="43" s="1"/>
  <c r="M47" i="43" s="1"/>
  <c r="BV46" i="43"/>
  <c r="BS46" i="43"/>
  <c r="BK46" i="43"/>
  <c r="BH46" i="43"/>
  <c r="BD46" i="43"/>
  <c r="T46" i="43"/>
  <c r="S46" i="43"/>
  <c r="N46" i="43"/>
  <c r="L46" i="43" a="1"/>
  <c r="L46" i="43" s="1"/>
  <c r="M46" i="43" s="1"/>
  <c r="BV45" i="43"/>
  <c r="BS45" i="43"/>
  <c r="BK45" i="43"/>
  <c r="BH45" i="43"/>
  <c r="BD45" i="43"/>
  <c r="T45" i="43"/>
  <c r="S45" i="43"/>
  <c r="N45" i="43"/>
  <c r="L45" i="43" a="1"/>
  <c r="L45" i="43" s="1"/>
  <c r="M45" i="43" s="1"/>
  <c r="BV44" i="43"/>
  <c r="BS44" i="43"/>
  <c r="BK44" i="43"/>
  <c r="BH44" i="43"/>
  <c r="BD44" i="43"/>
  <c r="T44" i="43"/>
  <c r="S44" i="43"/>
  <c r="R44" i="43" s="1"/>
  <c r="BF44" i="43" s="1"/>
  <c r="N44" i="43"/>
  <c r="L44" i="43" a="1"/>
  <c r="L44" i="43" s="1"/>
  <c r="M44" i="43" s="1"/>
  <c r="BV43" i="43"/>
  <c r="BS43" i="43"/>
  <c r="BK43" i="43"/>
  <c r="BH43" i="43"/>
  <c r="BD43" i="43"/>
  <c r="T43" i="43"/>
  <c r="S43" i="43"/>
  <c r="R43" i="43" s="1"/>
  <c r="BF43" i="43" s="1"/>
  <c r="N43" i="43"/>
  <c r="L43" i="43" a="1"/>
  <c r="L43" i="43" s="1"/>
  <c r="M43" i="43" s="1"/>
  <c r="BV42" i="43"/>
  <c r="BS42" i="43"/>
  <c r="BK42" i="43"/>
  <c r="BH42" i="43"/>
  <c r="BD42" i="43"/>
  <c r="T42" i="43"/>
  <c r="S42" i="43"/>
  <c r="R42" i="43" s="1"/>
  <c r="BF42" i="43" s="1"/>
  <c r="N42" i="43"/>
  <c r="L42" i="43" a="1"/>
  <c r="L42" i="43" s="1"/>
  <c r="M42" i="43" s="1"/>
  <c r="BV41" i="43"/>
  <c r="BS41" i="43"/>
  <c r="BK41" i="43"/>
  <c r="BH41" i="43"/>
  <c r="BD41" i="43"/>
  <c r="T41" i="43"/>
  <c r="S41" i="43"/>
  <c r="R41" i="43" s="1"/>
  <c r="BF41" i="43" s="1"/>
  <c r="N41" i="43"/>
  <c r="L41" i="43" a="1"/>
  <c r="L41" i="43" s="1"/>
  <c r="M41" i="43" s="1"/>
  <c r="BV40" i="43"/>
  <c r="BS40" i="43"/>
  <c r="BK40" i="43"/>
  <c r="BH40" i="43"/>
  <c r="BD40" i="43"/>
  <c r="T40" i="43"/>
  <c r="S40" i="43"/>
  <c r="N40" i="43"/>
  <c r="L40" i="43" a="1"/>
  <c r="L40" i="43" s="1"/>
  <c r="M40" i="43" s="1"/>
  <c r="BV39" i="43"/>
  <c r="BS39" i="43"/>
  <c r="BK39" i="43"/>
  <c r="BH39" i="43"/>
  <c r="BD39" i="43"/>
  <c r="T39" i="43"/>
  <c r="S39" i="43"/>
  <c r="R39" i="43" s="1"/>
  <c r="BF39" i="43" s="1"/>
  <c r="N39" i="43"/>
  <c r="L39" i="43" a="1"/>
  <c r="L39" i="43" s="1"/>
  <c r="M39" i="43" s="1"/>
  <c r="BV38" i="43"/>
  <c r="BS38" i="43"/>
  <c r="BK38" i="43"/>
  <c r="BH38" i="43"/>
  <c r="BD38" i="43"/>
  <c r="T38" i="43"/>
  <c r="S38" i="43"/>
  <c r="R38" i="43" s="1"/>
  <c r="BF38" i="43" s="1"/>
  <c r="N38" i="43"/>
  <c r="L38" i="43" a="1"/>
  <c r="L38" i="43" s="1"/>
  <c r="M38" i="43" s="1"/>
  <c r="BV37" i="43"/>
  <c r="BS37" i="43"/>
  <c r="BK37" i="43"/>
  <c r="BH37" i="43"/>
  <c r="BD37" i="43"/>
  <c r="T37" i="43"/>
  <c r="S37" i="43"/>
  <c r="N37" i="43"/>
  <c r="L37" i="43" a="1"/>
  <c r="L37" i="43" s="1"/>
  <c r="M37" i="43" s="1"/>
  <c r="BV36" i="43"/>
  <c r="BS36" i="43"/>
  <c r="BK36" i="43"/>
  <c r="BH36" i="43"/>
  <c r="BD36" i="43"/>
  <c r="T36" i="43"/>
  <c r="S36" i="43"/>
  <c r="R36" i="43" s="1"/>
  <c r="BF36" i="43" s="1"/>
  <c r="N36" i="43"/>
  <c r="L36" i="43" a="1"/>
  <c r="L36" i="43" s="1"/>
  <c r="M36" i="43" s="1"/>
  <c r="BV35" i="43"/>
  <c r="BS35" i="43"/>
  <c r="BK35" i="43"/>
  <c r="BH35" i="43"/>
  <c r="BD35" i="43"/>
  <c r="T35" i="43"/>
  <c r="S35" i="43"/>
  <c r="R35" i="43" s="1"/>
  <c r="BF35" i="43" s="1"/>
  <c r="N35" i="43"/>
  <c r="L35" i="43" a="1"/>
  <c r="L35" i="43" s="1"/>
  <c r="M35" i="43" s="1"/>
  <c r="BV34" i="43"/>
  <c r="BS34" i="43"/>
  <c r="BK34" i="43"/>
  <c r="BH34" i="43"/>
  <c r="BD34" i="43"/>
  <c r="T34" i="43"/>
  <c r="S34" i="43"/>
  <c r="R34" i="43" s="1"/>
  <c r="BF34" i="43" s="1"/>
  <c r="N34" i="43"/>
  <c r="L34" i="43" a="1"/>
  <c r="L34" i="43" s="1"/>
  <c r="M34" i="43" s="1"/>
  <c r="BV33" i="43"/>
  <c r="BS33" i="43"/>
  <c r="BK33" i="43"/>
  <c r="BH33" i="43"/>
  <c r="BD33" i="43"/>
  <c r="T33" i="43"/>
  <c r="S33" i="43"/>
  <c r="N33" i="43"/>
  <c r="L33" i="43" a="1"/>
  <c r="L33" i="43" s="1"/>
  <c r="M33" i="43" s="1"/>
  <c r="N32" i="43"/>
  <c r="N31" i="43"/>
  <c r="N30" i="43"/>
  <c r="N29" i="43"/>
  <c r="N28" i="43"/>
  <c r="N27" i="43"/>
  <c r="N26" i="43"/>
  <c r="N25" i="43"/>
  <c r="N24" i="43"/>
  <c r="N23" i="43"/>
  <c r="N22" i="43"/>
  <c r="N21" i="43"/>
  <c r="N20" i="43"/>
  <c r="N19" i="43"/>
  <c r="N18" i="43"/>
  <c r="N17" i="43"/>
  <c r="N16" i="43"/>
  <c r="N15" i="43"/>
  <c r="N14" i="43"/>
  <c r="N13" i="43"/>
  <c r="BD32" i="43"/>
  <c r="BD31" i="43"/>
  <c r="BD30" i="43"/>
  <c r="BD29" i="43"/>
  <c r="BD28" i="43"/>
  <c r="BD27" i="43"/>
  <c r="BD26" i="43"/>
  <c r="BD25" i="43"/>
  <c r="BD24" i="43"/>
  <c r="BD23" i="43"/>
  <c r="BD22" i="43"/>
  <c r="BD21" i="43"/>
  <c r="BD20" i="43"/>
  <c r="BD19" i="43"/>
  <c r="BD18" i="43"/>
  <c r="BD17" i="43"/>
  <c r="BD16" i="43"/>
  <c r="BD15" i="43"/>
  <c r="BD14" i="43"/>
  <c r="BD13" i="43"/>
  <c r="S32" i="43"/>
  <c r="S31" i="43"/>
  <c r="S30" i="43"/>
  <c r="S29" i="43"/>
  <c r="S28" i="43"/>
  <c r="S27" i="43"/>
  <c r="S26" i="43"/>
  <c r="S25" i="43"/>
  <c r="S24" i="43"/>
  <c r="S23" i="43"/>
  <c r="S22" i="43"/>
  <c r="S21" i="43"/>
  <c r="S20" i="43"/>
  <c r="S19" i="43"/>
  <c r="S18" i="43"/>
  <c r="S17" i="43"/>
  <c r="S16" i="43"/>
  <c r="S15" i="43"/>
  <c r="S14" i="43"/>
  <c r="S13"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1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D39" i="13"/>
  <c r="C39" i="13"/>
  <c r="O24" i="13"/>
  <c r="O23" i="13"/>
  <c r="O22" i="13"/>
  <c r="O21" i="13"/>
  <c r="O20" i="13"/>
  <c r="B7" i="13"/>
  <c r="B8" i="13"/>
  <c r="B9" i="13"/>
  <c r="B10" i="13"/>
  <c r="B11" i="13"/>
  <c r="B12" i="13"/>
  <c r="B13" i="13"/>
  <c r="B14" i="13"/>
  <c r="B15" i="13"/>
  <c r="B6" i="13"/>
  <c r="U81" i="43" l="1"/>
  <c r="E80" i="46"/>
  <c r="U86" i="43"/>
  <c r="AQ86" i="43" s="1"/>
  <c r="BJ117" i="43"/>
  <c r="U40" i="43"/>
  <c r="AT40" i="43" s="1"/>
  <c r="U55" i="43"/>
  <c r="X55" i="43" s="1"/>
  <c r="P145" i="43"/>
  <c r="U76" i="43"/>
  <c r="AX76" i="43" s="1"/>
  <c r="BJ99" i="43"/>
  <c r="BJ131" i="43"/>
  <c r="P174" i="43"/>
  <c r="U107" i="43"/>
  <c r="AU107" i="43" s="1"/>
  <c r="U115" i="43"/>
  <c r="AV115" i="43" s="1"/>
  <c r="U177" i="43"/>
  <c r="AE177" i="43" s="1"/>
  <c r="U139" i="43"/>
  <c r="AJ139" i="43" s="1"/>
  <c r="BJ132" i="43"/>
  <c r="BJ140" i="43"/>
  <c r="U172" i="43"/>
  <c r="AD172" i="43" s="1"/>
  <c r="BJ123" i="43"/>
  <c r="P49" i="43"/>
  <c r="P64" i="43"/>
  <c r="BU34" i="43"/>
  <c r="U88" i="43"/>
  <c r="BJ75" i="43"/>
  <c r="P82" i="43"/>
  <c r="P119" i="43"/>
  <c r="P157" i="43"/>
  <c r="P65" i="43"/>
  <c r="BJ150" i="43"/>
  <c r="BJ189" i="43"/>
  <c r="U46" i="43"/>
  <c r="AJ46" i="43" s="1"/>
  <c r="P61" i="43"/>
  <c r="P175" i="43"/>
  <c r="P138" i="43"/>
  <c r="U62" i="43"/>
  <c r="W62" i="43" s="1"/>
  <c r="P129" i="43"/>
  <c r="U43" i="43"/>
  <c r="AS43" i="43" s="1"/>
  <c r="P156" i="43"/>
  <c r="P57" i="43"/>
  <c r="R40" i="43"/>
  <c r="BF40" i="43" s="1"/>
  <c r="BU40" i="43" s="1"/>
  <c r="P102" i="43"/>
  <c r="P110" i="43"/>
  <c r="P84" i="43"/>
  <c r="R119" i="43"/>
  <c r="BF119" i="43" s="1"/>
  <c r="U71" i="43"/>
  <c r="W71" i="43" s="1"/>
  <c r="P36" i="43"/>
  <c r="U127" i="43"/>
  <c r="AX127" i="43" s="1"/>
  <c r="P135" i="43"/>
  <c r="BU84" i="43"/>
  <c r="P42" i="43"/>
  <c r="BJ57" i="43"/>
  <c r="BU59" i="43"/>
  <c r="BU126" i="43"/>
  <c r="U129" i="43"/>
  <c r="AZ129" i="43" s="1"/>
  <c r="P53" i="43"/>
  <c r="U59" i="43"/>
  <c r="AW59" i="43" s="1"/>
  <c r="R76" i="43"/>
  <c r="BF76" i="43" s="1"/>
  <c r="BU76" i="43" s="1"/>
  <c r="U123" i="43"/>
  <c r="AS123" i="43" s="1"/>
  <c r="BU138" i="43"/>
  <c r="U148" i="43"/>
  <c r="V148" i="43" s="1"/>
  <c r="BU153" i="43"/>
  <c r="BJ200" i="43"/>
  <c r="P45" i="43"/>
  <c r="R49" i="43"/>
  <c r="BF49" i="43" s="1"/>
  <c r="BU49" i="43" s="1"/>
  <c r="U57" i="43"/>
  <c r="AO57" i="43" s="1"/>
  <c r="BJ67" i="43"/>
  <c r="BJ183" i="43"/>
  <c r="P33" i="43"/>
  <c r="P39" i="43"/>
  <c r="BJ70" i="43"/>
  <c r="BJ91" i="43"/>
  <c r="BJ102" i="43"/>
  <c r="BJ113" i="43"/>
  <c r="P136" i="43"/>
  <c r="BJ141" i="43"/>
  <c r="U131" i="43"/>
  <c r="AD131" i="43" s="1"/>
  <c r="U56" i="43"/>
  <c r="AY56" i="43" s="1"/>
  <c r="P60" i="43"/>
  <c r="U65" i="43"/>
  <c r="U72" i="43"/>
  <c r="AX72" i="43" s="1"/>
  <c r="P88" i="43"/>
  <c r="U54" i="43"/>
  <c r="AW54" i="43" s="1"/>
  <c r="R64" i="43"/>
  <c r="BF64" i="43" s="1"/>
  <c r="BU64" i="43" s="1"/>
  <c r="P77" i="43"/>
  <c r="BU88" i="43"/>
  <c r="U90" i="43"/>
  <c r="AV90" i="43" s="1"/>
  <c r="BU109" i="43"/>
  <c r="P111" i="43"/>
  <c r="U120" i="43"/>
  <c r="Z120" i="43" s="1"/>
  <c r="U147" i="43"/>
  <c r="AI147" i="43" s="1"/>
  <c r="P171" i="43"/>
  <c r="P179" i="43"/>
  <c r="U192" i="43"/>
  <c r="AV192" i="43" s="1"/>
  <c r="P41" i="43"/>
  <c r="U48" i="43"/>
  <c r="AS48" i="43" s="1"/>
  <c r="P72" i="43"/>
  <c r="U78" i="43"/>
  <c r="AF78" i="43" s="1"/>
  <c r="U89" i="43"/>
  <c r="AX89" i="43" s="1"/>
  <c r="P92" i="43"/>
  <c r="U96" i="43"/>
  <c r="AK96" i="43" s="1"/>
  <c r="U106" i="43"/>
  <c r="AJ106" i="43" s="1"/>
  <c r="U39" i="43"/>
  <c r="AY39" i="43" s="1"/>
  <c r="U84" i="43"/>
  <c r="AM84" i="43" s="1"/>
  <c r="U92" i="43"/>
  <c r="AC92" i="43" s="1"/>
  <c r="P123" i="43"/>
  <c r="AL123" i="43"/>
  <c r="U124" i="43"/>
  <c r="AK124" i="43" s="1"/>
  <c r="U135" i="43"/>
  <c r="AJ135" i="43" s="1"/>
  <c r="U146" i="43"/>
  <c r="U163" i="43"/>
  <c r="Z163" i="43" s="1"/>
  <c r="P198" i="43"/>
  <c r="P89" i="43"/>
  <c r="U190" i="43"/>
  <c r="AL190" i="43" s="1"/>
  <c r="U41" i="43"/>
  <c r="AX41" i="43" s="1"/>
  <c r="U60" i="43"/>
  <c r="AC60" i="43" s="1"/>
  <c r="P62" i="43"/>
  <c r="P109" i="43"/>
  <c r="R33" i="43"/>
  <c r="BF33" i="43" s="1"/>
  <c r="U121" i="43"/>
  <c r="AU121" i="43" s="1"/>
  <c r="P187" i="43"/>
  <c r="U191" i="43"/>
  <c r="AM191" i="43" s="1"/>
  <c r="U52" i="43"/>
  <c r="BA52" i="43" s="1"/>
  <c r="U112" i="43"/>
  <c r="AB112" i="43" s="1"/>
  <c r="P59" i="43"/>
  <c r="P67" i="43"/>
  <c r="P69" i="43"/>
  <c r="P71" i="43"/>
  <c r="P79" i="43"/>
  <c r="P90" i="43"/>
  <c r="P96" i="43"/>
  <c r="P105" i="43"/>
  <c r="U181" i="43"/>
  <c r="U85" i="43"/>
  <c r="W85" i="43" s="1"/>
  <c r="P52" i="43"/>
  <c r="P85" i="43"/>
  <c r="P87" i="43"/>
  <c r="U91" i="43"/>
  <c r="AN91" i="43" s="1"/>
  <c r="U97" i="43"/>
  <c r="AA97" i="43" s="1"/>
  <c r="U132" i="43"/>
  <c r="P140" i="43"/>
  <c r="U183" i="43"/>
  <c r="V183" i="43" s="1"/>
  <c r="AF81" i="43"/>
  <c r="AP81" i="43"/>
  <c r="BA81" i="43"/>
  <c r="AX86" i="43"/>
  <c r="AA86" i="43"/>
  <c r="AY86" i="43"/>
  <c r="V86" i="43"/>
  <c r="AW86" i="43"/>
  <c r="AL86" i="43"/>
  <c r="AG86" i="43"/>
  <c r="AD86" i="43"/>
  <c r="U44" i="43"/>
  <c r="AA44" i="43" s="1"/>
  <c r="P54" i="43"/>
  <c r="U73" i="43"/>
  <c r="X73" i="43" s="1"/>
  <c r="U75" i="43"/>
  <c r="U99" i="43"/>
  <c r="AZ99" i="43" s="1"/>
  <c r="U103" i="43"/>
  <c r="AS103" i="43" s="1"/>
  <c r="R107" i="43"/>
  <c r="BF107" i="43" s="1"/>
  <c r="BU107" i="43" s="1"/>
  <c r="U114" i="43"/>
  <c r="AR114" i="43" s="1"/>
  <c r="P118" i="43"/>
  <c r="U128" i="43"/>
  <c r="U133" i="43"/>
  <c r="AR133" i="43" s="1"/>
  <c r="U138" i="43"/>
  <c r="U169" i="43"/>
  <c r="AH169" i="43" s="1"/>
  <c r="P172" i="43"/>
  <c r="R174" i="43"/>
  <c r="BF174" i="43" s="1"/>
  <c r="U197" i="43"/>
  <c r="AU197" i="43" s="1"/>
  <c r="U47" i="43"/>
  <c r="AX47" i="43" s="1"/>
  <c r="P50" i="43"/>
  <c r="R54" i="43"/>
  <c r="BF54" i="43" s="1"/>
  <c r="U70" i="43"/>
  <c r="AF70" i="43" s="1"/>
  <c r="P74" i="43"/>
  <c r="R77" i="43"/>
  <c r="BF77" i="43" s="1"/>
  <c r="BU77" i="43" s="1"/>
  <c r="P81" i="43"/>
  <c r="U83" i="43"/>
  <c r="AT83" i="43" s="1"/>
  <c r="R86" i="43"/>
  <c r="BF86" i="43" s="1"/>
  <c r="BU86" i="43" s="1"/>
  <c r="U87" i="43"/>
  <c r="AM87" i="43" s="1"/>
  <c r="P91" i="43"/>
  <c r="U93" i="43"/>
  <c r="AA93" i="43" s="1"/>
  <c r="U104" i="43"/>
  <c r="AA104" i="43" s="1"/>
  <c r="U118" i="43"/>
  <c r="AQ118" i="43" s="1"/>
  <c r="U175" i="43"/>
  <c r="AS175" i="43" s="1"/>
  <c r="U189" i="43"/>
  <c r="AC189" i="43" s="1"/>
  <c r="U193" i="43"/>
  <c r="AP193" i="43" s="1"/>
  <c r="R81" i="43"/>
  <c r="BF81" i="43" s="1"/>
  <c r="BU81" i="43" s="1"/>
  <c r="P95" i="43"/>
  <c r="P107" i="43"/>
  <c r="P142" i="43"/>
  <c r="U149" i="43"/>
  <c r="AN149" i="43" s="1"/>
  <c r="P186" i="43"/>
  <c r="U77" i="43"/>
  <c r="AM77" i="43" s="1"/>
  <c r="P86" i="43"/>
  <c r="U111" i="43"/>
  <c r="AY111" i="43" s="1"/>
  <c r="U117" i="43"/>
  <c r="AD117" i="43" s="1"/>
  <c r="P120" i="43"/>
  <c r="U174" i="43"/>
  <c r="AV174" i="43" s="1"/>
  <c r="U186" i="43"/>
  <c r="AU186" i="43" s="1"/>
  <c r="U188" i="43"/>
  <c r="AY188" i="43" s="1"/>
  <c r="U200" i="43"/>
  <c r="U33" i="43"/>
  <c r="P34" i="43"/>
  <c r="P40" i="43"/>
  <c r="U49" i="43"/>
  <c r="AB49" i="43" s="1"/>
  <c r="U51" i="43"/>
  <c r="AW51" i="43" s="1"/>
  <c r="U64" i="43"/>
  <c r="AB64" i="43" s="1"/>
  <c r="U69" i="43"/>
  <c r="V69" i="43" s="1"/>
  <c r="P75" i="43"/>
  <c r="P76" i="43"/>
  <c r="U95" i="43"/>
  <c r="AC95" i="43" s="1"/>
  <c r="P99" i="43"/>
  <c r="P100" i="43"/>
  <c r="AR106" i="43"/>
  <c r="U109" i="43"/>
  <c r="AJ109" i="43" s="1"/>
  <c r="U110" i="43"/>
  <c r="AG110" i="43" s="1"/>
  <c r="P113" i="43"/>
  <c r="P115" i="43"/>
  <c r="P128" i="43"/>
  <c r="U140" i="43"/>
  <c r="AD140" i="43" s="1"/>
  <c r="P152" i="43"/>
  <c r="P159" i="43"/>
  <c r="U161" i="43"/>
  <c r="BA161" i="43" s="1"/>
  <c r="P168" i="43"/>
  <c r="U36" i="43"/>
  <c r="Z36" i="43" s="1"/>
  <c r="P47" i="43"/>
  <c r="P66" i="43"/>
  <c r="U67" i="43"/>
  <c r="Z67" i="43" s="1"/>
  <c r="AG90" i="43"/>
  <c r="P93" i="43"/>
  <c r="U102" i="43"/>
  <c r="AC102" i="43" s="1"/>
  <c r="P104" i="43"/>
  <c r="P108" i="43"/>
  <c r="U143" i="43"/>
  <c r="AH143" i="43" s="1"/>
  <c r="P148" i="43"/>
  <c r="U150" i="43"/>
  <c r="AD150" i="43" s="1"/>
  <c r="P38" i="43"/>
  <c r="P44" i="43"/>
  <c r="P48" i="43"/>
  <c r="AN62" i="43"/>
  <c r="P70" i="43"/>
  <c r="R175" i="43"/>
  <c r="BF175" i="43" s="1"/>
  <c r="BJ175" i="43" s="1"/>
  <c r="R177" i="43"/>
  <c r="BF177" i="43" s="1"/>
  <c r="BU177" i="43" s="1"/>
  <c r="BU51" i="43"/>
  <c r="BU99" i="43"/>
  <c r="BJ109" i="43"/>
  <c r="BJ65" i="43"/>
  <c r="BU65" i="43"/>
  <c r="BU129" i="43"/>
  <c r="BU57" i="43"/>
  <c r="BU75" i="43"/>
  <c r="BU141" i="43"/>
  <c r="BU113" i="43"/>
  <c r="BJ121" i="43"/>
  <c r="BU73" i="43"/>
  <c r="BU124" i="43"/>
  <c r="BJ153" i="43"/>
  <c r="BU67" i="43"/>
  <c r="BJ92" i="43"/>
  <c r="BU102" i="43"/>
  <c r="BU39" i="43"/>
  <c r="BU132" i="43"/>
  <c r="BU110" i="43"/>
  <c r="AX148" i="43"/>
  <c r="AN148" i="43"/>
  <c r="AA148" i="43"/>
  <c r="BJ167" i="43"/>
  <c r="R147" i="43"/>
  <c r="BF147" i="43" s="1"/>
  <c r="BJ147" i="43" s="1"/>
  <c r="R157" i="43"/>
  <c r="BF157" i="43" s="1"/>
  <c r="BJ157" i="43" s="1"/>
  <c r="U158" i="43"/>
  <c r="AM158" i="43" s="1"/>
  <c r="BJ159" i="43"/>
  <c r="P161" i="43"/>
  <c r="U171" i="43"/>
  <c r="Y171" i="43" s="1"/>
  <c r="U185" i="43"/>
  <c r="P188" i="43"/>
  <c r="P189" i="43"/>
  <c r="P192" i="43"/>
  <c r="P194" i="43"/>
  <c r="P197" i="43"/>
  <c r="P200" i="43"/>
  <c r="BU196" i="43"/>
  <c r="U144" i="43"/>
  <c r="AW144" i="43" s="1"/>
  <c r="P146" i="43"/>
  <c r="P147" i="43"/>
  <c r="R148" i="43"/>
  <c r="BF148" i="43" s="1"/>
  <c r="BU148" i="43" s="1"/>
  <c r="U155" i="43"/>
  <c r="Z155" i="43" s="1"/>
  <c r="BU156" i="43"/>
  <c r="P160" i="43"/>
  <c r="P164" i="43"/>
  <c r="P176" i="43"/>
  <c r="BU183" i="43"/>
  <c r="P143" i="43"/>
  <c r="BJ146" i="43"/>
  <c r="P150" i="43"/>
  <c r="U157" i="43"/>
  <c r="AH157" i="43" s="1"/>
  <c r="BU159" i="43"/>
  <c r="U160" i="43"/>
  <c r="AM160" i="43" s="1"/>
  <c r="P141" i="43"/>
  <c r="AX163" i="43"/>
  <c r="P183" i="43"/>
  <c r="U195" i="43"/>
  <c r="AU195" i="43" s="1"/>
  <c r="U198" i="43"/>
  <c r="AI198" i="43" s="1"/>
  <c r="U141" i="43"/>
  <c r="AK141" i="43" s="1"/>
  <c r="U164" i="43"/>
  <c r="P177" i="43"/>
  <c r="P185" i="43"/>
  <c r="BU167" i="43"/>
  <c r="U142" i="43"/>
  <c r="AL142" i="43" s="1"/>
  <c r="P149" i="43"/>
  <c r="U152" i="43"/>
  <c r="AN152" i="43" s="1"/>
  <c r="U167" i="43"/>
  <c r="AI167" i="43" s="1"/>
  <c r="U168" i="43"/>
  <c r="AW168" i="43" s="1"/>
  <c r="BJ34" i="43"/>
  <c r="BJ39" i="43"/>
  <c r="BU44" i="43"/>
  <c r="BJ44" i="43"/>
  <c r="BJ56" i="43"/>
  <c r="BU56" i="43"/>
  <c r="BJ38" i="43"/>
  <c r="BU38" i="43"/>
  <c r="BJ43" i="43"/>
  <c r="BU43" i="43"/>
  <c r="BA44" i="43"/>
  <c r="BJ48" i="43"/>
  <c r="BU52" i="43"/>
  <c r="BJ52" i="43"/>
  <c r="BJ58" i="43"/>
  <c r="AC43" i="43"/>
  <c r="AR43" i="43"/>
  <c r="AI43" i="43"/>
  <c r="AO43" i="43"/>
  <c r="AG43" i="43"/>
  <c r="Y43" i="43"/>
  <c r="W43" i="43"/>
  <c r="BJ47" i="43"/>
  <c r="BU48" i="43"/>
  <c r="AY33" i="43"/>
  <c r="AX33" i="43"/>
  <c r="U34" i="43"/>
  <c r="BU47" i="43"/>
  <c r="BJ51" i="43"/>
  <c r="BU42" i="43"/>
  <c r="BJ42" i="43"/>
  <c r="AK46" i="43"/>
  <c r="AA46" i="43"/>
  <c r="AV46" i="43"/>
  <c r="AL46" i="43"/>
  <c r="AG55" i="43"/>
  <c r="AV55" i="43"/>
  <c r="BA55" i="43"/>
  <c r="AQ55" i="43"/>
  <c r="AE55" i="43"/>
  <c r="AP55" i="43"/>
  <c r="AL55" i="43"/>
  <c r="AU55" i="43"/>
  <c r="AJ55" i="43"/>
  <c r="Z55" i="43"/>
  <c r="AS55" i="43"/>
  <c r="W55" i="43"/>
  <c r="BJ35" i="43"/>
  <c r="P35" i="43"/>
  <c r="U35" i="43"/>
  <c r="U37" i="43"/>
  <c r="R37" i="43"/>
  <c r="BF37" i="43" s="1"/>
  <c r="BU41" i="43"/>
  <c r="BJ41" i="43"/>
  <c r="BU50" i="43"/>
  <c r="BJ50" i="43"/>
  <c r="BU62" i="43"/>
  <c r="BJ62" i="43"/>
  <c r="BU36" i="43"/>
  <c r="BJ36" i="43"/>
  <c r="P37" i="43"/>
  <c r="U38" i="43"/>
  <c r="AP39" i="43"/>
  <c r="BU35" i="43"/>
  <c r="X40" i="43"/>
  <c r="AF40" i="43"/>
  <c r="AN40" i="43"/>
  <c r="P56" i="43"/>
  <c r="BU58" i="43"/>
  <c r="BJ73" i="43"/>
  <c r="AH39" i="43"/>
  <c r="AE40" i="43"/>
  <c r="AB39" i="43"/>
  <c r="Y40" i="43"/>
  <c r="AG40" i="43"/>
  <c r="AO40" i="43"/>
  <c r="P43" i="43"/>
  <c r="R45" i="43"/>
  <c r="BF45" i="43" s="1"/>
  <c r="BU45" i="43" s="1"/>
  <c r="AG48" i="43"/>
  <c r="P51" i="43"/>
  <c r="R53" i="43"/>
  <c r="BF53" i="43" s="1"/>
  <c r="BU53" i="43" s="1"/>
  <c r="AD60" i="43"/>
  <c r="AT60" i="43"/>
  <c r="R61" i="43"/>
  <c r="BF61" i="43" s="1"/>
  <c r="BU61" i="43" s="1"/>
  <c r="BU72" i="43"/>
  <c r="BJ72" i="43"/>
  <c r="AS39" i="43"/>
  <c r="BA39" i="43"/>
  <c r="Z40" i="43"/>
  <c r="AP40" i="43"/>
  <c r="P46" i="43"/>
  <c r="BJ60" i="43"/>
  <c r="BJ66" i="43"/>
  <c r="BU66" i="43"/>
  <c r="AL67" i="43"/>
  <c r="BJ69" i="43"/>
  <c r="BU69" i="43"/>
  <c r="BJ71" i="43"/>
  <c r="AT39" i="43"/>
  <c r="AY40" i="43"/>
  <c r="U42" i="43"/>
  <c r="AI48" i="43"/>
  <c r="U50" i="43"/>
  <c r="AU39" i="43"/>
  <c r="AB40" i="43"/>
  <c r="AR40" i="43"/>
  <c r="U45" i="43"/>
  <c r="R46" i="43"/>
  <c r="BF46" i="43" s="1"/>
  <c r="BU46" i="43" s="1"/>
  <c r="U53" i="43"/>
  <c r="R55" i="43"/>
  <c r="BF55" i="43" s="1"/>
  <c r="BU55" i="43" s="1"/>
  <c r="BJ59" i="43"/>
  <c r="AM60" i="43"/>
  <c r="AE60" i="43"/>
  <c r="W60" i="43"/>
  <c r="AY60" i="43"/>
  <c r="AQ60" i="43"/>
  <c r="AI60" i="43"/>
  <c r="AH60" i="43"/>
  <c r="Z60" i="43"/>
  <c r="AW60" i="43"/>
  <c r="AO60" i="43"/>
  <c r="AG60" i="43"/>
  <c r="Y60" i="43"/>
  <c r="U61" i="43"/>
  <c r="BJ74" i="43"/>
  <c r="BU74" i="43"/>
  <c r="AN39" i="43"/>
  <c r="AC40" i="43"/>
  <c r="AK40" i="43"/>
  <c r="BA40" i="43"/>
  <c r="U58" i="43"/>
  <c r="P58" i="43"/>
  <c r="BU63" i="43"/>
  <c r="BJ63" i="43"/>
  <c r="BJ68" i="43"/>
  <c r="AD40" i="43"/>
  <c r="AL40" i="43"/>
  <c r="X54" i="43"/>
  <c r="P55" i="43"/>
  <c r="AN60" i="43"/>
  <c r="BU60" i="43"/>
  <c r="U63" i="43"/>
  <c r="W48" i="43"/>
  <c r="AB60" i="43"/>
  <c r="AA62" i="43"/>
  <c r="AY62" i="43"/>
  <c r="P63" i="43"/>
  <c r="V70" i="43"/>
  <c r="AA71" i="43"/>
  <c r="AK71" i="43"/>
  <c r="AB75" i="43"/>
  <c r="AL75" i="43"/>
  <c r="AV75" i="43"/>
  <c r="U79" i="43"/>
  <c r="Z85" i="43"/>
  <c r="AB62" i="43"/>
  <c r="AZ62" i="43"/>
  <c r="U66" i="43"/>
  <c r="AN71" i="43"/>
  <c r="AC75" i="43"/>
  <c r="AM75" i="43"/>
  <c r="AW75" i="43"/>
  <c r="AP76" i="43"/>
  <c r="AY81" i="43"/>
  <c r="AQ81" i="43"/>
  <c r="AI81" i="43"/>
  <c r="AA81" i="43"/>
  <c r="AU81" i="43"/>
  <c r="AM81" i="43"/>
  <c r="AE81" i="43"/>
  <c r="W81" i="43"/>
  <c r="AV81" i="43"/>
  <c r="AK81" i="43"/>
  <c r="Z81" i="43"/>
  <c r="AT81" i="43"/>
  <c r="AJ81" i="43"/>
  <c r="Y81" i="43"/>
  <c r="AS81" i="43"/>
  <c r="AH81" i="43"/>
  <c r="X81" i="43"/>
  <c r="AR81" i="43"/>
  <c r="AG81" i="43"/>
  <c r="V81" i="43"/>
  <c r="AZ81" i="43"/>
  <c r="AO81" i="43"/>
  <c r="AD81" i="43"/>
  <c r="AX81" i="43"/>
  <c r="AN81" i="43"/>
  <c r="AC81" i="43"/>
  <c r="AW81" i="43"/>
  <c r="AL81" i="43"/>
  <c r="AB81" i="43"/>
  <c r="AC62" i="43"/>
  <c r="AO71" i="43"/>
  <c r="AD75" i="43"/>
  <c r="AN75" i="43"/>
  <c r="BJ89" i="43"/>
  <c r="BJ93" i="43"/>
  <c r="BU68" i="43"/>
  <c r="BU71" i="43"/>
  <c r="AY75" i="43"/>
  <c r="AQ75" i="43"/>
  <c r="AI75" i="43"/>
  <c r="AA75" i="43"/>
  <c r="AX75" i="43"/>
  <c r="AP75" i="43"/>
  <c r="Z75" i="43"/>
  <c r="AE75" i="43"/>
  <c r="AO75" i="43"/>
  <c r="BA75" i="43"/>
  <c r="P68" i="43"/>
  <c r="AU71" i="43"/>
  <c r="V71" i="43"/>
  <c r="AQ71" i="43"/>
  <c r="U74" i="43"/>
  <c r="AF75" i="43"/>
  <c r="AR75" i="43"/>
  <c r="R80" i="43"/>
  <c r="BF80" i="43" s="1"/>
  <c r="U80" i="43"/>
  <c r="BJ87" i="43"/>
  <c r="BU87" i="43"/>
  <c r="AU65" i="43"/>
  <c r="U68" i="43"/>
  <c r="BU70" i="43"/>
  <c r="W75" i="43"/>
  <c r="AS75" i="43"/>
  <c r="P78" i="43"/>
  <c r="P80" i="43"/>
  <c r="Y62" i="43"/>
  <c r="AG62" i="43"/>
  <c r="Y71" i="43"/>
  <c r="P73" i="43"/>
  <c r="X75" i="43"/>
  <c r="AJ75" i="43"/>
  <c r="AT75" i="43"/>
  <c r="BU78" i="43"/>
  <c r="BJ78" i="43"/>
  <c r="BJ79" i="43"/>
  <c r="BU79" i="43"/>
  <c r="BJ83" i="43"/>
  <c r="BU83" i="43"/>
  <c r="BJ85" i="43"/>
  <c r="AQ88" i="43"/>
  <c r="AM88" i="43"/>
  <c r="AI88" i="43"/>
  <c r="AV71" i="43"/>
  <c r="Y75" i="43"/>
  <c r="AK75" i="43"/>
  <c r="AU75" i="43"/>
  <c r="AV76" i="43"/>
  <c r="W86" i="43"/>
  <c r="AH86" i="43"/>
  <c r="AS86" i="43"/>
  <c r="AB87" i="43"/>
  <c r="R90" i="43"/>
  <c r="BF90" i="43" s="1"/>
  <c r="BU91" i="43"/>
  <c r="AV95" i="43"/>
  <c r="AA95" i="43"/>
  <c r="X95" i="43"/>
  <c r="BJ100" i="43"/>
  <c r="U82" i="43"/>
  <c r="BJ84" i="43"/>
  <c r="AT86" i="43"/>
  <c r="AN90" i="43"/>
  <c r="AF90" i="43"/>
  <c r="X90" i="43"/>
  <c r="AS90" i="43"/>
  <c r="AJ90" i="43"/>
  <c r="AV91" i="43"/>
  <c r="BU97" i="43"/>
  <c r="BJ97" i="43"/>
  <c r="BJ98" i="43"/>
  <c r="BU98" i="43"/>
  <c r="P83" i="43"/>
  <c r="AK86" i="43"/>
  <c r="AU86" i="43"/>
  <c r="BU96" i="43"/>
  <c r="BJ96" i="43"/>
  <c r="BU89" i="43"/>
  <c r="BU95" i="43"/>
  <c r="AH87" i="43"/>
  <c r="BU93" i="43"/>
  <c r="BJ101" i="43"/>
  <c r="BU101" i="43"/>
  <c r="R82" i="43"/>
  <c r="BF82" i="43" s="1"/>
  <c r="BU82" i="43" s="1"/>
  <c r="V83" i="43"/>
  <c r="BU85" i="43"/>
  <c r="AR86" i="43"/>
  <c r="AJ86" i="43"/>
  <c r="AB86" i="43"/>
  <c r="AV86" i="43"/>
  <c r="AN86" i="43"/>
  <c r="AF86" i="43"/>
  <c r="AP86" i="43"/>
  <c r="BA86" i="43"/>
  <c r="BJ88" i="43"/>
  <c r="AE91" i="43"/>
  <c r="U94" i="43"/>
  <c r="R94" i="43"/>
  <c r="BF94" i="43" s="1"/>
  <c r="P94" i="43"/>
  <c r="BJ103" i="43"/>
  <c r="BU92" i="43"/>
  <c r="BJ95" i="43"/>
  <c r="BU104" i="43"/>
  <c r="BJ104" i="43"/>
  <c r="P98" i="43"/>
  <c r="U100" i="43"/>
  <c r="BA103" i="43"/>
  <c r="X106" i="43"/>
  <c r="AW99" i="43"/>
  <c r="AB106" i="43"/>
  <c r="AS107" i="43"/>
  <c r="AE110" i="43"/>
  <c r="AZ115" i="43"/>
  <c r="AJ115" i="43"/>
  <c r="AB115" i="43"/>
  <c r="AF115" i="43"/>
  <c r="X115" i="43"/>
  <c r="AT115" i="43"/>
  <c r="Y115" i="43"/>
  <c r="AS115" i="43"/>
  <c r="AH115" i="43"/>
  <c r="AG115" i="43"/>
  <c r="V115" i="43"/>
  <c r="AP115" i="43"/>
  <c r="AE115" i="43"/>
  <c r="AY115" i="43"/>
  <c r="AO115" i="43"/>
  <c r="AM115" i="43"/>
  <c r="AW115" i="43"/>
  <c r="AL115" i="43"/>
  <c r="AA115" i="43"/>
  <c r="AU115" i="43"/>
  <c r="AK115" i="43"/>
  <c r="BU120" i="43"/>
  <c r="BJ120" i="43"/>
  <c r="P101" i="43"/>
  <c r="AP102" i="43"/>
  <c r="P103" i="43"/>
  <c r="Z103" i="43"/>
  <c r="BJ108" i="43"/>
  <c r="BU108" i="43"/>
  <c r="AB96" i="43"/>
  <c r="AY99" i="43"/>
  <c r="AW107" i="43"/>
  <c r="AM107" i="43"/>
  <c r="AE107" i="43"/>
  <c r="W107" i="43"/>
  <c r="AD107" i="43"/>
  <c r="AJ107" i="43"/>
  <c r="AB107" i="43"/>
  <c r="AZ107" i="43"/>
  <c r="AA107" i="43"/>
  <c r="Z107" i="43"/>
  <c r="BJ114" i="43"/>
  <c r="AL117" i="43"/>
  <c r="AX117" i="43"/>
  <c r="AP117" i="43"/>
  <c r="AH117" i="43"/>
  <c r="Z117" i="43"/>
  <c r="AI117" i="43"/>
  <c r="X117" i="43"/>
  <c r="W117" i="43"/>
  <c r="BA117" i="43"/>
  <c r="AQ117" i="43"/>
  <c r="AZ117" i="43"/>
  <c r="AO117" i="43"/>
  <c r="AE117" i="43"/>
  <c r="AC117" i="43"/>
  <c r="AW117" i="43"/>
  <c r="AB117" i="43"/>
  <c r="AV117" i="43"/>
  <c r="AK117" i="43"/>
  <c r="AA117" i="43"/>
  <c r="Y117" i="43"/>
  <c r="U98" i="43"/>
  <c r="AC103" i="43"/>
  <c r="BU103" i="43"/>
  <c r="U105" i="43"/>
  <c r="R105" i="43"/>
  <c r="BF105" i="43" s="1"/>
  <c r="P106" i="43"/>
  <c r="Y107" i="43"/>
  <c r="BU128" i="43"/>
  <c r="BJ128" i="43"/>
  <c r="AY97" i="43"/>
  <c r="BU106" i="43"/>
  <c r="BJ106" i="43"/>
  <c r="AC107" i="43"/>
  <c r="BJ112" i="43"/>
  <c r="BU112" i="43"/>
  <c r="BJ122" i="43"/>
  <c r="BJ125" i="43"/>
  <c r="AH96" i="43"/>
  <c r="P97" i="43"/>
  <c r="BU100" i="43"/>
  <c r="U101" i="43"/>
  <c r="AH103" i="43"/>
  <c r="AG107" i="43"/>
  <c r="BJ116" i="43"/>
  <c r="BU116" i="43"/>
  <c r="AU99" i="43"/>
  <c r="AB103" i="43"/>
  <c r="AD103" i="43"/>
  <c r="AI106" i="43"/>
  <c r="AX106" i="43"/>
  <c r="AP106" i="43"/>
  <c r="AH106" i="43"/>
  <c r="Z106" i="43"/>
  <c r="AW106" i="43"/>
  <c r="AU106" i="43"/>
  <c r="AM106" i="43"/>
  <c r="AE106" i="43"/>
  <c r="W106" i="43"/>
  <c r="AT106" i="43"/>
  <c r="AL106" i="43"/>
  <c r="AS106" i="43"/>
  <c r="AK106" i="43"/>
  <c r="AC106" i="43"/>
  <c r="AZ106" i="43"/>
  <c r="AK107" i="43"/>
  <c r="BJ110" i="43"/>
  <c r="AI104" i="43"/>
  <c r="AQ104" i="43"/>
  <c r="AY104" i="43"/>
  <c r="P112" i="43"/>
  <c r="AA112" i="43"/>
  <c r="AL112" i="43"/>
  <c r="AV112" i="43"/>
  <c r="U113" i="43"/>
  <c r="U116" i="43"/>
  <c r="BJ127" i="43"/>
  <c r="BJ130" i="43"/>
  <c r="AB104" i="43"/>
  <c r="AJ104" i="43"/>
  <c r="AR104" i="43"/>
  <c r="AZ104" i="43"/>
  <c r="AX112" i="43"/>
  <c r="P114" i="43"/>
  <c r="R115" i="43"/>
  <c r="BF115" i="43" s="1"/>
  <c r="P117" i="43"/>
  <c r="AE120" i="43"/>
  <c r="AI120" i="43"/>
  <c r="AW120" i="43"/>
  <c r="AC104" i="43"/>
  <c r="AK104" i="43"/>
  <c r="AS104" i="43"/>
  <c r="BA104" i="43"/>
  <c r="AT111" i="43"/>
  <c r="AD112" i="43"/>
  <c r="BJ118" i="43"/>
  <c r="AE127" i="43"/>
  <c r="BA127" i="43"/>
  <c r="AC127" i="43"/>
  <c r="Z111" i="43"/>
  <c r="BA112" i="43"/>
  <c r="AC112" i="43"/>
  <c r="AW112" i="43"/>
  <c r="AO112" i="43"/>
  <c r="AG112" i="43"/>
  <c r="Y112" i="43"/>
  <c r="AE112" i="43"/>
  <c r="AQ121" i="43"/>
  <c r="AO121" i="43"/>
  <c r="AL121" i="43"/>
  <c r="R111" i="43"/>
  <c r="BF111" i="43" s="1"/>
  <c r="AQ112" i="43"/>
  <c r="BU114" i="43"/>
  <c r="BU117" i="43"/>
  <c r="BJ119" i="43"/>
  <c r="BU121" i="43"/>
  <c r="P122" i="43"/>
  <c r="U122" i="43"/>
  <c r="BU122" i="43"/>
  <c r="BU135" i="43"/>
  <c r="BJ135" i="43"/>
  <c r="AX111" i="43"/>
  <c r="W112" i="43"/>
  <c r="AH112" i="43"/>
  <c r="AR112" i="43"/>
  <c r="P116" i="43"/>
  <c r="Y104" i="43"/>
  <c r="AG104" i="43"/>
  <c r="AO104" i="43"/>
  <c r="U108" i="43"/>
  <c r="X112" i="43"/>
  <c r="AI112" i="43"/>
  <c r="AT112" i="43"/>
  <c r="U119" i="43"/>
  <c r="AP111" i="43"/>
  <c r="BU118" i="43"/>
  <c r="BU119" i="43"/>
  <c r="BU127" i="43"/>
  <c r="BU123" i="43"/>
  <c r="BU125" i="43"/>
  <c r="U126" i="43"/>
  <c r="P127" i="43"/>
  <c r="V129" i="43"/>
  <c r="AF129" i="43"/>
  <c r="AR129" i="43"/>
  <c r="AB131" i="43"/>
  <c r="AM131" i="43"/>
  <c r="BU134" i="43"/>
  <c r="X139" i="43"/>
  <c r="AT139" i="43"/>
  <c r="AQ139" i="43"/>
  <c r="AX139" i="43"/>
  <c r="BJ142" i="43"/>
  <c r="AT146" i="43"/>
  <c r="AL146" i="43"/>
  <c r="AD146" i="43"/>
  <c r="V146" i="43"/>
  <c r="AY146" i="43"/>
  <c r="AQ146" i="43"/>
  <c r="AI146" i="43"/>
  <c r="AA146" i="43"/>
  <c r="AX146" i="43"/>
  <c r="AP146" i="43"/>
  <c r="AH146" i="43"/>
  <c r="Z146" i="43"/>
  <c r="AO146" i="43"/>
  <c r="AC146" i="43"/>
  <c r="BA146" i="43"/>
  <c r="AN146" i="43"/>
  <c r="AB146" i="43"/>
  <c r="AZ146" i="43"/>
  <c r="AM146" i="43"/>
  <c r="Y146" i="43"/>
  <c r="AW146" i="43"/>
  <c r="AK146" i="43"/>
  <c r="X146" i="43"/>
  <c r="AV146" i="43"/>
  <c r="AJ146" i="43"/>
  <c r="W146" i="43"/>
  <c r="AU146" i="43"/>
  <c r="AG146" i="43"/>
  <c r="AS146" i="43"/>
  <c r="AF146" i="43"/>
  <c r="AR146" i="43"/>
  <c r="AE146" i="43"/>
  <c r="BJ149" i="43"/>
  <c r="P121" i="43"/>
  <c r="AW124" i="43"/>
  <c r="U125" i="43"/>
  <c r="X129" i="43"/>
  <c r="AJ129" i="43"/>
  <c r="AT129" i="43"/>
  <c r="BA131" i="43"/>
  <c r="AS131" i="43"/>
  <c r="AK131" i="43"/>
  <c r="AC131" i="43"/>
  <c r="AY131" i="43"/>
  <c r="AQ131" i="43"/>
  <c r="AI131" i="43"/>
  <c r="AA131" i="43"/>
  <c r="AE131" i="43"/>
  <c r="AO131" i="43"/>
  <c r="AZ131" i="43"/>
  <c r="BU131" i="43"/>
  <c r="AY138" i="43"/>
  <c r="AQ138" i="43"/>
  <c r="AI138" i="43"/>
  <c r="AA138" i="43"/>
  <c r="AX138" i="43"/>
  <c r="AP138" i="43"/>
  <c r="AH138" i="43"/>
  <c r="Z138" i="43"/>
  <c r="AR138" i="43"/>
  <c r="AF138" i="43"/>
  <c r="V138" i="43"/>
  <c r="AZ138" i="43"/>
  <c r="AN138" i="43"/>
  <c r="AD138" i="43"/>
  <c r="AW138" i="43"/>
  <c r="AM138" i="43"/>
  <c r="AC138" i="43"/>
  <c r="AV138" i="43"/>
  <c r="AL138" i="43"/>
  <c r="AB138" i="43"/>
  <c r="AU138" i="43"/>
  <c r="AK138" i="43"/>
  <c r="Y138" i="43"/>
  <c r="AT138" i="43"/>
  <c r="AJ138" i="43"/>
  <c r="X138" i="43"/>
  <c r="AS138" i="43"/>
  <c r="AG138" i="43"/>
  <c r="W138" i="43"/>
  <c r="AU142" i="43"/>
  <c r="AC124" i="43"/>
  <c r="AM124" i="43"/>
  <c r="Z129" i="43"/>
  <c r="AK129" i="43"/>
  <c r="AU129" i="43"/>
  <c r="P130" i="43"/>
  <c r="V131" i="43"/>
  <c r="AF131" i="43"/>
  <c r="AP131" i="43"/>
  <c r="P133" i="43"/>
  <c r="AV133" i="43"/>
  <c r="AZ135" i="43"/>
  <c r="AP135" i="43"/>
  <c r="Y135" i="43"/>
  <c r="BJ136" i="43"/>
  <c r="AE138" i="43"/>
  <c r="P124" i="43"/>
  <c r="AD124" i="43"/>
  <c r="AO124" i="43"/>
  <c r="BJ124" i="43"/>
  <c r="P126" i="43"/>
  <c r="AB129" i="43"/>
  <c r="AL129" i="43"/>
  <c r="AV129" i="43"/>
  <c r="U130" i="43"/>
  <c r="BU130" i="43"/>
  <c r="W131" i="43"/>
  <c r="AG131" i="43"/>
  <c r="AR131" i="43"/>
  <c r="BJ133" i="43"/>
  <c r="BU133" i="43"/>
  <c r="BJ134" i="43"/>
  <c r="AO138" i="43"/>
  <c r="AP124" i="43"/>
  <c r="AH124" i="43"/>
  <c r="AQ124" i="43"/>
  <c r="BA124" i="43"/>
  <c r="AC129" i="43"/>
  <c r="AM129" i="43"/>
  <c r="AX129" i="43"/>
  <c r="AP133" i="43"/>
  <c r="AI133" i="43"/>
  <c r="AK133" i="43"/>
  <c r="U134" i="43"/>
  <c r="P134" i="43"/>
  <c r="R137" i="43"/>
  <c r="BF137" i="43" s="1"/>
  <c r="P137" i="43"/>
  <c r="BA138" i="43"/>
  <c r="AO144" i="43"/>
  <c r="AU144" i="43"/>
  <c r="AI144" i="43"/>
  <c r="P125" i="43"/>
  <c r="BJ126" i="43"/>
  <c r="AD129" i="43"/>
  <c r="AN129" i="43"/>
  <c r="BJ129" i="43"/>
  <c r="P131" i="43"/>
  <c r="Y131" i="43"/>
  <c r="AJ131" i="43"/>
  <c r="AU131" i="43"/>
  <c r="P132" i="43"/>
  <c r="AY129" i="43"/>
  <c r="AQ129" i="43"/>
  <c r="AI129" i="43"/>
  <c r="AA129" i="43"/>
  <c r="AW129" i="43"/>
  <c r="AO129" i="43"/>
  <c r="AG129" i="43"/>
  <c r="Y129" i="43"/>
  <c r="AE129" i="43"/>
  <c r="AP129" i="43"/>
  <c r="BA129" i="43"/>
  <c r="BJ143" i="43"/>
  <c r="R139" i="43"/>
  <c r="BF139" i="43" s="1"/>
  <c r="BU139" i="43" s="1"/>
  <c r="BU140" i="43"/>
  <c r="BU143" i="43"/>
  <c r="R145" i="43"/>
  <c r="BF145" i="43" s="1"/>
  <c r="AV149" i="43"/>
  <c r="P153" i="43"/>
  <c r="U153" i="43"/>
  <c r="BU136" i="43"/>
  <c r="AA141" i="43"/>
  <c r="BU142" i="43"/>
  <c r="U136" i="43"/>
  <c r="P139" i="43"/>
  <c r="R144" i="43"/>
  <c r="BF144" i="43" s="1"/>
  <c r="U145" i="43"/>
  <c r="AD141" i="43"/>
  <c r="P144" i="43"/>
  <c r="BU146" i="43"/>
  <c r="BJ152" i="43"/>
  <c r="BU152" i="43"/>
  <c r="BJ138" i="43"/>
  <c r="AQ141" i="43"/>
  <c r="BU150" i="43"/>
  <c r="U151" i="43"/>
  <c r="R151" i="43"/>
  <c r="BF151" i="43" s="1"/>
  <c r="BU151" i="43" s="1"/>
  <c r="U154" i="43"/>
  <c r="R154" i="43"/>
  <c r="BF154" i="43" s="1"/>
  <c r="BU154" i="43" s="1"/>
  <c r="U137" i="43"/>
  <c r="W141" i="43"/>
  <c r="AB148" i="43"/>
  <c r="AK148" i="43"/>
  <c r="AT148" i="43"/>
  <c r="P155" i="43"/>
  <c r="AI155" i="43"/>
  <c r="AU155" i="43"/>
  <c r="U156" i="43"/>
  <c r="U159" i="43"/>
  <c r="AF160" i="43"/>
  <c r="AD160" i="43"/>
  <c r="AZ160" i="43"/>
  <c r="AP160" i="43"/>
  <c r="AC148" i="43"/>
  <c r="AL148" i="43"/>
  <c r="BU149" i="43"/>
  <c r="AZ150" i="43"/>
  <c r="AR150" i="43"/>
  <c r="AJ150" i="43"/>
  <c r="AB150" i="43"/>
  <c r="AY150" i="43"/>
  <c r="AQ150" i="43"/>
  <c r="AI150" i="43"/>
  <c r="AA150" i="43"/>
  <c r="AE150" i="43"/>
  <c r="AO150" i="43"/>
  <c r="BA150" i="43"/>
  <c r="AL155" i="43"/>
  <c r="BU162" i="43"/>
  <c r="BJ162" i="43"/>
  <c r="AW148" i="43"/>
  <c r="AO148" i="43"/>
  <c r="AG148" i="43"/>
  <c r="Y148" i="43"/>
  <c r="AD148" i="43"/>
  <c r="AM148" i="43"/>
  <c r="AV148" i="43"/>
  <c r="AT152" i="43"/>
  <c r="AD152" i="43"/>
  <c r="AF152" i="43"/>
  <c r="AP152" i="43"/>
  <c r="AZ152" i="43"/>
  <c r="R155" i="43"/>
  <c r="BF155" i="43" s="1"/>
  <c r="AM155" i="43"/>
  <c r="P158" i="43"/>
  <c r="BJ160" i="43"/>
  <c r="BJ161" i="43"/>
  <c r="BU161" i="43"/>
  <c r="AM164" i="43"/>
  <c r="BA155" i="43"/>
  <c r="AS155" i="43"/>
  <c r="AZ155" i="43"/>
  <c r="AR155" i="43"/>
  <c r="AJ155" i="43"/>
  <c r="AD155" i="43"/>
  <c r="AN155" i="43"/>
  <c r="W148" i="43"/>
  <c r="AF148" i="43"/>
  <c r="AP148" i="43"/>
  <c r="AY148" i="43"/>
  <c r="P151" i="43"/>
  <c r="X152" i="43"/>
  <c r="AH152" i="43"/>
  <c r="P154" i="43"/>
  <c r="AO155" i="43"/>
  <c r="AY155" i="43"/>
  <c r="R158" i="43"/>
  <c r="BF158" i="43" s="1"/>
  <c r="X148" i="43"/>
  <c r="AH148" i="43"/>
  <c r="AQ148" i="43"/>
  <c r="AZ148" i="43"/>
  <c r="Y152" i="43"/>
  <c r="AP155" i="43"/>
  <c r="BJ156" i="43"/>
  <c r="AJ158" i="43"/>
  <c r="AH158" i="43"/>
  <c r="BJ164" i="43"/>
  <c r="P165" i="43"/>
  <c r="U165" i="43"/>
  <c r="BJ165" i="43"/>
  <c r="W155" i="43"/>
  <c r="AG155" i="43"/>
  <c r="AQ155" i="43"/>
  <c r="BU164" i="43"/>
  <c r="BU160" i="43"/>
  <c r="AQ164" i="43"/>
  <c r="AI164" i="43"/>
  <c r="AN164" i="43"/>
  <c r="AF164" i="43"/>
  <c r="W164" i="43"/>
  <c r="AG164" i="43"/>
  <c r="P162" i="43"/>
  <c r="P163" i="43"/>
  <c r="AH163" i="43"/>
  <c r="U166" i="43"/>
  <c r="R166" i="43"/>
  <c r="BF166" i="43" s="1"/>
  <c r="P166" i="43"/>
  <c r="Z169" i="43"/>
  <c r="U162" i="43"/>
  <c r="AU168" i="43"/>
  <c r="AM168" i="43"/>
  <c r="AX168" i="43"/>
  <c r="AP168" i="43"/>
  <c r="AU163" i="43"/>
  <c r="AM163" i="43"/>
  <c r="AE163" i="43"/>
  <c r="W163" i="43"/>
  <c r="AT163" i="43"/>
  <c r="AL163" i="43"/>
  <c r="AD163" i="43"/>
  <c r="V163" i="43"/>
  <c r="BA163" i="43"/>
  <c r="AS163" i="43"/>
  <c r="AK163" i="43"/>
  <c r="AC163" i="43"/>
  <c r="AY163" i="43"/>
  <c r="AQ163" i="43"/>
  <c r="AI163" i="43"/>
  <c r="AA163" i="43"/>
  <c r="AW163" i="43"/>
  <c r="AO163" i="43"/>
  <c r="AG163" i="43"/>
  <c r="Y163" i="43"/>
  <c r="AP163" i="43"/>
  <c r="BU163" i="43"/>
  <c r="BJ163" i="43"/>
  <c r="BU176" i="43"/>
  <c r="BJ176" i="43"/>
  <c r="BU165" i="43"/>
  <c r="AC168" i="43"/>
  <c r="BJ169" i="43"/>
  <c r="AF163" i="43"/>
  <c r="AZ163" i="43"/>
  <c r="P167" i="43"/>
  <c r="BA168" i="43"/>
  <c r="BU168" i="43"/>
  <c r="AT169" i="43"/>
  <c r="AL169" i="43"/>
  <c r="AZ169" i="43"/>
  <c r="AR169" i="43"/>
  <c r="AY169" i="43"/>
  <c r="AX169" i="43"/>
  <c r="AP169" i="43"/>
  <c r="AV169" i="43"/>
  <c r="AM169" i="43"/>
  <c r="AD169" i="43"/>
  <c r="V169" i="43"/>
  <c r="BA169" i="43"/>
  <c r="AK169" i="43"/>
  <c r="AC169" i="43"/>
  <c r="AW169" i="43"/>
  <c r="AJ169" i="43"/>
  <c r="AB169" i="43"/>
  <c r="AU169" i="43"/>
  <c r="AI169" i="43"/>
  <c r="AA169" i="43"/>
  <c r="AS169" i="43"/>
  <c r="AQ169" i="43"/>
  <c r="AG169" i="43"/>
  <c r="Y169" i="43"/>
  <c r="AO169" i="43"/>
  <c r="AF169" i="43"/>
  <c r="X169" i="43"/>
  <c r="AN169" i="43"/>
  <c r="AE169" i="43"/>
  <c r="W169" i="43"/>
  <c r="BU170" i="43"/>
  <c r="BJ170" i="43"/>
  <c r="AT177" i="43"/>
  <c r="AL177" i="43"/>
  <c r="AD177" i="43"/>
  <c r="V177" i="43"/>
  <c r="BA177" i="43"/>
  <c r="AS177" i="43"/>
  <c r="AK177" i="43"/>
  <c r="AC177" i="43"/>
  <c r="AZ177" i="43"/>
  <c r="AR177" i="43"/>
  <c r="AJ177" i="43"/>
  <c r="AB177" i="43"/>
  <c r="AY177" i="43"/>
  <c r="AQ177" i="43"/>
  <c r="AI177" i="43"/>
  <c r="AA177" i="43"/>
  <c r="AX177" i="43"/>
  <c r="AP177" i="43"/>
  <c r="AH177" i="43"/>
  <c r="Z177" i="43"/>
  <c r="AW177" i="43"/>
  <c r="AO177" i="43"/>
  <c r="AG177" i="43"/>
  <c r="Y177" i="43"/>
  <c r="AV177" i="43"/>
  <c r="AN177" i="43"/>
  <c r="AF177" i="43"/>
  <c r="X177" i="43"/>
  <c r="P169" i="43"/>
  <c r="BU169" i="43"/>
  <c r="R173" i="43"/>
  <c r="BF173" i="43" s="1"/>
  <c r="BU173" i="43" s="1"/>
  <c r="P173" i="43"/>
  <c r="U173" i="43"/>
  <c r="AZ175" i="43"/>
  <c r="AX175" i="43"/>
  <c r="AV175" i="43"/>
  <c r="AT175" i="43"/>
  <c r="P170" i="43"/>
  <c r="U170" i="43"/>
  <c r="AB171" i="43"/>
  <c r="W177" i="43"/>
  <c r="BJ178" i="43"/>
  <c r="R180" i="43"/>
  <c r="BF180" i="43" s="1"/>
  <c r="BU180" i="43" s="1"/>
  <c r="U180" i="43"/>
  <c r="BU175" i="43"/>
  <c r="AM177" i="43"/>
  <c r="P178" i="43"/>
  <c r="U178" i="43"/>
  <c r="BJ181" i="43"/>
  <c r="BU181" i="43"/>
  <c r="AU177" i="43"/>
  <c r="R171" i="43"/>
  <c r="BF171" i="43" s="1"/>
  <c r="R179" i="43"/>
  <c r="BF179" i="43" s="1"/>
  <c r="BU179" i="43" s="1"/>
  <c r="P180" i="43"/>
  <c r="BA181" i="43"/>
  <c r="AS181" i="43"/>
  <c r="AK181" i="43"/>
  <c r="AC181" i="43"/>
  <c r="AY181" i="43"/>
  <c r="AQ181" i="43"/>
  <c r="AI181" i="43"/>
  <c r="AA181" i="43"/>
  <c r="AW181" i="43"/>
  <c r="AO181" i="43"/>
  <c r="AG181" i="43"/>
  <c r="Y181" i="43"/>
  <c r="AU181" i="43"/>
  <c r="AM181" i="43"/>
  <c r="AE181" i="43"/>
  <c r="W181" i="43"/>
  <c r="AJ181" i="43"/>
  <c r="AZ181" i="43"/>
  <c r="BU185" i="43"/>
  <c r="BJ185" i="43"/>
  <c r="BJ194" i="43"/>
  <c r="U184" i="43"/>
  <c r="R184" i="43"/>
  <c r="BF184" i="43" s="1"/>
  <c r="BU184" i="43" s="1"/>
  <c r="P184" i="43"/>
  <c r="BU188" i="43"/>
  <c r="BJ188" i="43"/>
  <c r="U176" i="43"/>
  <c r="BU178" i="43"/>
  <c r="X181" i="43"/>
  <c r="AN181" i="43"/>
  <c r="AU183" i="43"/>
  <c r="AM183" i="43"/>
  <c r="AE183" i="43"/>
  <c r="AS183" i="43"/>
  <c r="AK183" i="43"/>
  <c r="AC183" i="43"/>
  <c r="AZ183" i="43"/>
  <c r="AR183" i="43"/>
  <c r="AJ183" i="43"/>
  <c r="AQ183" i="43"/>
  <c r="AI183" i="43"/>
  <c r="AA183" i="43"/>
  <c r="AX183" i="43"/>
  <c r="AP183" i="43"/>
  <c r="AH183" i="43"/>
  <c r="AO183" i="43"/>
  <c r="AG183" i="43"/>
  <c r="Y183" i="43"/>
  <c r="AV183" i="43"/>
  <c r="AX185" i="43"/>
  <c r="AP185" i="43"/>
  <c r="AH185" i="43"/>
  <c r="Z185" i="43"/>
  <c r="AW185" i="43"/>
  <c r="AO185" i="43"/>
  <c r="AG185" i="43"/>
  <c r="Y185" i="43"/>
  <c r="AV185" i="43"/>
  <c r="AN185" i="43"/>
  <c r="AF185" i="43"/>
  <c r="X185" i="43"/>
  <c r="AU185" i="43"/>
  <c r="AM185" i="43"/>
  <c r="AE185" i="43"/>
  <c r="W185" i="43"/>
  <c r="AT185" i="43"/>
  <c r="AL185" i="43"/>
  <c r="AD185" i="43"/>
  <c r="V185" i="43"/>
  <c r="BA185" i="43"/>
  <c r="AS185" i="43"/>
  <c r="AK185" i="43"/>
  <c r="AC185" i="43"/>
  <c r="AZ185" i="43"/>
  <c r="AR185" i="43"/>
  <c r="AJ185" i="43"/>
  <c r="AB185" i="43"/>
  <c r="AY185" i="43"/>
  <c r="AQ185" i="43"/>
  <c r="AI185" i="43"/>
  <c r="AA185" i="43"/>
  <c r="R172" i="43"/>
  <c r="BF172" i="43" s="1"/>
  <c r="AZ174" i="43"/>
  <c r="U179" i="43"/>
  <c r="Z181" i="43"/>
  <c r="AP181" i="43"/>
  <c r="BU187" i="43"/>
  <c r="BJ187" i="43"/>
  <c r="BJ192" i="43"/>
  <c r="BU192" i="43"/>
  <c r="AC174" i="43"/>
  <c r="AB181" i="43"/>
  <c r="AR181" i="43"/>
  <c r="AL174" i="43"/>
  <c r="P181" i="43"/>
  <c r="AD181" i="43"/>
  <c r="AT181" i="43"/>
  <c r="AF181" i="43"/>
  <c r="AV181" i="43"/>
  <c r="R182" i="43"/>
  <c r="BF182" i="43" s="1"/>
  <c r="BU182" i="43" s="1"/>
  <c r="P182" i="43"/>
  <c r="U182" i="43"/>
  <c r="BJ186" i="43"/>
  <c r="BU186" i="43"/>
  <c r="U187" i="43"/>
  <c r="AH188" i="43"/>
  <c r="AE189" i="43"/>
  <c r="AY191" i="43"/>
  <c r="BU193" i="43"/>
  <c r="P196" i="43"/>
  <c r="U196" i="43"/>
  <c r="AT189" i="43"/>
  <c r="AL189" i="43"/>
  <c r="AD189" i="43"/>
  <c r="V189" i="43"/>
  <c r="AZ189" i="43"/>
  <c r="AR189" i="43"/>
  <c r="AJ189" i="43"/>
  <c r="AB189" i="43"/>
  <c r="AV189" i="43"/>
  <c r="AN189" i="43"/>
  <c r="AF189" i="43"/>
  <c r="X189" i="43"/>
  <c r="AH189" i="43"/>
  <c r="AU189" i="43"/>
  <c r="BU189" i="43"/>
  <c r="P190" i="43"/>
  <c r="BU198" i="43"/>
  <c r="BJ198" i="43"/>
  <c r="AK188" i="43"/>
  <c r="BU191" i="43"/>
  <c r="BU197" i="43"/>
  <c r="AT200" i="43"/>
  <c r="AL200" i="43"/>
  <c r="AD200" i="43"/>
  <c r="V200" i="43"/>
  <c r="BA200" i="43"/>
  <c r="AS200" i="43"/>
  <c r="AK200" i="43"/>
  <c r="AC200" i="43"/>
  <c r="AZ200" i="43"/>
  <c r="AR200" i="43"/>
  <c r="AJ200" i="43"/>
  <c r="AB200" i="43"/>
  <c r="AY200" i="43"/>
  <c r="AQ200" i="43"/>
  <c r="AI200" i="43"/>
  <c r="AA200" i="43"/>
  <c r="AX200" i="43"/>
  <c r="AP200" i="43"/>
  <c r="AH200" i="43"/>
  <c r="Z200" i="43"/>
  <c r="AW200" i="43"/>
  <c r="AO200" i="43"/>
  <c r="AG200" i="43"/>
  <c r="Y200" i="43"/>
  <c r="AU200" i="43"/>
  <c r="AM200" i="43"/>
  <c r="AE200" i="43"/>
  <c r="W200" i="43"/>
  <c r="P191" i="43"/>
  <c r="BJ193" i="43"/>
  <c r="BA195" i="43"/>
  <c r="AQ198" i="43"/>
  <c r="AO198" i="43"/>
  <c r="AM198" i="43"/>
  <c r="X200" i="43"/>
  <c r="BU190" i="43"/>
  <c r="BJ190" i="43"/>
  <c r="AG191" i="43"/>
  <c r="AF191" i="43"/>
  <c r="X191" i="43"/>
  <c r="AD191" i="43"/>
  <c r="AJ191" i="43"/>
  <c r="AB191" i="43"/>
  <c r="AH191" i="43"/>
  <c r="AJ192" i="43"/>
  <c r="AM192" i="43"/>
  <c r="BU194" i="43"/>
  <c r="BJ197" i="43"/>
  <c r="AA189" i="43"/>
  <c r="AO189" i="43"/>
  <c r="BA189" i="43"/>
  <c r="BJ191" i="43"/>
  <c r="U199" i="43"/>
  <c r="R199" i="43"/>
  <c r="BF199" i="43" s="1"/>
  <c r="BU200" i="43"/>
  <c r="AA193" i="43"/>
  <c r="Y193" i="43"/>
  <c r="V193" i="43"/>
  <c r="BJ196" i="43"/>
  <c r="P199" i="43"/>
  <c r="AV200" i="43"/>
  <c r="P195" i="43"/>
  <c r="AH197" i="43"/>
  <c r="P193" i="43"/>
  <c r="U194" i="43"/>
  <c r="R195" i="43"/>
  <c r="BF195" i="43" s="1"/>
  <c r="AS197" i="43"/>
  <c r="AM197" i="43"/>
  <c r="O25" i="13"/>
  <c r="AV72" i="43" l="1"/>
  <c r="AP59" i="43"/>
  <c r="AI72" i="43"/>
  <c r="AH141" i="43"/>
  <c r="AY141" i="43"/>
  <c r="V149" i="43"/>
  <c r="AW118" i="43"/>
  <c r="AT103" i="43"/>
  <c r="AJ103" i="43"/>
  <c r="AU102" i="43"/>
  <c r="AS102" i="43"/>
  <c r="AX102" i="43"/>
  <c r="X103" i="43"/>
  <c r="AG76" i="43"/>
  <c r="Z76" i="43"/>
  <c r="AX59" i="43"/>
  <c r="AS76" i="43"/>
  <c r="X157" i="43"/>
  <c r="AN157" i="43"/>
  <c r="AP141" i="43"/>
  <c r="W103" i="43"/>
  <c r="AR103" i="43"/>
  <c r="AI102" i="43"/>
  <c r="BA102" i="43"/>
  <c r="AY102" i="43"/>
  <c r="AO76" i="43"/>
  <c r="AZ76" i="43"/>
  <c r="AG157" i="43"/>
  <c r="AE103" i="43"/>
  <c r="AZ103" i="43"/>
  <c r="W102" i="43"/>
  <c r="AQ102" i="43"/>
  <c r="AW76" i="43"/>
  <c r="AL76" i="43"/>
  <c r="AQ167" i="43"/>
  <c r="AG149" i="43"/>
  <c r="AO118" i="43"/>
  <c r="AM103" i="43"/>
  <c r="AE102" i="43"/>
  <c r="AK76" i="43"/>
  <c r="AY76" i="43"/>
  <c r="V76" i="43"/>
  <c r="AM59" i="43"/>
  <c r="AY59" i="43"/>
  <c r="AP149" i="43"/>
  <c r="AY103" i="43"/>
  <c r="AU103" i="43"/>
  <c r="AW103" i="43"/>
  <c r="Y102" i="43"/>
  <c r="AD102" i="43"/>
  <c r="AE76" i="43"/>
  <c r="AT76" i="43"/>
  <c r="AR76" i="43"/>
  <c r="AI59" i="43"/>
  <c r="AI149" i="43"/>
  <c r="AF118" i="43"/>
  <c r="AX118" i="43"/>
  <c r="AI103" i="43"/>
  <c r="AF103" i="43"/>
  <c r="AG103" i="43"/>
  <c r="Z102" i="43"/>
  <c r="AM76" i="43"/>
  <c r="AD76" i="43"/>
  <c r="AB76" i="43"/>
  <c r="BA59" i="43"/>
  <c r="AI141" i="43"/>
  <c r="BA141" i="43"/>
  <c r="AR149" i="43"/>
  <c r="AY118" i="43"/>
  <c r="V103" i="43"/>
  <c r="AN103" i="43"/>
  <c r="AT102" i="43"/>
  <c r="AH102" i="43"/>
  <c r="AU76" i="43"/>
  <c r="AH59" i="43"/>
  <c r="AF59" i="43"/>
  <c r="BJ107" i="43"/>
  <c r="AF112" i="43"/>
  <c r="AZ112" i="43"/>
  <c r="AK112" i="43"/>
  <c r="AM112" i="43"/>
  <c r="BA106" i="43"/>
  <c r="AG106" i="43"/>
  <c r="AQ106" i="43"/>
  <c r="AK102" i="43"/>
  <c r="X102" i="43"/>
  <c r="AJ117" i="43"/>
  <c r="AN117" i="43"/>
  <c r="AG117" i="43"/>
  <c r="V117" i="43"/>
  <c r="AG102" i="43"/>
  <c r="AX115" i="43"/>
  <c r="AQ115" i="43"/>
  <c r="AN115" i="43"/>
  <c r="AO103" i="43"/>
  <c r="AM102" i="43"/>
  <c r="AE86" i="43"/>
  <c r="AZ86" i="43"/>
  <c r="AM86" i="43"/>
  <c r="Z86" i="43"/>
  <c r="AE90" i="43"/>
  <c r="AI86" i="43"/>
  <c r="AL71" i="43"/>
  <c r="AS62" i="43"/>
  <c r="AR62" i="43"/>
  <c r="AQ62" i="43"/>
  <c r="X60" i="43"/>
  <c r="AP60" i="43"/>
  <c r="AE39" i="43"/>
  <c r="AD39" i="43"/>
  <c r="BJ64" i="43"/>
  <c r="W40" i="43"/>
  <c r="AX55" i="43"/>
  <c r="AO55" i="43"/>
  <c r="AE43" i="43"/>
  <c r="AK43" i="43"/>
  <c r="AS148" i="43"/>
  <c r="AO86" i="43"/>
  <c r="AM144" i="43"/>
  <c r="V112" i="43"/>
  <c r="AP112" i="43"/>
  <c r="AS112" i="43"/>
  <c r="AN112" i="43"/>
  <c r="AD106" i="43"/>
  <c r="AO106" i="43"/>
  <c r="AY106" i="43"/>
  <c r="AA102" i="43"/>
  <c r="AU117" i="43"/>
  <c r="AY117" i="43"/>
  <c r="AR117" i="43"/>
  <c r="AW102" i="43"/>
  <c r="Z115" i="43"/>
  <c r="AD115" i="43"/>
  <c r="W115" i="43"/>
  <c r="AN102" i="43"/>
  <c r="X86" i="43"/>
  <c r="AC86" i="43"/>
  <c r="Z84" i="43"/>
  <c r="AB90" i="43"/>
  <c r="Y86" i="43"/>
  <c r="AD90" i="43"/>
  <c r="X71" i="43"/>
  <c r="AT71" i="43"/>
  <c r="AK62" i="43"/>
  <c r="AJ62" i="43"/>
  <c r="AI62" i="43"/>
  <c r="BA60" i="43"/>
  <c r="AA60" i="43"/>
  <c r="AJ60" i="43"/>
  <c r="V39" i="43"/>
  <c r="AX39" i="43"/>
  <c r="AC55" i="43"/>
  <c r="AW55" i="43"/>
  <c r="AF43" i="43"/>
  <c r="Z148" i="43"/>
  <c r="AX131" i="43"/>
  <c r="AT131" i="43"/>
  <c r="AU152" i="43"/>
  <c r="AS152" i="43"/>
  <c r="AE152" i="43"/>
  <c r="AX152" i="43"/>
  <c r="AZ142" i="43"/>
  <c r="AX114" i="43"/>
  <c r="AP107" i="43"/>
  <c r="BA107" i="43"/>
  <c r="X107" i="43"/>
  <c r="AA92" i="43"/>
  <c r="AZ90" i="43"/>
  <c r="X83" i="43"/>
  <c r="AF76" i="43"/>
  <c r="AI76" i="43"/>
  <c r="Z71" i="43"/>
  <c r="AS71" i="43"/>
  <c r="AH76" i="43"/>
  <c r="AE71" i="43"/>
  <c r="AP71" i="43"/>
  <c r="AO39" i="43"/>
  <c r="AK59" i="43"/>
  <c r="X39" i="43"/>
  <c r="AI40" i="43"/>
  <c r="AC39" i="43"/>
  <c r="AR39" i="43"/>
  <c r="Y59" i="43"/>
  <c r="AQ39" i="43"/>
  <c r="BJ40" i="43"/>
  <c r="AH55" i="43"/>
  <c r="AA55" i="43"/>
  <c r="AY55" i="43"/>
  <c r="AF55" i="43"/>
  <c r="AU43" i="43"/>
  <c r="AP43" i="43"/>
  <c r="V43" i="43"/>
  <c r="AE148" i="43"/>
  <c r="AI152" i="43"/>
  <c r="BA152" i="43"/>
  <c r="AB152" i="43"/>
  <c r="Z142" i="43"/>
  <c r="AA133" i="43"/>
  <c r="AD114" i="43"/>
  <c r="AY107" i="43"/>
  <c r="V107" i="43"/>
  <c r="AF107" i="43"/>
  <c r="AC90" i="43"/>
  <c r="BA76" i="43"/>
  <c r="AN76" i="43"/>
  <c r="AQ76" i="43"/>
  <c r="AI71" i="43"/>
  <c r="BA71" i="43"/>
  <c r="AM71" i="43"/>
  <c r="AF71" i="43"/>
  <c r="AY71" i="43"/>
  <c r="AX71" i="43"/>
  <c r="AG85" i="43"/>
  <c r="AG39" i="43"/>
  <c r="AS59" i="43"/>
  <c r="AZ40" i="43"/>
  <c r="AV59" i="43"/>
  <c r="AA40" i="43"/>
  <c r="AG67" i="43"/>
  <c r="AX40" i="43"/>
  <c r="AJ39" i="43"/>
  <c r="AA39" i="43"/>
  <c r="AR55" i="43"/>
  <c r="AK55" i="43"/>
  <c r="AD55" i="43"/>
  <c r="AN55" i="43"/>
  <c r="X43" i="43"/>
  <c r="AA43" i="43"/>
  <c r="AI148" i="43"/>
  <c r="AV106" i="43"/>
  <c r="AL152" i="43"/>
  <c r="AC144" i="43"/>
  <c r="AI107" i="43"/>
  <c r="AT107" i="43"/>
  <c r="AV107" i="43"/>
  <c r="AO107" i="43"/>
  <c r="AQ90" i="43"/>
  <c r="BA90" i="43"/>
  <c r="W76" i="43"/>
  <c r="Y76" i="43"/>
  <c r="AJ76" i="43"/>
  <c r="AR71" i="43"/>
  <c r="AG71" i="43"/>
  <c r="AC71" i="43"/>
  <c r="AB71" i="43"/>
  <c r="AW71" i="43"/>
  <c r="AL59" i="43"/>
  <c r="AS40" i="43"/>
  <c r="AG59" i="43"/>
  <c r="AJ40" i="43"/>
  <c r="AL39" i="43"/>
  <c r="AH40" i="43"/>
  <c r="AW40" i="43"/>
  <c r="AU40" i="43"/>
  <c r="AV40" i="43"/>
  <c r="AM40" i="43"/>
  <c r="AI55" i="43"/>
  <c r="AB55" i="43"/>
  <c r="AZ55" i="43"/>
  <c r="Y55" i="43"/>
  <c r="AN43" i="43"/>
  <c r="AB43" i="43"/>
  <c r="AR148" i="43"/>
  <c r="AC76" i="43"/>
  <c r="AK152" i="43"/>
  <c r="AO152" i="43"/>
  <c r="AN111" i="43"/>
  <c r="AH107" i="43"/>
  <c r="AR107" i="43"/>
  <c r="AC83" i="43"/>
  <c r="V92" i="43"/>
  <c r="AR90" i="43"/>
  <c r="X76" i="43"/>
  <c r="AA76" i="43"/>
  <c r="AJ71" i="43"/>
  <c r="V40" i="43"/>
  <c r="AR59" i="43"/>
  <c r="AF39" i="43"/>
  <c r="W39" i="43"/>
  <c r="AQ40" i="43"/>
  <c r="AK39" i="43"/>
  <c r="AZ39" i="43"/>
  <c r="V55" i="43"/>
  <c r="AT55" i="43"/>
  <c r="AM55" i="43"/>
  <c r="BA51" i="43"/>
  <c r="AM43" i="43"/>
  <c r="Z43" i="43"/>
  <c r="BA148" i="43"/>
  <c r="AU148" i="43"/>
  <c r="X131" i="43"/>
  <c r="W186" i="43"/>
  <c r="BJ177" i="43"/>
  <c r="AW92" i="43"/>
  <c r="AP92" i="43"/>
  <c r="AT72" i="43"/>
  <c r="BA72" i="43"/>
  <c r="AW72" i="43"/>
  <c r="AR87" i="43"/>
  <c r="AR92" i="43"/>
  <c r="AX92" i="43"/>
  <c r="AA72" i="43"/>
  <c r="W161" i="43"/>
  <c r="AU161" i="43"/>
  <c r="AD109" i="43"/>
  <c r="AT92" i="43"/>
  <c r="AY92" i="43"/>
  <c r="AQ72" i="43"/>
  <c r="AL72" i="43"/>
  <c r="AL109" i="43"/>
  <c r="AM92" i="43"/>
  <c r="AE87" i="43"/>
  <c r="AK72" i="43"/>
  <c r="AS72" i="43"/>
  <c r="AJ72" i="43"/>
  <c r="AD64" i="43"/>
  <c r="AU92" i="43"/>
  <c r="AC87" i="43"/>
  <c r="Y72" i="43"/>
  <c r="AN64" i="43"/>
  <c r="AR186" i="43"/>
  <c r="X92" i="43"/>
  <c r="AK92" i="43"/>
  <c r="AX64" i="43"/>
  <c r="AV92" i="43"/>
  <c r="AN72" i="43"/>
  <c r="AH67" i="43"/>
  <c r="AJ148" i="43"/>
  <c r="AV135" i="43"/>
  <c r="AD174" i="43"/>
  <c r="AE147" i="43"/>
  <c r="AL133" i="43"/>
  <c r="AX133" i="43"/>
  <c r="AP67" i="43"/>
  <c r="AP174" i="43"/>
  <c r="V172" i="43"/>
  <c r="AS191" i="43"/>
  <c r="AC190" i="43"/>
  <c r="AJ174" i="43"/>
  <c r="AD157" i="43"/>
  <c r="AM133" i="43"/>
  <c r="AW91" i="43"/>
  <c r="W87" i="43"/>
  <c r="BJ81" i="43"/>
  <c r="AC67" i="43"/>
  <c r="AY157" i="43"/>
  <c r="AS133" i="43"/>
  <c r="AF133" i="43"/>
  <c r="AS67" i="43"/>
  <c r="AF174" i="43"/>
  <c r="AU191" i="43"/>
  <c r="AR191" i="43"/>
  <c r="AE174" i="43"/>
  <c r="AN172" i="43"/>
  <c r="Y133" i="43"/>
  <c r="X67" i="43"/>
  <c r="AA191" i="43"/>
  <c r="W191" i="43"/>
  <c r="AQ191" i="43"/>
  <c r="AZ191" i="43"/>
  <c r="AV191" i="43"/>
  <c r="Y190" i="43"/>
  <c r="AK191" i="43"/>
  <c r="BA191" i="43"/>
  <c r="W174" i="43"/>
  <c r="AB174" i="43"/>
  <c r="AP172" i="43"/>
  <c r="AR168" i="43"/>
  <c r="AF155" i="43"/>
  <c r="AE155" i="43"/>
  <c r="AC155" i="43"/>
  <c r="AZ157" i="43"/>
  <c r="AA155" i="43"/>
  <c r="AY133" i="43"/>
  <c r="AG133" i="43"/>
  <c r="BA123" i="43"/>
  <c r="AK120" i="43"/>
  <c r="Z97" i="43"/>
  <c r="AI97" i="43"/>
  <c r="Z91" i="43"/>
  <c r="AD92" i="43"/>
  <c r="AF92" i="43"/>
  <c r="AI92" i="43"/>
  <c r="AS87" i="43"/>
  <c r="AU91" i="43"/>
  <c r="AD73" i="43"/>
  <c r="AY73" i="43"/>
  <c r="AY72" i="43"/>
  <c r="AD72" i="43"/>
  <c r="Z72" i="43"/>
  <c r="AB59" i="43"/>
  <c r="V59" i="43"/>
  <c r="AY57" i="43"/>
  <c r="AO67" i="43"/>
  <c r="AJ67" i="43"/>
  <c r="AM67" i="43"/>
  <c r="AA67" i="43"/>
  <c r="AU59" i="43"/>
  <c r="AQ59" i="43"/>
  <c r="AU44" i="43"/>
  <c r="AH174" i="43"/>
  <c r="AP123" i="43"/>
  <c r="AM174" i="43"/>
  <c r="AR174" i="43"/>
  <c r="AW157" i="43"/>
  <c r="AC133" i="43"/>
  <c r="AV67" i="43"/>
  <c r="AN191" i="43"/>
  <c r="V174" i="43"/>
  <c r="V133" i="43"/>
  <c r="AE123" i="43"/>
  <c r="AZ120" i="43"/>
  <c r="AK87" i="43"/>
  <c r="AF57" i="43"/>
  <c r="AE67" i="43"/>
  <c r="AX67" i="43"/>
  <c r="X190" i="43"/>
  <c r="Z191" i="43"/>
  <c r="V191" i="43"/>
  <c r="Y191" i="43"/>
  <c r="AB190" i="43"/>
  <c r="AE191" i="43"/>
  <c r="AY174" i="43"/>
  <c r="AW174" i="43"/>
  <c r="AR172" i="43"/>
  <c r="AZ168" i="43"/>
  <c r="V155" i="43"/>
  <c r="AX155" i="43"/>
  <c r="AK155" i="43"/>
  <c r="W157" i="43"/>
  <c r="AQ140" i="43"/>
  <c r="AE133" i="43"/>
  <c r="AO133" i="43"/>
  <c r="AJ133" i="43"/>
  <c r="AU133" i="43"/>
  <c r="AT120" i="43"/>
  <c r="BA91" i="43"/>
  <c r="AL92" i="43"/>
  <c r="AN92" i="43"/>
  <c r="AQ92" i="43"/>
  <c r="BA87" i="43"/>
  <c r="AM73" i="43"/>
  <c r="AB72" i="43"/>
  <c r="AJ59" i="43"/>
  <c r="AD59" i="43"/>
  <c r="BA67" i="43"/>
  <c r="AT67" i="43"/>
  <c r="AW67" i="43"/>
  <c r="AI67" i="43"/>
  <c r="AE59" i="43"/>
  <c r="AA59" i="43"/>
  <c r="AD52" i="43"/>
  <c r="AW44" i="43"/>
  <c r="Z174" i="43"/>
  <c r="V67" i="43"/>
  <c r="Y67" i="43"/>
  <c r="AD67" i="43"/>
  <c r="AY67" i="43"/>
  <c r="AF52" i="43"/>
  <c r="AY44" i="43"/>
  <c r="AT172" i="43"/>
  <c r="AU157" i="43"/>
  <c r="AS157" i="43"/>
  <c r="AO140" i="43"/>
  <c r="BA133" i="43"/>
  <c r="Z133" i="43"/>
  <c r="AB92" i="43"/>
  <c r="W92" i="43"/>
  <c r="Z92" i="43"/>
  <c r="AZ87" i="43"/>
  <c r="AO87" i="43"/>
  <c r="AX87" i="43"/>
  <c r="AD77" i="43"/>
  <c r="AF73" i="43"/>
  <c r="AH72" i="43"/>
  <c r="AG72" i="43"/>
  <c r="AP72" i="43"/>
  <c r="AO72" i="43"/>
  <c r="AR72" i="43"/>
  <c r="AM72" i="43"/>
  <c r="AN59" i="43"/>
  <c r="W59" i="43"/>
  <c r="AZ59" i="43"/>
  <c r="AT59" i="43"/>
  <c r="AF67" i="43"/>
  <c r="AK67" i="43"/>
  <c r="AZ67" i="43"/>
  <c r="AH52" i="43"/>
  <c r="AY41" i="43"/>
  <c r="X174" i="43"/>
  <c r="AX123" i="43"/>
  <c r="BA174" i="43"/>
  <c r="AQ174" i="43"/>
  <c r="AO174" i="43"/>
  <c r="AE157" i="43"/>
  <c r="AQ133" i="43"/>
  <c r="AW133" i="43"/>
  <c r="AD133" i="43"/>
  <c r="AF97" i="43"/>
  <c r="AH97" i="43"/>
  <c r="AG87" i="43"/>
  <c r="AJ77" i="43"/>
  <c r="AP191" i="43"/>
  <c r="AL191" i="43"/>
  <c r="AO191" i="43"/>
  <c r="AC191" i="43"/>
  <c r="AS174" i="43"/>
  <c r="AI174" i="43"/>
  <c r="AG174" i="43"/>
  <c r="BA157" i="43"/>
  <c r="AV157" i="43"/>
  <c r="AX191" i="43"/>
  <c r="AT191" i="43"/>
  <c r="AW191" i="43"/>
  <c r="AI191" i="43"/>
  <c r="AT174" i="43"/>
  <c r="AK174" i="43"/>
  <c r="AA174" i="43"/>
  <c r="Y174" i="43"/>
  <c r="AK157" i="43"/>
  <c r="AB155" i="43"/>
  <c r="AI157" i="43"/>
  <c r="Y157" i="43"/>
  <c r="AV155" i="43"/>
  <c r="AF157" i="43"/>
  <c r="AS140" i="43"/>
  <c r="W133" i="43"/>
  <c r="AH133" i="43"/>
  <c r="AE92" i="43"/>
  <c r="AH92" i="43"/>
  <c r="AP87" i="43"/>
  <c r="AW87" i="43"/>
  <c r="AN87" i="43"/>
  <c r="AH77" i="43"/>
  <c r="AU72" i="43"/>
  <c r="X72" i="43"/>
  <c r="W72" i="43"/>
  <c r="AF72" i="43"/>
  <c r="AE72" i="43"/>
  <c r="AZ72" i="43"/>
  <c r="AC72" i="43"/>
  <c r="X59" i="43"/>
  <c r="AC59" i="43"/>
  <c r="Z59" i="43"/>
  <c r="AR67" i="43"/>
  <c r="AB67" i="43"/>
  <c r="AO59" i="43"/>
  <c r="AW52" i="43"/>
  <c r="AN174" i="43"/>
  <c r="AZ92" i="43"/>
  <c r="AU48" i="43"/>
  <c r="AF48" i="43"/>
  <c r="AO48" i="43"/>
  <c r="AB48" i="43"/>
  <c r="BA48" i="43"/>
  <c r="AL48" i="43"/>
  <c r="AW65" i="43"/>
  <c r="AP65" i="43"/>
  <c r="AI65" i="43"/>
  <c r="AC65" i="43"/>
  <c r="AT65" i="43"/>
  <c r="Y65" i="43"/>
  <c r="AT88" i="43"/>
  <c r="BA88" i="43"/>
  <c r="AC88" i="43"/>
  <c r="AJ88" i="43"/>
  <c r="AJ186" i="43"/>
  <c r="AF158" i="43"/>
  <c r="AR158" i="43"/>
  <c r="AG140" i="43"/>
  <c r="AE140" i="43"/>
  <c r="BA140" i="43"/>
  <c r="AC139" i="43"/>
  <c r="BA139" i="43"/>
  <c r="AA139" i="43"/>
  <c r="AF139" i="43"/>
  <c r="AT118" i="43"/>
  <c r="AT121" i="43"/>
  <c r="AW121" i="43"/>
  <c r="AY121" i="43"/>
  <c r="W118" i="43"/>
  <c r="AN127" i="43"/>
  <c r="V127" i="43"/>
  <c r="AM127" i="43"/>
  <c r="AD118" i="43"/>
  <c r="AS121" i="43"/>
  <c r="AN118" i="43"/>
  <c r="AL118" i="43"/>
  <c r="AH84" i="43"/>
  <c r="AX65" i="43"/>
  <c r="AS88" i="43"/>
  <c r="AW88" i="43"/>
  <c r="Z88" i="43"/>
  <c r="AM65" i="43"/>
  <c r="AT48" i="43"/>
  <c r="AK48" i="43"/>
  <c r="AL64" i="43"/>
  <c r="AV64" i="43"/>
  <c r="AA64" i="43"/>
  <c r="AA48" i="43"/>
  <c r="AX48" i="43"/>
  <c r="Y48" i="43"/>
  <c r="AT46" i="43"/>
  <c r="Y46" i="43"/>
  <c r="AI46" i="43"/>
  <c r="BA46" i="43"/>
  <c r="Z139" i="43"/>
  <c r="AK103" i="43"/>
  <c r="Y103" i="43"/>
  <c r="AP103" i="43"/>
  <c r="AV103" i="43"/>
  <c r="AL103" i="43"/>
  <c r="AW39" i="43"/>
  <c r="Z39" i="43"/>
  <c r="AI39" i="43"/>
  <c r="AM39" i="43"/>
  <c r="AV39" i="43"/>
  <c r="Y39" i="43"/>
  <c r="W90" i="43"/>
  <c r="AK90" i="43"/>
  <c r="AT186" i="43"/>
  <c r="AB186" i="43"/>
  <c r="AX186" i="43"/>
  <c r="AP158" i="43"/>
  <c r="AZ158" i="43"/>
  <c r="AN158" i="43"/>
  <c r="AW140" i="43"/>
  <c r="W140" i="43"/>
  <c r="AB140" i="43"/>
  <c r="AO139" i="43"/>
  <c r="V139" i="43"/>
  <c r="AK139" i="43"/>
  <c r="AN139" i="43"/>
  <c r="AJ118" i="43"/>
  <c r="W121" i="43"/>
  <c r="X121" i="43"/>
  <c r="Z121" i="43"/>
  <c r="AB121" i="43"/>
  <c r="AE118" i="43"/>
  <c r="AY127" i="43"/>
  <c r="AH127" i="43"/>
  <c r="AU127" i="43"/>
  <c r="AC118" i="43"/>
  <c r="AB118" i="43"/>
  <c r="BA84" i="43"/>
  <c r="AX84" i="43"/>
  <c r="AO65" i="43"/>
  <c r="Y88" i="43"/>
  <c r="AN88" i="43"/>
  <c r="AH88" i="43"/>
  <c r="AE65" i="43"/>
  <c r="AL65" i="43"/>
  <c r="AD48" i="43"/>
  <c r="AC48" i="43"/>
  <c r="AT64" i="43"/>
  <c r="Y64" i="43"/>
  <c r="AI64" i="43"/>
  <c r="AP48" i="43"/>
  <c r="W46" i="43"/>
  <c r="AG46" i="43"/>
  <c r="AY46" i="43"/>
  <c r="AQ85" i="43"/>
  <c r="AX85" i="43"/>
  <c r="AA106" i="43"/>
  <c r="Y106" i="43"/>
  <c r="V106" i="43"/>
  <c r="AZ71" i="43"/>
  <c r="AD71" i="43"/>
  <c r="AH71" i="43"/>
  <c r="AT43" i="43"/>
  <c r="AQ43" i="43"/>
  <c r="AV43" i="43"/>
  <c r="AL43" i="43"/>
  <c r="AR115" i="43"/>
  <c r="AI115" i="43"/>
  <c r="BA115" i="43"/>
  <c r="AC115" i="43"/>
  <c r="AL186" i="43"/>
  <c r="AY186" i="43"/>
  <c r="AP186" i="43"/>
  <c r="AW186" i="43"/>
  <c r="BA158" i="43"/>
  <c r="V158" i="43"/>
  <c r="AE158" i="43"/>
  <c r="Z158" i="43"/>
  <c r="AY158" i="43"/>
  <c r="AM140" i="43"/>
  <c r="AJ140" i="43"/>
  <c r="AY139" i="43"/>
  <c r="AH139" i="43"/>
  <c r="AW139" i="43"/>
  <c r="AV139" i="43"/>
  <c r="Y118" i="43"/>
  <c r="AC121" i="43"/>
  <c r="AF121" i="43"/>
  <c r="AH121" i="43"/>
  <c r="AJ121" i="43"/>
  <c r="AM118" i="43"/>
  <c r="AD127" i="43"/>
  <c r="AR127" i="43"/>
  <c r="Y127" i="43"/>
  <c r="AF84" i="43"/>
  <c r="AO84" i="43"/>
  <c r="AG65" i="43"/>
  <c r="AU88" i="43"/>
  <c r="AY88" i="43"/>
  <c r="AP88" i="43"/>
  <c r="AV65" i="43"/>
  <c r="W65" i="43"/>
  <c r="AD65" i="43"/>
  <c r="BA65" i="43"/>
  <c r="AY65" i="43"/>
  <c r="V48" i="43"/>
  <c r="W64" i="43"/>
  <c r="AG64" i="43"/>
  <c r="AY64" i="43"/>
  <c r="AH48" i="43"/>
  <c r="AE46" i="43"/>
  <c r="AW46" i="43"/>
  <c r="AB46" i="43"/>
  <c r="AO102" i="43"/>
  <c r="AJ102" i="43"/>
  <c r="AX96" i="43"/>
  <c r="AP96" i="43"/>
  <c r="AN131" i="43"/>
  <c r="AV131" i="43"/>
  <c r="AX107" i="43"/>
  <c r="AN107" i="43"/>
  <c r="AL107" i="43"/>
  <c r="AQ107" i="43"/>
  <c r="AD186" i="43"/>
  <c r="BA186" i="43"/>
  <c r="AQ186" i="43"/>
  <c r="AH186" i="43"/>
  <c r="AO186" i="43"/>
  <c r="AV186" i="43"/>
  <c r="W158" i="43"/>
  <c r="AD158" i="43"/>
  <c r="Y158" i="43"/>
  <c r="AA140" i="43"/>
  <c r="AR140" i="43"/>
  <c r="AD139" i="43"/>
  <c r="AR139" i="43"/>
  <c r="W139" i="43"/>
  <c r="AS118" i="43"/>
  <c r="AR118" i="43"/>
  <c r="AN121" i="43"/>
  <c r="AP121" i="43"/>
  <c r="AR121" i="43"/>
  <c r="AU118" i="43"/>
  <c r="AP127" i="43"/>
  <c r="X127" i="43"/>
  <c r="AG127" i="43"/>
  <c r="V84" i="43"/>
  <c r="AE84" i="43"/>
  <c r="W88" i="43"/>
  <c r="AA88" i="43"/>
  <c r="AE88" i="43"/>
  <c r="AX88" i="43"/>
  <c r="AN65" i="43"/>
  <c r="V65" i="43"/>
  <c r="AR65" i="43"/>
  <c r="AZ65" i="43"/>
  <c r="AH65" i="43"/>
  <c r="AC64" i="43"/>
  <c r="AE64" i="43"/>
  <c r="AW64" i="43"/>
  <c r="AZ48" i="43"/>
  <c r="Z48" i="43"/>
  <c r="AU46" i="43"/>
  <c r="Z46" i="43"/>
  <c r="AD87" i="43"/>
  <c r="Y87" i="43"/>
  <c r="W129" i="43"/>
  <c r="AZ75" i="43"/>
  <c r="AH75" i="43"/>
  <c r="V75" i="43"/>
  <c r="AG75" i="43"/>
  <c r="AJ112" i="43"/>
  <c r="AU112" i="43"/>
  <c r="AF60" i="43"/>
  <c r="AU60" i="43"/>
  <c r="AX60" i="43"/>
  <c r="AK60" i="43"/>
  <c r="AR60" i="43"/>
  <c r="AF62" i="43"/>
  <c r="BA62" i="43"/>
  <c r="AO62" i="43"/>
  <c r="AQ64" i="43"/>
  <c r="AO64" i="43"/>
  <c r="AM64" i="43"/>
  <c r="AS64" i="43"/>
  <c r="AV84" i="43"/>
  <c r="AP84" i="43"/>
  <c r="AQ84" i="43"/>
  <c r="AS46" i="43"/>
  <c r="AQ46" i="43"/>
  <c r="AO46" i="43"/>
  <c r="AM46" i="43"/>
  <c r="V186" i="43"/>
  <c r="AS186" i="43"/>
  <c r="AI186" i="43"/>
  <c r="Z186" i="43"/>
  <c r="AG186" i="43"/>
  <c r="AN186" i="43"/>
  <c r="AG158" i="43"/>
  <c r="AL158" i="43"/>
  <c r="AT140" i="43"/>
  <c r="AP140" i="43"/>
  <c r="AZ140" i="43"/>
  <c r="AP139" i="43"/>
  <c r="Y139" i="43"/>
  <c r="AE139" i="43"/>
  <c r="AH118" i="43"/>
  <c r="AG118" i="43"/>
  <c r="BA121" i="43"/>
  <c r="AV121" i="43"/>
  <c r="AX121" i="43"/>
  <c r="AZ121" i="43"/>
  <c r="AA118" i="43"/>
  <c r="AA127" i="43"/>
  <c r="AZ127" i="43"/>
  <c r="AI127" i="43"/>
  <c r="AO127" i="43"/>
  <c r="AD84" i="43"/>
  <c r="AY84" i="43"/>
  <c r="AG88" i="43"/>
  <c r="AK88" i="43"/>
  <c r="AO88" i="43"/>
  <c r="V88" i="43"/>
  <c r="AF65" i="43"/>
  <c r="AJ65" i="43"/>
  <c r="AQ65" i="43"/>
  <c r="Z65" i="43"/>
  <c r="AK64" i="43"/>
  <c r="AU64" i="43"/>
  <c r="Z64" i="43"/>
  <c r="AJ64" i="43"/>
  <c r="AR48" i="43"/>
  <c r="AV48" i="43"/>
  <c r="X46" i="43"/>
  <c r="AH46" i="43"/>
  <c r="AR46" i="43"/>
  <c r="AS84" i="43"/>
  <c r="AT33" i="43"/>
  <c r="AS33" i="43"/>
  <c r="Y147" i="43"/>
  <c r="AQ147" i="43"/>
  <c r="AX54" i="43"/>
  <c r="AG54" i="43"/>
  <c r="AY54" i="43"/>
  <c r="AM186" i="43"/>
  <c r="AA186" i="43"/>
  <c r="Y186" i="43"/>
  <c r="AF186" i="43"/>
  <c r="AW158" i="43"/>
  <c r="AQ158" i="43"/>
  <c r="AT158" i="43"/>
  <c r="AV167" i="43"/>
  <c r="AO158" i="43"/>
  <c r="AH140" i="43"/>
  <c r="AF140" i="43"/>
  <c r="AC140" i="43"/>
  <c r="AN140" i="43"/>
  <c r="AB139" i="43"/>
  <c r="AZ139" i="43"/>
  <c r="AI139" i="43"/>
  <c r="AM139" i="43"/>
  <c r="X118" i="43"/>
  <c r="V118" i="43"/>
  <c r="V121" i="43"/>
  <c r="Y121" i="43"/>
  <c r="AA121" i="43"/>
  <c r="BA118" i="43"/>
  <c r="AI118" i="43"/>
  <c r="AK127" i="43"/>
  <c r="AF127" i="43"/>
  <c r="AS127" i="43"/>
  <c r="AW127" i="43"/>
  <c r="AL84" i="43"/>
  <c r="AN84" i="43"/>
  <c r="AR88" i="43"/>
  <c r="AV88" i="43"/>
  <c r="AZ88" i="43"/>
  <c r="AD88" i="43"/>
  <c r="X65" i="43"/>
  <c r="AS65" i="43"/>
  <c r="AB65" i="43"/>
  <c r="AA65" i="43"/>
  <c r="AM48" i="43"/>
  <c r="BA64" i="43"/>
  <c r="X64" i="43"/>
  <c r="AH64" i="43"/>
  <c r="AR64" i="43"/>
  <c r="AJ48" i="43"/>
  <c r="AY48" i="43"/>
  <c r="AN48" i="43"/>
  <c r="V46" i="43"/>
  <c r="AF46" i="43"/>
  <c r="AP46" i="43"/>
  <c r="AZ46" i="43"/>
  <c r="AR84" i="43"/>
  <c r="AT117" i="43"/>
  <c r="AS117" i="43"/>
  <c r="AF117" i="43"/>
  <c r="AM117" i="43"/>
  <c r="AA91" i="43"/>
  <c r="AI91" i="43"/>
  <c r="AJ91" i="43"/>
  <c r="AY91" i="43"/>
  <c r="AK186" i="43"/>
  <c r="AE186" i="43"/>
  <c r="AC186" i="43"/>
  <c r="AZ186" i="43"/>
  <c r="X186" i="43"/>
  <c r="AI158" i="43"/>
  <c r="AV158" i="43"/>
  <c r="AB158" i="43"/>
  <c r="AU167" i="43"/>
  <c r="AA158" i="43"/>
  <c r="V140" i="43"/>
  <c r="AY140" i="43"/>
  <c r="AK140" i="43"/>
  <c r="AL139" i="43"/>
  <c r="AG139" i="43"/>
  <c r="AS139" i="43"/>
  <c r="AU139" i="43"/>
  <c r="AE121" i="43"/>
  <c r="AD121" i="43"/>
  <c r="AG121" i="43"/>
  <c r="AI121" i="43"/>
  <c r="AP118" i="43"/>
  <c r="AV127" i="43"/>
  <c r="AQ127" i="43"/>
  <c r="W127" i="43"/>
  <c r="AM121" i="43"/>
  <c r="AT84" i="43"/>
  <c r="AC84" i="43"/>
  <c r="X88" i="43"/>
  <c r="AB88" i="43"/>
  <c r="AF88" i="43"/>
  <c r="AL88" i="43"/>
  <c r="AK65" i="43"/>
  <c r="AE48" i="43"/>
  <c r="V64" i="43"/>
  <c r="AF64" i="43"/>
  <c r="AP64" i="43"/>
  <c r="AZ64" i="43"/>
  <c r="AQ48" i="43"/>
  <c r="AW48" i="43"/>
  <c r="X48" i="43"/>
  <c r="AD46" i="43"/>
  <c r="AN46" i="43"/>
  <c r="AX46" i="43"/>
  <c r="AC46" i="43"/>
  <c r="AQ67" i="43"/>
  <c r="AN67" i="43"/>
  <c r="AU67" i="43"/>
  <c r="W67" i="43"/>
  <c r="AS129" i="43"/>
  <c r="AH129" i="43"/>
  <c r="AU198" i="43"/>
  <c r="AW198" i="43"/>
  <c r="AY198" i="43"/>
  <c r="AV172" i="43"/>
  <c r="AX172" i="43"/>
  <c r="AZ172" i="43"/>
  <c r="W175" i="43"/>
  <c r="Y175" i="43"/>
  <c r="AA175" i="43"/>
  <c r="BU157" i="43"/>
  <c r="AN147" i="43"/>
  <c r="AS147" i="43"/>
  <c r="AG142" i="43"/>
  <c r="AV142" i="43"/>
  <c r="AA123" i="43"/>
  <c r="AV89" i="43"/>
  <c r="AB54" i="43"/>
  <c r="AZ41" i="43"/>
  <c r="Z147" i="43"/>
  <c r="AD123" i="43"/>
  <c r="AM123" i="43"/>
  <c r="AV123" i="43"/>
  <c r="AN54" i="43"/>
  <c r="AU123" i="43"/>
  <c r="AC198" i="43"/>
  <c r="X198" i="43"/>
  <c r="Z198" i="43"/>
  <c r="AB198" i="43"/>
  <c r="W172" i="43"/>
  <c r="Y172" i="43"/>
  <c r="AA172" i="43"/>
  <c r="AC172" i="43"/>
  <c r="AE175" i="43"/>
  <c r="AG175" i="43"/>
  <c r="AI175" i="43"/>
  <c r="BA147" i="43"/>
  <c r="AW147" i="43"/>
  <c r="AT147" i="43"/>
  <c r="AQ142" i="43"/>
  <c r="AK142" i="43"/>
  <c r="AI123" i="43"/>
  <c r="AR99" i="43"/>
  <c r="AU54" i="43"/>
  <c r="BA54" i="43"/>
  <c r="AJ54" i="43"/>
  <c r="AT47" i="43"/>
  <c r="AM54" i="43"/>
  <c r="AR41" i="43"/>
  <c r="AL172" i="43"/>
  <c r="AU147" i="43"/>
  <c r="Z123" i="43"/>
  <c r="AJ123" i="43"/>
  <c r="AP54" i="43"/>
  <c r="AK198" i="43"/>
  <c r="AH198" i="43"/>
  <c r="AE172" i="43"/>
  <c r="AG172" i="43"/>
  <c r="AI172" i="43"/>
  <c r="AK172" i="43"/>
  <c r="AM175" i="43"/>
  <c r="AO175" i="43"/>
  <c r="AQ175" i="43"/>
  <c r="AK147" i="43"/>
  <c r="X147" i="43"/>
  <c r="AJ147" i="43"/>
  <c r="X142" i="43"/>
  <c r="AB142" i="43"/>
  <c r="AQ123" i="43"/>
  <c r="AK54" i="43"/>
  <c r="AO54" i="43"/>
  <c r="AR54" i="43"/>
  <c r="AC54" i="43"/>
  <c r="AL41" i="43"/>
  <c r="AD147" i="43"/>
  <c r="AB147" i="43"/>
  <c r="AF123" i="43"/>
  <c r="AN123" i="43"/>
  <c r="X123" i="43"/>
  <c r="Y54" i="43"/>
  <c r="AF198" i="43"/>
  <c r="AJ198" i="43"/>
  <c r="AS198" i="43"/>
  <c r="AN198" i="43"/>
  <c r="AP198" i="43"/>
  <c r="AR198" i="43"/>
  <c r="AM172" i="43"/>
  <c r="AO172" i="43"/>
  <c r="AQ172" i="43"/>
  <c r="AS172" i="43"/>
  <c r="AU175" i="43"/>
  <c r="AW175" i="43"/>
  <c r="AY175" i="43"/>
  <c r="V147" i="43"/>
  <c r="AF147" i="43"/>
  <c r="AR147" i="43"/>
  <c r="AH142" i="43"/>
  <c r="AX142" i="43"/>
  <c r="AY123" i="43"/>
  <c r="AS89" i="43"/>
  <c r="AP89" i="43"/>
  <c r="AE54" i="43"/>
  <c r="AZ54" i="43"/>
  <c r="AU41" i="43"/>
  <c r="AM147" i="43"/>
  <c r="AC147" i="43"/>
  <c r="AB123" i="43"/>
  <c r="V54" i="43"/>
  <c r="AT123" i="43"/>
  <c r="BA198" i="43"/>
  <c r="AZ198" i="43"/>
  <c r="AU172" i="43"/>
  <c r="AW172" i="43"/>
  <c r="AY172" i="43"/>
  <c r="BA172" i="43"/>
  <c r="V175" i="43"/>
  <c r="X175" i="43"/>
  <c r="Z175" i="43"/>
  <c r="AB175" i="43"/>
  <c r="W143" i="43"/>
  <c r="AY147" i="43"/>
  <c r="AO147" i="43"/>
  <c r="AZ147" i="43"/>
  <c r="AO142" i="43"/>
  <c r="AR142" i="43"/>
  <c r="AD142" i="43"/>
  <c r="AC123" i="43"/>
  <c r="AF89" i="43"/>
  <c r="AA54" i="43"/>
  <c r="AV54" i="43"/>
  <c r="AN41" i="43"/>
  <c r="AP147" i="43"/>
  <c r="AV147" i="43"/>
  <c r="AS54" i="43"/>
  <c r="W123" i="43"/>
  <c r="AX198" i="43"/>
  <c r="W198" i="43"/>
  <c r="AA198" i="43"/>
  <c r="X172" i="43"/>
  <c r="Z172" i="43"/>
  <c r="AB172" i="43"/>
  <c r="AD175" i="43"/>
  <c r="AF175" i="43"/>
  <c r="AH175" i="43"/>
  <c r="AJ175" i="43"/>
  <c r="AH147" i="43"/>
  <c r="AX147" i="43"/>
  <c r="AQ143" i="43"/>
  <c r="AY142" i="43"/>
  <c r="AI142" i="43"/>
  <c r="AT142" i="43"/>
  <c r="AZ123" i="43"/>
  <c r="AK123" i="43"/>
  <c r="AQ89" i="43"/>
  <c r="AJ89" i="43"/>
  <c r="AT54" i="43"/>
  <c r="AI54" i="43"/>
  <c r="AL54" i="43"/>
  <c r="AW41" i="43"/>
  <c r="AK175" i="43"/>
  <c r="AL147" i="43"/>
  <c r="AD54" i="43"/>
  <c r="W54" i="43"/>
  <c r="AV198" i="43"/>
  <c r="Y198" i="43"/>
  <c r="AE198" i="43"/>
  <c r="AG198" i="43"/>
  <c r="AF172" i="43"/>
  <c r="AH172" i="43"/>
  <c r="AJ172" i="43"/>
  <c r="BA175" i="43"/>
  <c r="AL175" i="43"/>
  <c r="AN175" i="43"/>
  <c r="AP175" i="43"/>
  <c r="AR175" i="43"/>
  <c r="AP143" i="43"/>
  <c r="W147" i="43"/>
  <c r="AA147" i="43"/>
  <c r="AY143" i="43"/>
  <c r="AG147" i="43"/>
  <c r="AF142" i="43"/>
  <c r="AS142" i="43"/>
  <c r="AE142" i="43"/>
  <c r="AO123" i="43"/>
  <c r="AE99" i="43"/>
  <c r="AY89" i="43"/>
  <c r="Y89" i="43"/>
  <c r="AH54" i="43"/>
  <c r="AQ54" i="43"/>
  <c r="Z54" i="43"/>
  <c r="AP41" i="43"/>
  <c r="AF54" i="43"/>
  <c r="AH161" i="43"/>
  <c r="V160" i="43"/>
  <c r="AV160" i="43"/>
  <c r="AA120" i="43"/>
  <c r="AC120" i="43"/>
  <c r="W120" i="43"/>
  <c r="AF83" i="43"/>
  <c r="AW83" i="43"/>
  <c r="AX95" i="43"/>
  <c r="BA95" i="43"/>
  <c r="AM95" i="43"/>
  <c r="AI83" i="43"/>
  <c r="AT57" i="43"/>
  <c r="AQ57" i="43"/>
  <c r="BJ76" i="43"/>
  <c r="Y161" i="43"/>
  <c r="AG160" i="43"/>
  <c r="AT160" i="43"/>
  <c r="AQ120" i="43"/>
  <c r="AS120" i="43"/>
  <c r="AM120" i="43"/>
  <c r="AR83" i="43"/>
  <c r="AZ83" i="43"/>
  <c r="AK83" i="43"/>
  <c r="AV83" i="43"/>
  <c r="Y95" i="43"/>
  <c r="AE95" i="43"/>
  <c r="AG95" i="43"/>
  <c r="AJ95" i="43"/>
  <c r="V95" i="43"/>
  <c r="BA78" i="43"/>
  <c r="AW57" i="43"/>
  <c r="Z57" i="43"/>
  <c r="AB57" i="43"/>
  <c r="AN57" i="43"/>
  <c r="AT195" i="43"/>
  <c r="AW195" i="43"/>
  <c r="AW183" i="43"/>
  <c r="AY183" i="43"/>
  <c r="BA183" i="43"/>
  <c r="AY161" i="43"/>
  <c r="Y160" i="43"/>
  <c r="AW160" i="43"/>
  <c r="W160" i="43"/>
  <c r="AX120" i="43"/>
  <c r="AY120" i="43"/>
  <c r="BA120" i="43"/>
  <c r="AU120" i="43"/>
  <c r="AH83" i="43"/>
  <c r="AP83" i="43"/>
  <c r="AS83" i="43"/>
  <c r="AL83" i="43"/>
  <c r="AN95" i="43"/>
  <c r="AP95" i="43"/>
  <c r="AS95" i="43"/>
  <c r="AD95" i="43"/>
  <c r="AL57" i="43"/>
  <c r="AH57" i="43"/>
  <c r="AJ57" i="43"/>
  <c r="AC57" i="43"/>
  <c r="AY195" i="43"/>
  <c r="AX190" i="43"/>
  <c r="AD183" i="43"/>
  <c r="X183" i="43"/>
  <c r="Z183" i="43"/>
  <c r="AB183" i="43"/>
  <c r="W183" i="43"/>
  <c r="AB161" i="43"/>
  <c r="AX160" i="43"/>
  <c r="AE160" i="43"/>
  <c r="Y120" i="43"/>
  <c r="AB120" i="43"/>
  <c r="V120" i="43"/>
  <c r="W83" i="43"/>
  <c r="AE83" i="43"/>
  <c r="BA83" i="43"/>
  <c r="AA83" i="43"/>
  <c r="AU83" i="43"/>
  <c r="AW95" i="43"/>
  <c r="AY95" i="43"/>
  <c r="AB95" i="43"/>
  <c r="AL95" i="43"/>
  <c r="BA57" i="43"/>
  <c r="X57" i="43"/>
  <c r="AP57" i="43"/>
  <c r="AR57" i="43"/>
  <c r="AB160" i="43"/>
  <c r="AU160" i="43"/>
  <c r="AG120" i="43"/>
  <c r="AJ120" i="43"/>
  <c r="AD120" i="43"/>
  <c r="Y83" i="43"/>
  <c r="AN83" i="43"/>
  <c r="AJ83" i="43"/>
  <c r="W95" i="43"/>
  <c r="Z95" i="43"/>
  <c r="AK95" i="43"/>
  <c r="AT95" i="43"/>
  <c r="AM57" i="43"/>
  <c r="AX57" i="43"/>
  <c r="AZ57" i="43"/>
  <c r="AJ160" i="43"/>
  <c r="X160" i="43"/>
  <c r="AO120" i="43"/>
  <c r="AR120" i="43"/>
  <c r="AL120" i="43"/>
  <c r="AG83" i="43"/>
  <c r="AD83" i="43"/>
  <c r="Z83" i="43"/>
  <c r="AF95" i="43"/>
  <c r="AI95" i="43"/>
  <c r="AU95" i="43"/>
  <c r="Y57" i="43"/>
  <c r="AA57" i="43"/>
  <c r="AQ83" i="43"/>
  <c r="AO83" i="43"/>
  <c r="AO95" i="43"/>
  <c r="AR95" i="43"/>
  <c r="AI57" i="43"/>
  <c r="AD57" i="43"/>
  <c r="AL183" i="43"/>
  <c r="Z143" i="43"/>
  <c r="AL60" i="43"/>
  <c r="V60" i="43"/>
  <c r="AD62" i="43"/>
  <c r="AW62" i="43"/>
  <c r="AY47" i="43"/>
  <c r="AX43" i="43"/>
  <c r="AZ43" i="43"/>
  <c r="AE57" i="43"/>
  <c r="AS60" i="43"/>
  <c r="AC175" i="43"/>
  <c r="AM62" i="43"/>
  <c r="AD43" i="43"/>
  <c r="AW43" i="43"/>
  <c r="AY43" i="43"/>
  <c r="BA43" i="43"/>
  <c r="AN183" i="43"/>
  <c r="AG57" i="43"/>
  <c r="AH43" i="43"/>
  <c r="AJ43" i="43"/>
  <c r="X62" i="43"/>
  <c r="AV62" i="43"/>
  <c r="AX192" i="43"/>
  <c r="W192" i="43"/>
  <c r="AY192" i="43"/>
  <c r="AF192" i="43"/>
  <c r="AB167" i="43"/>
  <c r="AM167" i="43"/>
  <c r="AA167" i="43"/>
  <c r="AT135" i="43"/>
  <c r="AF135" i="43"/>
  <c r="AR135" i="43"/>
  <c r="X97" i="43"/>
  <c r="AU96" i="43"/>
  <c r="AT96" i="43"/>
  <c r="AB97" i="43"/>
  <c r="AY96" i="43"/>
  <c r="AJ97" i="43"/>
  <c r="AS97" i="43"/>
  <c r="AR97" i="43"/>
  <c r="AV56" i="43"/>
  <c r="V52" i="43"/>
  <c r="X52" i="43"/>
  <c r="Z52" i="43"/>
  <c r="AO52" i="43"/>
  <c r="AG92" i="43"/>
  <c r="Z62" i="43"/>
  <c r="X192" i="43"/>
  <c r="AU192" i="43"/>
  <c r="AC192" i="43"/>
  <c r="AZ167" i="43"/>
  <c r="Y167" i="43"/>
  <c r="AY167" i="43"/>
  <c r="AX135" i="43"/>
  <c r="AK135" i="43"/>
  <c r="AA135" i="43"/>
  <c r="AN97" i="43"/>
  <c r="Y96" i="43"/>
  <c r="X96" i="43"/>
  <c r="AM97" i="43"/>
  <c r="AF96" i="43"/>
  <c r="BA96" i="43"/>
  <c r="AJ96" i="43"/>
  <c r="AN96" i="43"/>
  <c r="W97" i="43"/>
  <c r="V97" i="43"/>
  <c r="AW56" i="43"/>
  <c r="AB52" i="43"/>
  <c r="AL52" i="43"/>
  <c r="AN52" i="43"/>
  <c r="AQ52" i="43"/>
  <c r="AG49" i="43"/>
  <c r="BA92" i="43"/>
  <c r="AG192" i="43"/>
  <c r="AS192" i="43"/>
  <c r="AJ167" i="43"/>
  <c r="AF167" i="43"/>
  <c r="AO167" i="43"/>
  <c r="AE135" i="43"/>
  <c r="W135" i="43"/>
  <c r="AU135" i="43"/>
  <c r="AI135" i="43"/>
  <c r="AV97" i="43"/>
  <c r="AC97" i="43"/>
  <c r="V96" i="43"/>
  <c r="AO96" i="43"/>
  <c r="AR96" i="43"/>
  <c r="AD96" i="43"/>
  <c r="AW96" i="43"/>
  <c r="AV96" i="43"/>
  <c r="AN69" i="43"/>
  <c r="AJ52" i="43"/>
  <c r="AU52" i="43"/>
  <c r="AX52" i="43"/>
  <c r="AZ52" i="43"/>
  <c r="AR163" i="43"/>
  <c r="AJ149" i="43"/>
  <c r="AL62" i="43"/>
  <c r="AX62" i="43"/>
  <c r="AU62" i="43"/>
  <c r="AO192" i="43"/>
  <c r="BA192" i="43"/>
  <c r="AN167" i="43"/>
  <c r="AC167" i="43"/>
  <c r="AW167" i="43"/>
  <c r="BU147" i="43"/>
  <c r="AG135" i="43"/>
  <c r="AC135" i="43"/>
  <c r="AQ135" i="43"/>
  <c r="Y97" i="43"/>
  <c r="AS96" i="43"/>
  <c r="AM93" i="43"/>
  <c r="AE96" i="43"/>
  <c r="AZ96" i="43"/>
  <c r="AM96" i="43"/>
  <c r="AL96" i="43"/>
  <c r="AX56" i="43"/>
  <c r="AS52" i="43"/>
  <c r="W52" i="43"/>
  <c r="Y52" i="43"/>
  <c r="AA52" i="43"/>
  <c r="V62" i="43"/>
  <c r="AN120" i="43"/>
  <c r="AH62" i="43"/>
  <c r="AE62" i="43"/>
  <c r="AT62" i="43"/>
  <c r="AW192" i="43"/>
  <c r="AD192" i="43"/>
  <c r="V167" i="43"/>
  <c r="AS167" i="43"/>
  <c r="Z167" i="43"/>
  <c r="BA135" i="43"/>
  <c r="AS135" i="43"/>
  <c r="AM135" i="43"/>
  <c r="AY135" i="43"/>
  <c r="BA97" i="43"/>
  <c r="AG97" i="43"/>
  <c r="AP97" i="43"/>
  <c r="AG96" i="43"/>
  <c r="AE93" i="43"/>
  <c r="AA96" i="43"/>
  <c r="AC96" i="43"/>
  <c r="Z96" i="43"/>
  <c r="AC56" i="43"/>
  <c r="AC52" i="43"/>
  <c r="AE52" i="43"/>
  <c r="AG52" i="43"/>
  <c r="AI52" i="43"/>
  <c r="AL135" i="43"/>
  <c r="AA192" i="43"/>
  <c r="AR167" i="43"/>
  <c r="BA167" i="43"/>
  <c r="AP167" i="43"/>
  <c r="Z135" i="43"/>
  <c r="X135" i="43"/>
  <c r="AW135" i="43"/>
  <c r="AB135" i="43"/>
  <c r="AQ97" i="43"/>
  <c r="AO97" i="43"/>
  <c r="AD97" i="43"/>
  <c r="W96" i="43"/>
  <c r="AX97" i="43"/>
  <c r="AI96" i="43"/>
  <c r="AI93" i="43"/>
  <c r="AK52" i="43"/>
  <c r="AM52" i="43"/>
  <c r="AP52" i="43"/>
  <c r="AR52" i="43"/>
  <c r="AK97" i="43"/>
  <c r="AQ56" i="43"/>
  <c r="AP62" i="43"/>
  <c r="AQ192" i="43"/>
  <c r="AT167" i="43"/>
  <c r="W167" i="43"/>
  <c r="AX167" i="43"/>
  <c r="AH135" i="43"/>
  <c r="V135" i="43"/>
  <c r="AE97" i="43"/>
  <c r="AW97" i="43"/>
  <c r="AV93" i="43"/>
  <c r="AL97" i="43"/>
  <c r="AQ96" i="43"/>
  <c r="AT97" i="43"/>
  <c r="AT52" i="43"/>
  <c r="AV52" i="43"/>
  <c r="AY52" i="43"/>
  <c r="AK41" i="43"/>
  <c r="W41" i="43"/>
  <c r="Y41" i="43"/>
  <c r="AA41" i="43"/>
  <c r="AG84" i="43"/>
  <c r="AS41" i="43"/>
  <c r="AE41" i="43"/>
  <c r="AG41" i="43"/>
  <c r="AI41" i="43"/>
  <c r="AK84" i="43"/>
  <c r="AW84" i="43"/>
  <c r="BA41" i="43"/>
  <c r="AM41" i="43"/>
  <c r="AO41" i="43"/>
  <c r="AQ41" i="43"/>
  <c r="W84" i="43"/>
  <c r="AJ84" i="43"/>
  <c r="AI84" i="43"/>
  <c r="V41" i="43"/>
  <c r="X41" i="43"/>
  <c r="Z41" i="43"/>
  <c r="AJ41" i="43"/>
  <c r="Z127" i="43"/>
  <c r="X84" i="43"/>
  <c r="V72" i="43"/>
  <c r="AB41" i="43"/>
  <c r="AD41" i="43"/>
  <c r="AF41" i="43"/>
  <c r="AH41" i="43"/>
  <c r="AC41" i="43"/>
  <c r="AT41" i="43"/>
  <c r="AV41" i="43"/>
  <c r="AA84" i="43"/>
  <c r="Y84" i="43"/>
  <c r="Z131" i="43"/>
  <c r="AJ127" i="43"/>
  <c r="AZ197" i="43"/>
  <c r="BA197" i="43"/>
  <c r="AP197" i="43"/>
  <c r="AZ193" i="43"/>
  <c r="AV193" i="43"/>
  <c r="AX193" i="43"/>
  <c r="AT190" i="43"/>
  <c r="W195" i="43"/>
  <c r="AZ192" i="43"/>
  <c r="AT192" i="43"/>
  <c r="AN190" i="43"/>
  <c r="AU190" i="43"/>
  <c r="AY190" i="43"/>
  <c r="AL195" i="43"/>
  <c r="AO195" i="43"/>
  <c r="AQ195" i="43"/>
  <c r="AS195" i="43"/>
  <c r="W193" i="43"/>
  <c r="AY171" i="43"/>
  <c r="BA111" i="43"/>
  <c r="AF111" i="43"/>
  <c r="AK111" i="43"/>
  <c r="V111" i="43"/>
  <c r="AO99" i="43"/>
  <c r="AQ99" i="43"/>
  <c r="AD99" i="43"/>
  <c r="V85" i="43"/>
  <c r="AT85" i="43"/>
  <c r="AN85" i="43"/>
  <c r="AY85" i="43"/>
  <c r="AF56" i="43"/>
  <c r="AT56" i="43"/>
  <c r="AM49" i="43"/>
  <c r="AO197" i="43"/>
  <c r="AE197" i="43"/>
  <c r="AK197" i="43"/>
  <c r="Z197" i="43"/>
  <c r="AD193" i="43"/>
  <c r="AG193" i="43"/>
  <c r="AI193" i="43"/>
  <c r="AE192" i="43"/>
  <c r="AI192" i="43"/>
  <c r="AK192" i="43"/>
  <c r="AK190" i="43"/>
  <c r="AG190" i="43"/>
  <c r="AJ190" i="43"/>
  <c r="X195" i="43"/>
  <c r="Z195" i="43"/>
  <c r="AB195" i="43"/>
  <c r="AH190" i="43"/>
  <c r="AE193" i="43"/>
  <c r="AD190" i="43"/>
  <c r="AG171" i="43"/>
  <c r="BA171" i="43"/>
  <c r="AE111" i="43"/>
  <c r="AV111" i="43"/>
  <c r="AM111" i="43"/>
  <c r="AI111" i="43"/>
  <c r="AK99" i="43"/>
  <c r="AF99" i="43"/>
  <c r="Z99" i="43"/>
  <c r="AM99" i="43"/>
  <c r="AR85" i="43"/>
  <c r="AK85" i="43"/>
  <c r="AD85" i="43"/>
  <c r="AE85" i="43"/>
  <c r="AU56" i="43"/>
  <c r="AK56" i="43"/>
  <c r="AO56" i="43"/>
  <c r="AN56" i="43"/>
  <c r="AM56" i="43"/>
  <c r="AJ56" i="43"/>
  <c r="AO49" i="43"/>
  <c r="W56" i="43"/>
  <c r="AE195" i="43"/>
  <c r="AL193" i="43"/>
  <c r="AO193" i="43"/>
  <c r="AQ193" i="43"/>
  <c r="AS190" i="43"/>
  <c r="AO190" i="43"/>
  <c r="AR190" i="43"/>
  <c r="AF195" i="43"/>
  <c r="AH195" i="43"/>
  <c r="AJ195" i="43"/>
  <c r="AM193" i="43"/>
  <c r="AN192" i="43"/>
  <c r="AO171" i="43"/>
  <c r="V171" i="43"/>
  <c r="AB111" i="43"/>
  <c r="AO111" i="43"/>
  <c r="AC111" i="43"/>
  <c r="Y111" i="43"/>
  <c r="AS111" i="43"/>
  <c r="Y99" i="43"/>
  <c r="AS99" i="43"/>
  <c r="V99" i="43"/>
  <c r="AH99" i="43"/>
  <c r="AC99" i="43"/>
  <c r="AV99" i="43"/>
  <c r="X85" i="43"/>
  <c r="AV85" i="43"/>
  <c r="AO85" i="43"/>
  <c r="AM85" i="43"/>
  <c r="AI56" i="43"/>
  <c r="AR56" i="43"/>
  <c r="AS56" i="43"/>
  <c r="AE56" i="43"/>
  <c r="AB56" i="43"/>
  <c r="AA56" i="43"/>
  <c r="Z56" i="43"/>
  <c r="AI49" i="43"/>
  <c r="AQ197" i="43"/>
  <c r="BA193" i="43"/>
  <c r="AW193" i="43"/>
  <c r="BA190" i="43"/>
  <c r="AW190" i="43"/>
  <c r="AZ190" i="43"/>
  <c r="AN195" i="43"/>
  <c r="AP195" i="43"/>
  <c r="AR195" i="43"/>
  <c r="AV190" i="43"/>
  <c r="AU171" i="43"/>
  <c r="AJ111" i="43"/>
  <c r="AD111" i="43"/>
  <c r="AW111" i="43"/>
  <c r="AH111" i="43"/>
  <c r="AT99" i="43"/>
  <c r="AG99" i="43"/>
  <c r="AP99" i="43"/>
  <c r="AL99" i="43"/>
  <c r="AH85" i="43"/>
  <c r="AB85" i="43"/>
  <c r="AZ85" i="43"/>
  <c r="AU85" i="43"/>
  <c r="Y56" i="43"/>
  <c r="AH56" i="43"/>
  <c r="BA56" i="43"/>
  <c r="AQ49" i="43"/>
  <c r="AY197" i="43"/>
  <c r="AV197" i="43"/>
  <c r="AT193" i="43"/>
  <c r="AY193" i="43"/>
  <c r="AL197" i="43"/>
  <c r="AR197" i="43"/>
  <c r="AI197" i="43"/>
  <c r="AN197" i="43"/>
  <c r="AB193" i="43"/>
  <c r="X193" i="43"/>
  <c r="Z193" i="43"/>
  <c r="Z192" i="43"/>
  <c r="AP190" i="43"/>
  <c r="Y192" i="43"/>
  <c r="AB192" i="43"/>
  <c r="V192" i="43"/>
  <c r="W190" i="43"/>
  <c r="AA190" i="43"/>
  <c r="AV195" i="43"/>
  <c r="AX195" i="43"/>
  <c r="AZ195" i="43"/>
  <c r="AF190" i="43"/>
  <c r="AC193" i="43"/>
  <c r="Z190" i="43"/>
  <c r="X171" i="43"/>
  <c r="AR111" i="43"/>
  <c r="AL111" i="43"/>
  <c r="W111" i="43"/>
  <c r="AJ99" i="43"/>
  <c r="W99" i="43"/>
  <c r="AX99" i="43"/>
  <c r="AB99" i="43"/>
  <c r="AF85" i="43"/>
  <c r="AS85" i="43"/>
  <c r="AL85" i="43"/>
  <c r="AA85" i="43"/>
  <c r="X56" i="43"/>
  <c r="V56" i="43"/>
  <c r="AK49" i="43"/>
  <c r="W197" i="43"/>
  <c r="AD197" i="43"/>
  <c r="AA197" i="43"/>
  <c r="AJ193" i="43"/>
  <c r="AF193" i="43"/>
  <c r="AH193" i="43"/>
  <c r="V190" i="43"/>
  <c r="AE190" i="43"/>
  <c r="AI190" i="43"/>
  <c r="V195" i="43"/>
  <c r="Y195" i="43"/>
  <c r="AA195" i="43"/>
  <c r="AC195" i="43"/>
  <c r="AK193" i="43"/>
  <c r="AH192" i="43"/>
  <c r="AZ111" i="43"/>
  <c r="AA111" i="43"/>
  <c r="AQ111" i="43"/>
  <c r="X99" i="43"/>
  <c r="AA99" i="43"/>
  <c r="AP85" i="43"/>
  <c r="Y85" i="43"/>
  <c r="AW85" i="43"/>
  <c r="AI85" i="43"/>
  <c r="AZ56" i="43"/>
  <c r="AD56" i="43"/>
  <c r="AS49" i="43"/>
  <c r="AG56" i="43"/>
  <c r="AC197" i="43"/>
  <c r="AT197" i="43"/>
  <c r="AJ197" i="43"/>
  <c r="AF197" i="43"/>
  <c r="V197" i="43"/>
  <c r="AB197" i="43"/>
  <c r="AX197" i="43"/>
  <c r="X197" i="43"/>
  <c r="AR193" i="43"/>
  <c r="AN193" i="43"/>
  <c r="AR192" i="43"/>
  <c r="AL192" i="43"/>
  <c r="AM190" i="43"/>
  <c r="AQ190" i="43"/>
  <c r="AD195" i="43"/>
  <c r="AG195" i="43"/>
  <c r="AI195" i="43"/>
  <c r="AK195" i="43"/>
  <c r="AP192" i="43"/>
  <c r="AM195" i="43"/>
  <c r="Z171" i="43"/>
  <c r="X111" i="43"/>
  <c r="AU111" i="43"/>
  <c r="AG111" i="43"/>
  <c r="BA99" i="43"/>
  <c r="AI99" i="43"/>
  <c r="AN99" i="43"/>
  <c r="BA85" i="43"/>
  <c r="AJ85" i="43"/>
  <c r="AC85" i="43"/>
  <c r="AP56" i="43"/>
  <c r="AL56" i="43"/>
  <c r="AE49" i="43"/>
  <c r="AT150" i="43"/>
  <c r="Y77" i="43"/>
  <c r="AK44" i="43"/>
  <c r="AE44" i="43"/>
  <c r="AG44" i="43"/>
  <c r="AI44" i="43"/>
  <c r="AX90" i="43"/>
  <c r="AU90" i="43"/>
  <c r="AL90" i="43"/>
  <c r="AS44" i="43"/>
  <c r="AM44" i="43"/>
  <c r="AO44" i="43"/>
  <c r="AQ44" i="43"/>
  <c r="AH90" i="43"/>
  <c r="AW90" i="43"/>
  <c r="AA90" i="43"/>
  <c r="V90" i="43"/>
  <c r="AB44" i="43"/>
  <c r="V44" i="43"/>
  <c r="X44" i="43"/>
  <c r="Z44" i="43"/>
  <c r="AJ44" i="43"/>
  <c r="AD44" i="43"/>
  <c r="AF44" i="43"/>
  <c r="AH44" i="43"/>
  <c r="AH150" i="43"/>
  <c r="AT90" i="43"/>
  <c r="AR44" i="43"/>
  <c r="AL44" i="43"/>
  <c r="AN44" i="43"/>
  <c r="AP44" i="43"/>
  <c r="AU150" i="43"/>
  <c r="Y90" i="43"/>
  <c r="AA77" i="43"/>
  <c r="AZ44" i="43"/>
  <c r="AT44" i="43"/>
  <c r="AV44" i="43"/>
  <c r="AX44" i="43"/>
  <c r="AM90" i="43"/>
  <c r="AY90" i="43"/>
  <c r="AC44" i="43"/>
  <c r="W44" i="43"/>
  <c r="Y44" i="43"/>
  <c r="BJ54" i="43"/>
  <c r="BU54" i="43"/>
  <c r="BJ49" i="43"/>
  <c r="AD49" i="43"/>
  <c r="AF49" i="43"/>
  <c r="AH49" i="43"/>
  <c r="AJ49" i="43"/>
  <c r="AK36" i="43"/>
  <c r="AB163" i="43"/>
  <c r="AU57" i="43"/>
  <c r="AV163" i="43"/>
  <c r="AH120" i="43"/>
  <c r="W57" i="43"/>
  <c r="X120" i="43"/>
  <c r="AB127" i="43"/>
  <c r="AL49" i="43"/>
  <c r="AN49" i="43"/>
  <c r="AP49" i="43"/>
  <c r="AR49" i="43"/>
  <c r="AH36" i="43"/>
  <c r="AW197" i="43"/>
  <c r="AP120" i="43"/>
  <c r="AT127" i="43"/>
  <c r="Y36" i="43"/>
  <c r="AT49" i="43"/>
  <c r="AV49" i="43"/>
  <c r="AX49" i="43"/>
  <c r="AZ49" i="43"/>
  <c r="AG197" i="43"/>
  <c r="AS57" i="43"/>
  <c r="AV57" i="43"/>
  <c r="AW36" i="43"/>
  <c r="AC49" i="43"/>
  <c r="W49" i="43"/>
  <c r="Y49" i="43"/>
  <c r="AA49" i="43"/>
  <c r="Y197" i="43"/>
  <c r="AK57" i="43"/>
  <c r="BA49" i="43"/>
  <c r="AU49" i="43"/>
  <c r="AW49" i="43"/>
  <c r="AY49" i="43"/>
  <c r="AL127" i="43"/>
  <c r="V57" i="43"/>
  <c r="V49" i="43"/>
  <c r="X49" i="43"/>
  <c r="Z49" i="43"/>
  <c r="AA36" i="43"/>
  <c r="AV120" i="43"/>
  <c r="AF120" i="43"/>
  <c r="AR123" i="43"/>
  <c r="AH123" i="43"/>
  <c r="AG123" i="43"/>
  <c r="AW123" i="43"/>
  <c r="Y123" i="43"/>
  <c r="V123" i="43"/>
  <c r="AP90" i="43"/>
  <c r="Z90" i="43"/>
  <c r="AO90" i="43"/>
  <c r="AI90" i="43"/>
  <c r="AW131" i="43"/>
  <c r="AL131" i="43"/>
  <c r="AH131" i="43"/>
  <c r="AX69" i="43"/>
  <c r="AW69" i="43"/>
  <c r="AB69" i="43"/>
  <c r="AF69" i="43"/>
  <c r="W69" i="43"/>
  <c r="X69" i="43"/>
  <c r="BA69" i="43"/>
  <c r="AE69" i="43"/>
  <c r="AP69" i="43"/>
  <c r="AG69" i="43"/>
  <c r="AH69" i="43"/>
  <c r="AS69" i="43"/>
  <c r="AO69" i="43"/>
  <c r="AQ69" i="43"/>
  <c r="AT69" i="43"/>
  <c r="Z69" i="43"/>
  <c r="AK69" i="43"/>
  <c r="AY69" i="43"/>
  <c r="Y69" i="43"/>
  <c r="AL69" i="43"/>
  <c r="AC69" i="43"/>
  <c r="AI69" i="43"/>
  <c r="AV69" i="43"/>
  <c r="AD69" i="43"/>
  <c r="AZ69" i="43"/>
  <c r="AU69" i="43"/>
  <c r="AT188" i="43"/>
  <c r="X188" i="43"/>
  <c r="AS188" i="43"/>
  <c r="AP188" i="43"/>
  <c r="AQ171" i="43"/>
  <c r="AS171" i="43"/>
  <c r="AM171" i="43"/>
  <c r="AK114" i="43"/>
  <c r="Z110" i="43"/>
  <c r="AA78" i="43"/>
  <c r="X70" i="43"/>
  <c r="AS51" i="43"/>
  <c r="AO168" i="43"/>
  <c r="AE168" i="43"/>
  <c r="AJ168" i="43"/>
  <c r="AH168" i="43"/>
  <c r="AK168" i="43"/>
  <c r="AG168" i="43"/>
  <c r="W168" i="43"/>
  <c r="AB168" i="43"/>
  <c r="Z168" i="43"/>
  <c r="Y168" i="43"/>
  <c r="AV168" i="43"/>
  <c r="AT168" i="43"/>
  <c r="AY168" i="43"/>
  <c r="AN168" i="43"/>
  <c r="AL168" i="43"/>
  <c r="AQ168" i="43"/>
  <c r="AS168" i="43"/>
  <c r="AF168" i="43"/>
  <c r="AD168" i="43"/>
  <c r="AI168" i="43"/>
  <c r="X168" i="43"/>
  <c r="V168" i="43"/>
  <c r="AA168" i="43"/>
  <c r="AN200" i="43"/>
  <c r="AF200" i="43"/>
  <c r="V73" i="43"/>
  <c r="Z73" i="43"/>
  <c r="AP73" i="43"/>
  <c r="AW73" i="43"/>
  <c r="AE73" i="43"/>
  <c r="AH73" i="43"/>
  <c r="AJ73" i="43"/>
  <c r="AO73" i="43"/>
  <c r="AQ73" i="43"/>
  <c r="AR73" i="43"/>
  <c r="W73" i="43"/>
  <c r="AT73" i="43"/>
  <c r="AG73" i="43"/>
  <c r="BA73" i="43"/>
  <c r="AI73" i="43"/>
  <c r="Y73" i="43"/>
  <c r="AS73" i="43"/>
  <c r="AV73" i="43"/>
  <c r="AC73" i="43"/>
  <c r="AN73" i="43"/>
  <c r="AR91" i="43"/>
  <c r="AM91" i="43"/>
  <c r="AS91" i="43"/>
  <c r="AO91" i="43"/>
  <c r="AD91" i="43"/>
  <c r="AK91" i="43"/>
  <c r="AG91" i="43"/>
  <c r="AQ91" i="43"/>
  <c r="AC91" i="43"/>
  <c r="Y91" i="43"/>
  <c r="AZ91" i="43"/>
  <c r="AX91" i="43"/>
  <c r="AF91" i="43"/>
  <c r="X91" i="43"/>
  <c r="AP91" i="43"/>
  <c r="AT91" i="43"/>
  <c r="V91" i="43"/>
  <c r="W91" i="43"/>
  <c r="AL91" i="43"/>
  <c r="AB91" i="43"/>
  <c r="AH91" i="43"/>
  <c r="AX181" i="43"/>
  <c r="V181" i="43"/>
  <c r="AL181" i="43"/>
  <c r="AH181" i="43"/>
  <c r="BJ33" i="43"/>
  <c r="BU33" i="43"/>
  <c r="AZ124" i="43"/>
  <c r="AY124" i="43"/>
  <c r="Z124" i="43"/>
  <c r="AV124" i="43"/>
  <c r="AU124" i="43"/>
  <c r="Y124" i="43"/>
  <c r="AN124" i="43"/>
  <c r="AA124" i="43"/>
  <c r="AI124" i="43"/>
  <c r="AJ124" i="43"/>
  <c r="AF124" i="43"/>
  <c r="V124" i="43"/>
  <c r="AT124" i="43"/>
  <c r="AB124" i="43"/>
  <c r="X124" i="43"/>
  <c r="AG124" i="43"/>
  <c r="W124" i="43"/>
  <c r="AS124" i="43"/>
  <c r="AL124" i="43"/>
  <c r="AX124" i="43"/>
  <c r="AE124" i="43"/>
  <c r="AR124" i="43"/>
  <c r="AZ89" i="43"/>
  <c r="AT89" i="43"/>
  <c r="AI89" i="43"/>
  <c r="BA89" i="43"/>
  <c r="AC89" i="43"/>
  <c r="AB89" i="43"/>
  <c r="AA89" i="43"/>
  <c r="AL89" i="43"/>
  <c r="AU89" i="43"/>
  <c r="V89" i="43"/>
  <c r="AW89" i="43"/>
  <c r="AD89" i="43"/>
  <c r="AM89" i="43"/>
  <c r="AN89" i="43"/>
  <c r="Z89" i="43"/>
  <c r="AO89" i="43"/>
  <c r="AE89" i="43"/>
  <c r="AG89" i="43"/>
  <c r="X89" i="43"/>
  <c r="AK89" i="43"/>
  <c r="W89" i="43"/>
  <c r="AR89" i="43"/>
  <c r="AH89" i="43"/>
  <c r="AZ132" i="43"/>
  <c r="AI132" i="43"/>
  <c r="AG132" i="43"/>
  <c r="AB132" i="43"/>
  <c r="AM132" i="43"/>
  <c r="AV132" i="43"/>
  <c r="W132" i="43"/>
  <c r="AR132" i="43"/>
  <c r="AL132" i="43"/>
  <c r="AY132" i="43"/>
  <c r="AN132" i="43"/>
  <c r="AW132" i="43"/>
  <c r="AF132" i="43"/>
  <c r="AA132" i="43"/>
  <c r="AD132" i="43"/>
  <c r="X132" i="43"/>
  <c r="Y132" i="43"/>
  <c r="AK132" i="43"/>
  <c r="AO132" i="43"/>
  <c r="AX132" i="43"/>
  <c r="AE132" i="43"/>
  <c r="AJ132" i="43"/>
  <c r="AU132" i="43"/>
  <c r="AP132" i="43"/>
  <c r="AQ132" i="43"/>
  <c r="W78" i="43"/>
  <c r="AZ78" i="43"/>
  <c r="AM51" i="43"/>
  <c r="V109" i="43"/>
  <c r="AS109" i="43"/>
  <c r="AZ109" i="43"/>
  <c r="AB109" i="43"/>
  <c r="AX109" i="43"/>
  <c r="AI109" i="43"/>
  <c r="AO109" i="43"/>
  <c r="AP109" i="43"/>
  <c r="X109" i="43"/>
  <c r="AE109" i="43"/>
  <c r="AH109" i="43"/>
  <c r="AR109" i="43"/>
  <c r="AY109" i="43"/>
  <c r="Z109" i="43"/>
  <c r="AG109" i="43"/>
  <c r="AN109" i="43"/>
  <c r="AT109" i="43"/>
  <c r="AU109" i="43"/>
  <c r="W109" i="43"/>
  <c r="AC109" i="43"/>
  <c r="AK109" i="43"/>
  <c r="AR70" i="43"/>
  <c r="AJ70" i="43"/>
  <c r="AH70" i="43"/>
  <c r="BA70" i="43"/>
  <c r="W70" i="43"/>
  <c r="AT70" i="43"/>
  <c r="Z70" i="43"/>
  <c r="AI70" i="43"/>
  <c r="AW70" i="43"/>
  <c r="AS70" i="43"/>
  <c r="AC70" i="43"/>
  <c r="AD70" i="43"/>
  <c r="AO70" i="43"/>
  <c r="AM70" i="43"/>
  <c r="AN70" i="43"/>
  <c r="AG70" i="43"/>
  <c r="AY70" i="43"/>
  <c r="Y70" i="43"/>
  <c r="BJ174" i="43"/>
  <c r="BU174" i="43"/>
  <c r="AC128" i="43"/>
  <c r="AT128" i="43"/>
  <c r="AF128" i="43"/>
  <c r="Z128" i="43"/>
  <c r="AN128" i="43"/>
  <c r="AL128" i="43"/>
  <c r="AP128" i="43"/>
  <c r="W128" i="43"/>
  <c r="AK128" i="43"/>
  <c r="AD128" i="43"/>
  <c r="BA128" i="43"/>
  <c r="AG128" i="43"/>
  <c r="AV128" i="43"/>
  <c r="V128" i="43"/>
  <c r="AQ128" i="43"/>
  <c r="AZ128" i="43"/>
  <c r="X128" i="43"/>
  <c r="AR128" i="43"/>
  <c r="AH128" i="43"/>
  <c r="AL188" i="43"/>
  <c r="AZ188" i="43"/>
  <c r="AH171" i="43"/>
  <c r="AJ171" i="43"/>
  <c r="AD171" i="43"/>
  <c r="AF171" i="43"/>
  <c r="Z132" i="43"/>
  <c r="AT132" i="43"/>
  <c r="V132" i="43"/>
  <c r="AG114" i="43"/>
  <c r="AX110" i="43"/>
  <c r="AM109" i="43"/>
  <c r="AU51" i="43"/>
  <c r="AG144" i="43"/>
  <c r="Y144" i="43"/>
  <c r="V144" i="43"/>
  <c r="AA144" i="43"/>
  <c r="AV144" i="43"/>
  <c r="AH144" i="43"/>
  <c r="AY144" i="43"/>
  <c r="AN144" i="43"/>
  <c r="AS144" i="43"/>
  <c r="Z144" i="43"/>
  <c r="AZ144" i="43"/>
  <c r="X144" i="43"/>
  <c r="AE144" i="43"/>
  <c r="AR144" i="43"/>
  <c r="AX144" i="43"/>
  <c r="AD144" i="43"/>
  <c r="AB144" i="43"/>
  <c r="AK144" i="43"/>
  <c r="AP144" i="43"/>
  <c r="AQ93" i="43"/>
  <c r="AB93" i="43"/>
  <c r="AU93" i="43"/>
  <c r="AY93" i="43"/>
  <c r="AJ93" i="43"/>
  <c r="AR93" i="43"/>
  <c r="AC93" i="43"/>
  <c r="AZ93" i="43"/>
  <c r="AK93" i="43"/>
  <c r="X93" i="43"/>
  <c r="AO93" i="43"/>
  <c r="AS93" i="43"/>
  <c r="AF93" i="43"/>
  <c r="BA93" i="43"/>
  <c r="W93" i="43"/>
  <c r="AN93" i="43"/>
  <c r="BJ86" i="43"/>
  <c r="AD188" i="43"/>
  <c r="AR188" i="43"/>
  <c r="AP171" i="43"/>
  <c r="AR171" i="43"/>
  <c r="AL171" i="43"/>
  <c r="AN171" i="43"/>
  <c r="AH132" i="43"/>
  <c r="AS128" i="43"/>
  <c r="AW109" i="43"/>
  <c r="AQ70" i="43"/>
  <c r="AJ69" i="43"/>
  <c r="AO51" i="43"/>
  <c r="AX161" i="43"/>
  <c r="AS161" i="43"/>
  <c r="AQ161" i="43"/>
  <c r="AE161" i="43"/>
  <c r="AP161" i="43"/>
  <c r="AK161" i="43"/>
  <c r="AI161" i="43"/>
  <c r="AT161" i="43"/>
  <c r="AC161" i="43"/>
  <c r="AA161" i="43"/>
  <c r="AD161" i="43"/>
  <c r="AZ161" i="43"/>
  <c r="AW161" i="43"/>
  <c r="AM161" i="43"/>
  <c r="AR161" i="43"/>
  <c r="AO161" i="43"/>
  <c r="AJ161" i="43"/>
  <c r="AG161" i="43"/>
  <c r="AU193" i="43"/>
  <c r="AS193" i="43"/>
  <c r="AV188" i="43"/>
  <c r="AE188" i="43"/>
  <c r="AW188" i="43"/>
  <c r="Y188" i="43"/>
  <c r="AL78" i="43"/>
  <c r="AS78" i="43"/>
  <c r="AP78" i="43"/>
  <c r="V78" i="43"/>
  <c r="AK78" i="43"/>
  <c r="AH78" i="43"/>
  <c r="AR78" i="43"/>
  <c r="AC78" i="43"/>
  <c r="Z78" i="43"/>
  <c r="AB78" i="43"/>
  <c r="AU78" i="43"/>
  <c r="AY78" i="43"/>
  <c r="AW78" i="43"/>
  <c r="X78" i="43"/>
  <c r="AV78" i="43"/>
  <c r="AM78" i="43"/>
  <c r="AQ78" i="43"/>
  <c r="AO78" i="43"/>
  <c r="AT78" i="43"/>
  <c r="AD78" i="43"/>
  <c r="AE78" i="43"/>
  <c r="AI78" i="43"/>
  <c r="AG78" i="43"/>
  <c r="AC188" i="43"/>
  <c r="AM110" i="43"/>
  <c r="AE114" i="43"/>
  <c r="V114" i="43"/>
  <c r="AN114" i="43"/>
  <c r="AT114" i="43"/>
  <c r="W114" i="43"/>
  <c r="BA114" i="43"/>
  <c r="AC114" i="43"/>
  <c r="AJ114" i="43"/>
  <c r="AY114" i="43"/>
  <c r="AP114" i="43"/>
  <c r="AW114" i="43"/>
  <c r="Y114" i="43"/>
  <c r="AQ114" i="43"/>
  <c r="AF114" i="43"/>
  <c r="AL114" i="43"/>
  <c r="AS114" i="43"/>
  <c r="AI114" i="43"/>
  <c r="AZ114" i="43"/>
  <c r="AB114" i="43"/>
  <c r="AH114" i="43"/>
  <c r="AA114" i="43"/>
  <c r="AO114" i="43"/>
  <c r="AV114" i="43"/>
  <c r="X114" i="43"/>
  <c r="AN188" i="43"/>
  <c r="V188" i="43"/>
  <c r="AJ188" i="43"/>
  <c r="AQ188" i="43"/>
  <c r="AX171" i="43"/>
  <c r="AZ171" i="43"/>
  <c r="AT171" i="43"/>
  <c r="AV171" i="43"/>
  <c r="AC132" i="43"/>
  <c r="AB128" i="43"/>
  <c r="AM114" i="43"/>
  <c r="V110" i="43"/>
  <c r="AQ109" i="43"/>
  <c r="AN78" i="43"/>
  <c r="AE70" i="43"/>
  <c r="AJ78" i="43"/>
  <c r="AR69" i="43"/>
  <c r="X143" i="43"/>
  <c r="AI143" i="43"/>
  <c r="AG143" i="43"/>
  <c r="AX143" i="43"/>
  <c r="AA143" i="43"/>
  <c r="AS143" i="43"/>
  <c r="AU143" i="43"/>
  <c r="AC143" i="43"/>
  <c r="Y143" i="43"/>
  <c r="AZ143" i="43"/>
  <c r="AE143" i="43"/>
  <c r="AT143" i="43"/>
  <c r="AM143" i="43"/>
  <c r="AV143" i="43"/>
  <c r="AD143" i="43"/>
  <c r="AR143" i="43"/>
  <c r="AO143" i="43"/>
  <c r="AW143" i="43"/>
  <c r="AL143" i="43"/>
  <c r="AN143" i="43"/>
  <c r="AJ143" i="43"/>
  <c r="BA143" i="43"/>
  <c r="V143" i="43"/>
  <c r="AK143" i="43"/>
  <c r="AB143" i="43"/>
  <c r="AF143" i="43"/>
  <c r="AQ189" i="43"/>
  <c r="AI189" i="43"/>
  <c r="AK51" i="43"/>
  <c r="AI51" i="43"/>
  <c r="AG51" i="43"/>
  <c r="AE51" i="43"/>
  <c r="AC51" i="43"/>
  <c r="AA51" i="43"/>
  <c r="Y51" i="43"/>
  <c r="W51" i="43"/>
  <c r="AT51" i="43"/>
  <c r="AZ51" i="43"/>
  <c r="AX51" i="43"/>
  <c r="AV51" i="43"/>
  <c r="AL51" i="43"/>
  <c r="AR51" i="43"/>
  <c r="AP51" i="43"/>
  <c r="AN51" i="43"/>
  <c r="AD51" i="43"/>
  <c r="AJ51" i="43"/>
  <c r="AH51" i="43"/>
  <c r="AF51" i="43"/>
  <c r="V51" i="43"/>
  <c r="AB51" i="43"/>
  <c r="Z51" i="43"/>
  <c r="X51" i="43"/>
  <c r="Z188" i="43"/>
  <c r="BA132" i="43"/>
  <c r="AF188" i="43"/>
  <c r="AB188" i="43"/>
  <c r="AI188" i="43"/>
  <c r="AW171" i="43"/>
  <c r="AA171" i="43"/>
  <c r="AC171" i="43"/>
  <c r="W171" i="43"/>
  <c r="AJ128" i="43"/>
  <c r="AU114" i="43"/>
  <c r="BA109" i="43"/>
  <c r="Y78" i="43"/>
  <c r="AP70" i="43"/>
  <c r="AM69" i="43"/>
  <c r="AQ51" i="43"/>
  <c r="BA164" i="43"/>
  <c r="AE164" i="43"/>
  <c r="AK164" i="43"/>
  <c r="AA164" i="43"/>
  <c r="X164" i="43"/>
  <c r="AW164" i="43"/>
  <c r="AZ164" i="43"/>
  <c r="AX164" i="43"/>
  <c r="AT164" i="43"/>
  <c r="AC164" i="43"/>
  <c r="AR164" i="43"/>
  <c r="AP164" i="43"/>
  <c r="AL164" i="43"/>
  <c r="AU164" i="43"/>
  <c r="AJ164" i="43"/>
  <c r="AH164" i="43"/>
  <c r="AD164" i="43"/>
  <c r="Y164" i="43"/>
  <c r="AO164" i="43"/>
  <c r="AB164" i="43"/>
  <c r="Z164" i="43"/>
  <c r="V164" i="43"/>
  <c r="AY164" i="43"/>
  <c r="AV164" i="43"/>
  <c r="AS164" i="43"/>
  <c r="AS132" i="43"/>
  <c r="AF149" i="43"/>
  <c r="AM149" i="43"/>
  <c r="Z149" i="43"/>
  <c r="X149" i="43"/>
  <c r="W149" i="43"/>
  <c r="AC149" i="43"/>
  <c r="AZ149" i="43"/>
  <c r="AS149" i="43"/>
  <c r="AE149" i="43"/>
  <c r="AU149" i="43"/>
  <c r="AQ149" i="43"/>
  <c r="AT149" i="43"/>
  <c r="AK149" i="43"/>
  <c r="AH149" i="43"/>
  <c r="AW149" i="43"/>
  <c r="AL149" i="43"/>
  <c r="AB149" i="43"/>
  <c r="Y149" i="43"/>
  <c r="AA149" i="43"/>
  <c r="AO149" i="43"/>
  <c r="AD149" i="43"/>
  <c r="BA149" i="43"/>
  <c r="AY149" i="43"/>
  <c r="AX149" i="43"/>
  <c r="W110" i="43"/>
  <c r="AJ110" i="43"/>
  <c r="BA110" i="43"/>
  <c r="AY110" i="43"/>
  <c r="AW110" i="43"/>
  <c r="Y110" i="43"/>
  <c r="AP110" i="43"/>
  <c r="AQ110" i="43"/>
  <c r="AL110" i="43"/>
  <c r="AS110" i="43"/>
  <c r="AF110" i="43"/>
  <c r="AI110" i="43"/>
  <c r="AB110" i="43"/>
  <c r="AH110" i="43"/>
  <c r="AZ110" i="43"/>
  <c r="AA110" i="43"/>
  <c r="AV110" i="43"/>
  <c r="X110" i="43"/>
  <c r="AO110" i="43"/>
  <c r="AU110" i="43"/>
  <c r="AK110" i="43"/>
  <c r="AR110" i="43"/>
  <c r="AD110" i="43"/>
  <c r="BA188" i="43"/>
  <c r="AA188" i="43"/>
  <c r="AX188" i="43"/>
  <c r="AI171" i="43"/>
  <c r="AK171" i="43"/>
  <c r="AE171" i="43"/>
  <c r="Z114" i="43"/>
  <c r="AT110" i="43"/>
  <c r="Y109" i="43"/>
  <c r="AX78" i="43"/>
  <c r="AX70" i="43"/>
  <c r="AA69" i="43"/>
  <c r="AY51" i="43"/>
  <c r="X141" i="43"/>
  <c r="AU141" i="43"/>
  <c r="AN141" i="43"/>
  <c r="Z141" i="43"/>
  <c r="AS141" i="43"/>
  <c r="AT141" i="43"/>
  <c r="AB141" i="43"/>
  <c r="AW141" i="43"/>
  <c r="AL141" i="43"/>
  <c r="AO141" i="43"/>
  <c r="AV141" i="43"/>
  <c r="AG141" i="43"/>
  <c r="AC141" i="43"/>
  <c r="Y141" i="43"/>
  <c r="AM141" i="43"/>
  <c r="AX141" i="43"/>
  <c r="AE141" i="43"/>
  <c r="AY112" i="43"/>
  <c r="Z112" i="43"/>
  <c r="AJ163" i="43"/>
  <c r="AN163" i="43"/>
  <c r="X163" i="43"/>
  <c r="AK121" i="43"/>
  <c r="AO92" i="43"/>
  <c r="AS92" i="43"/>
  <c r="AJ92" i="43"/>
  <c r="Y92" i="43"/>
  <c r="AN106" i="43"/>
  <c r="AF106" i="43"/>
  <c r="AT183" i="43"/>
  <c r="AF183" i="43"/>
  <c r="AZ60" i="43"/>
  <c r="AV60" i="43"/>
  <c r="AN135" i="43"/>
  <c r="AO135" i="43"/>
  <c r="AD135" i="43"/>
  <c r="AZ84" i="43"/>
  <c r="AU84" i="43"/>
  <c r="AB84" i="43"/>
  <c r="AZ97" i="43"/>
  <c r="AU97" i="43"/>
  <c r="AB77" i="43"/>
  <c r="V77" i="43"/>
  <c r="Z77" i="43"/>
  <c r="BJ77" i="43"/>
  <c r="AW77" i="43"/>
  <c r="AU77" i="43"/>
  <c r="X47" i="43"/>
  <c r="W47" i="43"/>
  <c r="AV36" i="43"/>
  <c r="AK33" i="43"/>
  <c r="AC36" i="43"/>
  <c r="AM188" i="43"/>
  <c r="AX189" i="43"/>
  <c r="W188" i="43"/>
  <c r="AU188" i="43"/>
  <c r="AG150" i="43"/>
  <c r="AW150" i="43"/>
  <c r="AP150" i="43"/>
  <c r="AZ118" i="43"/>
  <c r="AV118" i="43"/>
  <c r="AK118" i="43"/>
  <c r="Z118" i="43"/>
  <c r="AX103" i="43"/>
  <c r="AQ103" i="43"/>
  <c r="AA103" i="43"/>
  <c r="AL36" i="43"/>
  <c r="AF36" i="43"/>
  <c r="AN36" i="43"/>
  <c r="AU33" i="43"/>
  <c r="AP33" i="43"/>
  <c r="X33" i="43"/>
  <c r="AO33" i="43"/>
  <c r="W33" i="43"/>
  <c r="Y33" i="43"/>
  <c r="AN33" i="43"/>
  <c r="AM33" i="43"/>
  <c r="AG33" i="43"/>
  <c r="AV33" i="43"/>
  <c r="AF33" i="43"/>
  <c r="AW33" i="43"/>
  <c r="Z33" i="43"/>
  <c r="AZ133" i="43"/>
  <c r="AT133" i="43"/>
  <c r="AN133" i="43"/>
  <c r="AB133" i="43"/>
  <c r="X133" i="43"/>
  <c r="AR77" i="43"/>
  <c r="AL77" i="43"/>
  <c r="AP77" i="43"/>
  <c r="AG77" i="43"/>
  <c r="AP47" i="43"/>
  <c r="AL47" i="43"/>
  <c r="BA47" i="43"/>
  <c r="AQ47" i="43"/>
  <c r="AD36" i="43"/>
  <c r="AH33" i="43"/>
  <c r="BA33" i="43"/>
  <c r="AJ33" i="43"/>
  <c r="AQ36" i="43"/>
  <c r="AS36" i="43"/>
  <c r="AP36" i="43"/>
  <c r="AO188" i="43"/>
  <c r="AG188" i="43"/>
  <c r="AW189" i="43"/>
  <c r="AS189" i="43"/>
  <c r="AN161" i="43"/>
  <c r="AM189" i="43"/>
  <c r="W150" i="43"/>
  <c r="Z150" i="43"/>
  <c r="AF150" i="43"/>
  <c r="AQ95" i="43"/>
  <c r="AH95" i="43"/>
  <c r="AZ95" i="43"/>
  <c r="AW104" i="43"/>
  <c r="AT104" i="43"/>
  <c r="AD104" i="43"/>
  <c r="AU104" i="43"/>
  <c r="AP104" i="43"/>
  <c r="Z104" i="43"/>
  <c r="AN104" i="43"/>
  <c r="X104" i="43"/>
  <c r="AE104" i="43"/>
  <c r="AM104" i="43"/>
  <c r="W104" i="43"/>
  <c r="AL104" i="43"/>
  <c r="V104" i="43"/>
  <c r="AX104" i="43"/>
  <c r="AH104" i="43"/>
  <c r="AV104" i="43"/>
  <c r="AF104" i="43"/>
  <c r="AY87" i="43"/>
  <c r="AF87" i="43"/>
  <c r="AV87" i="43"/>
  <c r="AA87" i="43"/>
  <c r="AI87" i="43"/>
  <c r="AU87" i="43"/>
  <c r="Z87" i="43"/>
  <c r="AT87" i="43"/>
  <c r="X87" i="43"/>
  <c r="AQ87" i="43"/>
  <c r="V87" i="43"/>
  <c r="AL87" i="43"/>
  <c r="AJ87" i="43"/>
  <c r="AZ77" i="43"/>
  <c r="AT77" i="43"/>
  <c r="AX77" i="43"/>
  <c r="AH47" i="43"/>
  <c r="AD47" i="43"/>
  <c r="AS47" i="43"/>
  <c r="AI47" i="43"/>
  <c r="AA33" i="43"/>
  <c r="AI33" i="43"/>
  <c r="V36" i="43"/>
  <c r="AB36" i="43"/>
  <c r="BA36" i="43"/>
  <c r="AX36" i="43"/>
  <c r="X161" i="43"/>
  <c r="Z189" i="43"/>
  <c r="V161" i="43"/>
  <c r="Y189" i="43"/>
  <c r="X150" i="43"/>
  <c r="AM150" i="43"/>
  <c r="AS150" i="43"/>
  <c r="AN110" i="43"/>
  <c r="AC110" i="43"/>
  <c r="AW93" i="43"/>
  <c r="AG93" i="43"/>
  <c r="AD93" i="43"/>
  <c r="Z93" i="43"/>
  <c r="AX93" i="43"/>
  <c r="Y93" i="43"/>
  <c r="AT93" i="43"/>
  <c r="V93" i="43"/>
  <c r="AP93" i="43"/>
  <c r="AL93" i="43"/>
  <c r="AH93" i="43"/>
  <c r="AZ70" i="43"/>
  <c r="AU70" i="43"/>
  <c r="AL70" i="43"/>
  <c r="AK70" i="43"/>
  <c r="AB70" i="43"/>
  <c r="AA70" i="43"/>
  <c r="AV70" i="43"/>
  <c r="AX128" i="43"/>
  <c r="AO128" i="43"/>
  <c r="AU128" i="43"/>
  <c r="AM128" i="43"/>
  <c r="AI128" i="43"/>
  <c r="AE128" i="43"/>
  <c r="AA128" i="43"/>
  <c r="AY128" i="43"/>
  <c r="Y128" i="43"/>
  <c r="AW128" i="43"/>
  <c r="AZ73" i="43"/>
  <c r="AX73" i="43"/>
  <c r="AU73" i="43"/>
  <c r="AL73" i="43"/>
  <c r="AK73" i="43"/>
  <c r="AB73" i="43"/>
  <c r="AA73" i="43"/>
  <c r="AC77" i="43"/>
  <c r="X77" i="43"/>
  <c r="AY77" i="43"/>
  <c r="AQ77" i="43"/>
  <c r="Z47" i="43"/>
  <c r="AW47" i="43"/>
  <c r="V47" i="43"/>
  <c r="AK47" i="43"/>
  <c r="AZ47" i="43"/>
  <c r="AA47" i="43"/>
  <c r="AQ33" i="43"/>
  <c r="AR33" i="43"/>
  <c r="AJ36" i="43"/>
  <c r="W36" i="43"/>
  <c r="AY36" i="43"/>
  <c r="AE33" i="43"/>
  <c r="AK150" i="43"/>
  <c r="AX150" i="43"/>
  <c r="AL161" i="43"/>
  <c r="AF161" i="43"/>
  <c r="AV161" i="43"/>
  <c r="Z161" i="43"/>
  <c r="AF109" i="43"/>
  <c r="AA109" i="43"/>
  <c r="AV109" i="43"/>
  <c r="AK77" i="43"/>
  <c r="AF77" i="43"/>
  <c r="AE77" i="43"/>
  <c r="W77" i="43"/>
  <c r="AO47" i="43"/>
  <c r="AV47" i="43"/>
  <c r="AU47" i="43"/>
  <c r="AC47" i="43"/>
  <c r="AR47" i="43"/>
  <c r="AB33" i="43"/>
  <c r="V33" i="43"/>
  <c r="AR36" i="43"/>
  <c r="AE36" i="43"/>
  <c r="AV150" i="43"/>
  <c r="AC150" i="43"/>
  <c r="AS77" i="43"/>
  <c r="AN77" i="43"/>
  <c r="AG47" i="43"/>
  <c r="AN47" i="43"/>
  <c r="AM47" i="43"/>
  <c r="AJ47" i="43"/>
  <c r="AG36" i="43"/>
  <c r="AT36" i="43"/>
  <c r="AZ33" i="43"/>
  <c r="AD33" i="43"/>
  <c r="AZ36" i="43"/>
  <c r="AM36" i="43"/>
  <c r="AY189" i="43"/>
  <c r="AP189" i="43"/>
  <c r="AK189" i="43"/>
  <c r="Y150" i="43"/>
  <c r="AN150" i="43"/>
  <c r="AZ102" i="43"/>
  <c r="V102" i="43"/>
  <c r="AB102" i="43"/>
  <c r="AV102" i="43"/>
  <c r="AR102" i="43"/>
  <c r="AL102" i="43"/>
  <c r="AF102" i="43"/>
  <c r="AU174" i="43"/>
  <c r="AX174" i="43"/>
  <c r="AO77" i="43"/>
  <c r="BA77" i="43"/>
  <c r="AV77" i="43"/>
  <c r="AI77" i="43"/>
  <c r="Y47" i="43"/>
  <c r="AF47" i="43"/>
  <c r="AE47" i="43"/>
  <c r="AB47" i="43"/>
  <c r="X36" i="43"/>
  <c r="AC33" i="43"/>
  <c r="AL33" i="43"/>
  <c r="AO36" i="43"/>
  <c r="AI36" i="43"/>
  <c r="AU36" i="43"/>
  <c r="AG189" i="43"/>
  <c r="W189" i="43"/>
  <c r="V150" i="43"/>
  <c r="AL150" i="43"/>
  <c r="AX140" i="43"/>
  <c r="Y140" i="43"/>
  <c r="X140" i="43"/>
  <c r="AV140" i="43"/>
  <c r="AU140" i="43"/>
  <c r="AL140" i="43"/>
  <c r="AI140" i="43"/>
  <c r="Z140" i="43"/>
  <c r="AY83" i="43"/>
  <c r="AX83" i="43"/>
  <c r="AM83" i="43"/>
  <c r="AB83" i="43"/>
  <c r="AR152" i="43"/>
  <c r="AL167" i="43"/>
  <c r="AD167" i="43"/>
  <c r="AE167" i="43"/>
  <c r="AH167" i="43"/>
  <c r="AC157" i="43"/>
  <c r="AM157" i="43"/>
  <c r="V152" i="43"/>
  <c r="AR160" i="43"/>
  <c r="Y155" i="43"/>
  <c r="BA144" i="43"/>
  <c r="AT144" i="43"/>
  <c r="AF144" i="43"/>
  <c r="AJ144" i="43"/>
  <c r="AP142" i="43"/>
  <c r="Y142" i="43"/>
  <c r="AW142" i="43"/>
  <c r="W142" i="43"/>
  <c r="AI160" i="43"/>
  <c r="AC160" i="43"/>
  <c r="AO160" i="43"/>
  <c r="AA160" i="43"/>
  <c r="BA160" i="43"/>
  <c r="Z160" i="43"/>
  <c r="AY160" i="43"/>
  <c r="AS160" i="43"/>
  <c r="AK160" i="43"/>
  <c r="AN142" i="43"/>
  <c r="AM142" i="43"/>
  <c r="AZ141" i="43"/>
  <c r="AF141" i="43"/>
  <c r="V141" i="43"/>
  <c r="AR141" i="43"/>
  <c r="AT157" i="43"/>
  <c r="AB157" i="43"/>
  <c r="AA157" i="43"/>
  <c r="AL157" i="43"/>
  <c r="Z157" i="43"/>
  <c r="AX157" i="43"/>
  <c r="V157" i="43"/>
  <c r="AR157" i="43"/>
  <c r="AQ157" i="43"/>
  <c r="AJ157" i="43"/>
  <c r="AU158" i="43"/>
  <c r="AX158" i="43"/>
  <c r="AS158" i="43"/>
  <c r="AK158" i="43"/>
  <c r="AC158" i="43"/>
  <c r="X158" i="43"/>
  <c r="X167" i="43"/>
  <c r="AK167" i="43"/>
  <c r="AG167" i="43"/>
  <c r="AP157" i="43"/>
  <c r="AO157" i="43"/>
  <c r="AC152" i="43"/>
  <c r="AQ160" i="43"/>
  <c r="AH160" i="43"/>
  <c r="AL160" i="43"/>
  <c r="AN160" i="43"/>
  <c r="BJ148" i="43"/>
  <c r="AJ141" i="43"/>
  <c r="AL144" i="43"/>
  <c r="AQ144" i="43"/>
  <c r="W144" i="43"/>
  <c r="AC142" i="43"/>
  <c r="BA142" i="43"/>
  <c r="AJ142" i="43"/>
  <c r="V142" i="43"/>
  <c r="AT198" i="43"/>
  <c r="AL198" i="43"/>
  <c r="AD198" i="43"/>
  <c r="V198" i="43"/>
  <c r="AW155" i="43"/>
  <c r="AT155" i="43"/>
  <c r="AH155" i="43"/>
  <c r="X155" i="43"/>
  <c r="AA142" i="43"/>
  <c r="AY152" i="43"/>
  <c r="AV152" i="43"/>
  <c r="Z152" i="43"/>
  <c r="AQ152" i="43"/>
  <c r="AM152" i="43"/>
  <c r="AJ152" i="43"/>
  <c r="AG152" i="43"/>
  <c r="AA152" i="43"/>
  <c r="AW152" i="43"/>
  <c r="W152" i="43"/>
  <c r="BJ195" i="43"/>
  <c r="BU195" i="43"/>
  <c r="AV194" i="43"/>
  <c r="AN194" i="43"/>
  <c r="AF194" i="43"/>
  <c r="X194" i="43"/>
  <c r="AU194" i="43"/>
  <c r="AM194" i="43"/>
  <c r="AE194" i="43"/>
  <c r="W194" i="43"/>
  <c r="AT194" i="43"/>
  <c r="AL194" i="43"/>
  <c r="AD194" i="43"/>
  <c r="V194" i="43"/>
  <c r="BA194" i="43"/>
  <c r="AS194" i="43"/>
  <c r="AK194" i="43"/>
  <c r="AC194" i="43"/>
  <c r="AZ194" i="43"/>
  <c r="AR194" i="43"/>
  <c r="AJ194" i="43"/>
  <c r="AB194" i="43"/>
  <c r="AY194" i="43"/>
  <c r="AQ194" i="43"/>
  <c r="AI194" i="43"/>
  <c r="AA194" i="43"/>
  <c r="AW194" i="43"/>
  <c r="AO194" i="43"/>
  <c r="AG194" i="43"/>
  <c r="Y194" i="43"/>
  <c r="AX194" i="43"/>
  <c r="AP194" i="43"/>
  <c r="AH194" i="43"/>
  <c r="Z194" i="43"/>
  <c r="Q185" i="43"/>
  <c r="BE185" i="43" s="1"/>
  <c r="AW176" i="43"/>
  <c r="AO176" i="43"/>
  <c r="AG176" i="43"/>
  <c r="Y176" i="43"/>
  <c r="AV176" i="43"/>
  <c r="AN176" i="43"/>
  <c r="AF176" i="43"/>
  <c r="X176" i="43"/>
  <c r="AU176" i="43"/>
  <c r="AM176" i="43"/>
  <c r="AE176" i="43"/>
  <c r="W176" i="43"/>
  <c r="AT176" i="43"/>
  <c r="AL176" i="43"/>
  <c r="AD176" i="43"/>
  <c r="V176" i="43"/>
  <c r="BA176" i="43"/>
  <c r="AS176" i="43"/>
  <c r="AK176" i="43"/>
  <c r="AC176" i="43"/>
  <c r="AZ176" i="43"/>
  <c r="AR176" i="43"/>
  <c r="AJ176" i="43"/>
  <c r="AB176" i="43"/>
  <c r="AY176" i="43"/>
  <c r="AQ176" i="43"/>
  <c r="AI176" i="43"/>
  <c r="AA176" i="43"/>
  <c r="AP176" i="43"/>
  <c r="AH176" i="43"/>
  <c r="Z176" i="43"/>
  <c r="AX176" i="43"/>
  <c r="BA184" i="43"/>
  <c r="AS184" i="43"/>
  <c r="AK184" i="43"/>
  <c r="AC184" i="43"/>
  <c r="AZ184" i="43"/>
  <c r="AR184" i="43"/>
  <c r="AJ184" i="43"/>
  <c r="AB184" i="43"/>
  <c r="AY184" i="43"/>
  <c r="AQ184" i="43"/>
  <c r="AI184" i="43"/>
  <c r="AX184" i="43"/>
  <c r="AP184" i="43"/>
  <c r="AH184" i="43"/>
  <c r="Z184" i="43"/>
  <c r="AW184" i="43"/>
  <c r="AO184" i="43"/>
  <c r="AG184" i="43"/>
  <c r="Y184" i="43"/>
  <c r="AV184" i="43"/>
  <c r="AN184" i="43"/>
  <c r="AF184" i="43"/>
  <c r="X184" i="43"/>
  <c r="AU184" i="43"/>
  <c r="AM184" i="43"/>
  <c r="AE184" i="43"/>
  <c r="W184" i="43"/>
  <c r="AT184" i="43"/>
  <c r="AL184" i="43"/>
  <c r="AD184" i="43"/>
  <c r="V184" i="43"/>
  <c r="AA184" i="43"/>
  <c r="BJ179" i="43"/>
  <c r="AX162" i="43"/>
  <c r="AP162" i="43"/>
  <c r="AH162" i="43"/>
  <c r="Z162" i="43"/>
  <c r="AW162" i="43"/>
  <c r="AO162" i="43"/>
  <c r="AG162" i="43"/>
  <c r="Y162" i="43"/>
  <c r="AV162" i="43"/>
  <c r="AN162" i="43"/>
  <c r="AF162" i="43"/>
  <c r="X162" i="43"/>
  <c r="AT162" i="43"/>
  <c r="AL162" i="43"/>
  <c r="AD162" i="43"/>
  <c r="V162" i="43"/>
  <c r="AZ162" i="43"/>
  <c r="AR162" i="43"/>
  <c r="BA162" i="43"/>
  <c r="AI162" i="43"/>
  <c r="AK162" i="43"/>
  <c r="AJ162" i="43"/>
  <c r="AE162" i="43"/>
  <c r="AC162" i="43"/>
  <c r="AB162" i="43"/>
  <c r="AY162" i="43"/>
  <c r="AA162" i="43"/>
  <c r="AU162" i="43"/>
  <c r="W162" i="43"/>
  <c r="AS162" i="43"/>
  <c r="AQ162" i="43"/>
  <c r="AM162" i="43"/>
  <c r="BJ155" i="43"/>
  <c r="BU155" i="43"/>
  <c r="BJ154" i="43"/>
  <c r="AW151" i="43"/>
  <c r="AO151" i="43"/>
  <c r="AG151" i="43"/>
  <c r="Y151" i="43"/>
  <c r="AV151" i="43"/>
  <c r="AN151" i="43"/>
  <c r="AF151" i="43"/>
  <c r="X151" i="43"/>
  <c r="AR151" i="43"/>
  <c r="AH151" i="43"/>
  <c r="V151" i="43"/>
  <c r="BA151" i="43"/>
  <c r="AQ151" i="43"/>
  <c r="AE151" i="43"/>
  <c r="AZ151" i="43"/>
  <c r="AP151" i="43"/>
  <c r="AD151" i="43"/>
  <c r="AX151" i="43"/>
  <c r="AL151" i="43"/>
  <c r="AB151" i="43"/>
  <c r="AU151" i="43"/>
  <c r="AK151" i="43"/>
  <c r="AA151" i="43"/>
  <c r="AT151" i="43"/>
  <c r="AJ151" i="43"/>
  <c r="Z151" i="43"/>
  <c r="W151" i="43"/>
  <c r="AY151" i="43"/>
  <c r="AS151" i="43"/>
  <c r="AM151" i="43"/>
  <c r="AI151" i="43"/>
  <c r="AC151" i="43"/>
  <c r="BJ139" i="43"/>
  <c r="AV119" i="43"/>
  <c r="AN119" i="43"/>
  <c r="AF119" i="43"/>
  <c r="X119" i="43"/>
  <c r="AU119" i="43"/>
  <c r="AM119" i="43"/>
  <c r="AE119" i="43"/>
  <c r="AT119" i="43"/>
  <c r="AL119" i="43"/>
  <c r="AD119" i="43"/>
  <c r="V119" i="43"/>
  <c r="AZ119" i="43"/>
  <c r="AR119" i="43"/>
  <c r="AJ119" i="43"/>
  <c r="AB119" i="43"/>
  <c r="BA119" i="43"/>
  <c r="AK119" i="43"/>
  <c r="W119" i="43"/>
  <c r="AY119" i="43"/>
  <c r="AI119" i="43"/>
  <c r="AX119" i="43"/>
  <c r="AH119" i="43"/>
  <c r="AW119" i="43"/>
  <c r="AG119" i="43"/>
  <c r="AS119" i="43"/>
  <c r="AC119" i="43"/>
  <c r="AQ119" i="43"/>
  <c r="AA119" i="43"/>
  <c r="AP119" i="43"/>
  <c r="Z119" i="43"/>
  <c r="AO119" i="43"/>
  <c r="Y119" i="43"/>
  <c r="AT94" i="43"/>
  <c r="AL94" i="43"/>
  <c r="AD94" i="43"/>
  <c r="V94" i="43"/>
  <c r="BA94" i="43"/>
  <c r="AS94" i="43"/>
  <c r="AK94" i="43"/>
  <c r="AC94" i="43"/>
  <c r="AZ94" i="43"/>
  <c r="AR94" i="43"/>
  <c r="AJ94" i="43"/>
  <c r="AB94" i="43"/>
  <c r="AX94" i="43"/>
  <c r="AP94" i="43"/>
  <c r="AH94" i="43"/>
  <c r="Z94" i="43"/>
  <c r="AW94" i="43"/>
  <c r="AO94" i="43"/>
  <c r="AG94" i="43"/>
  <c r="Y94" i="43"/>
  <c r="AV94" i="43"/>
  <c r="AN94" i="43"/>
  <c r="AF94" i="43"/>
  <c r="X94" i="43"/>
  <c r="AY94" i="43"/>
  <c r="AU94" i="43"/>
  <c r="AQ94" i="43"/>
  <c r="AM94" i="43"/>
  <c r="AI94" i="43"/>
  <c r="AE94" i="43"/>
  <c r="AA94" i="43"/>
  <c r="W94" i="43"/>
  <c r="AU63" i="43"/>
  <c r="AM63" i="43"/>
  <c r="AT63" i="43"/>
  <c r="AL63" i="43"/>
  <c r="AD63" i="43"/>
  <c r="V63" i="43"/>
  <c r="BA63" i="43"/>
  <c r="AS63" i="43"/>
  <c r="AK63" i="43"/>
  <c r="AC63" i="43"/>
  <c r="AZ63" i="43"/>
  <c r="AR63" i="43"/>
  <c r="AJ63" i="43"/>
  <c r="AB63" i="43"/>
  <c r="AX63" i="43"/>
  <c r="AP63" i="43"/>
  <c r="AH63" i="43"/>
  <c r="Z63" i="43"/>
  <c r="AW63" i="43"/>
  <c r="AO63" i="43"/>
  <c r="AG63" i="43"/>
  <c r="Y63" i="43"/>
  <c r="AV63" i="43"/>
  <c r="AN63" i="43"/>
  <c r="AF63" i="43"/>
  <c r="X63" i="43"/>
  <c r="W63" i="43"/>
  <c r="AY63" i="43"/>
  <c r="AQ63" i="43"/>
  <c r="AI63" i="43"/>
  <c r="AE63" i="43"/>
  <c r="AA63" i="43"/>
  <c r="AW50" i="43"/>
  <c r="AO50" i="43"/>
  <c r="AG50" i="43"/>
  <c r="Y50" i="43"/>
  <c r="AV50" i="43"/>
  <c r="AN50" i="43"/>
  <c r="AF50" i="43"/>
  <c r="X50" i="43"/>
  <c r="AU50" i="43"/>
  <c r="AM50" i="43"/>
  <c r="AE50" i="43"/>
  <c r="W50" i="43"/>
  <c r="AT50" i="43"/>
  <c r="AL50" i="43"/>
  <c r="AD50" i="43"/>
  <c r="V50" i="43"/>
  <c r="BA50" i="43"/>
  <c r="AS50" i="43"/>
  <c r="AK50" i="43"/>
  <c r="AC50" i="43"/>
  <c r="AZ50" i="43"/>
  <c r="AR50" i="43"/>
  <c r="AJ50" i="43"/>
  <c r="AB50" i="43"/>
  <c r="AY50" i="43"/>
  <c r="AQ50" i="43"/>
  <c r="AI50" i="43"/>
  <c r="AA50" i="43"/>
  <c r="AX50" i="43"/>
  <c r="AP50" i="43"/>
  <c r="AH50" i="43"/>
  <c r="Z50" i="43"/>
  <c r="BJ182" i="43"/>
  <c r="BJ158" i="43"/>
  <c r="BU158" i="43"/>
  <c r="AZ156" i="43"/>
  <c r="AX156" i="43"/>
  <c r="AP156" i="43"/>
  <c r="AH156" i="43"/>
  <c r="Z156" i="43"/>
  <c r="AW156" i="43"/>
  <c r="AO156" i="43"/>
  <c r="AG156" i="43"/>
  <c r="Y156" i="43"/>
  <c r="BA156" i="43"/>
  <c r="AN156" i="43"/>
  <c r="AD156" i="43"/>
  <c r="AY156" i="43"/>
  <c r="AM156" i="43"/>
  <c r="AC156" i="43"/>
  <c r="AV156" i="43"/>
  <c r="AL156" i="43"/>
  <c r="AB156" i="43"/>
  <c r="AU156" i="43"/>
  <c r="AK156" i="43"/>
  <c r="AA156" i="43"/>
  <c r="AT156" i="43"/>
  <c r="AJ156" i="43"/>
  <c r="X156" i="43"/>
  <c r="AS156" i="43"/>
  <c r="AI156" i="43"/>
  <c r="W156" i="43"/>
  <c r="AR156" i="43"/>
  <c r="AF156" i="43"/>
  <c r="V156" i="43"/>
  <c r="AQ156" i="43"/>
  <c r="AE156" i="43"/>
  <c r="AV154" i="43"/>
  <c r="AN154" i="43"/>
  <c r="AF154" i="43"/>
  <c r="X154" i="43"/>
  <c r="AU154" i="43"/>
  <c r="AM154" i="43"/>
  <c r="AE154" i="43"/>
  <c r="W154" i="43"/>
  <c r="AR154" i="43"/>
  <c r="AH154" i="43"/>
  <c r="V154" i="43"/>
  <c r="BA154" i="43"/>
  <c r="AQ154" i="43"/>
  <c r="AG154" i="43"/>
  <c r="AZ154" i="43"/>
  <c r="AP154" i="43"/>
  <c r="AD154" i="43"/>
  <c r="AX154" i="43"/>
  <c r="AL154" i="43"/>
  <c r="AB154" i="43"/>
  <c r="AW154" i="43"/>
  <c r="AK154" i="43"/>
  <c r="AA154" i="43"/>
  <c r="AT154" i="43"/>
  <c r="AJ154" i="43"/>
  <c r="Z154" i="43"/>
  <c r="AY154" i="43"/>
  <c r="AS154" i="43"/>
  <c r="AO154" i="43"/>
  <c r="AI154" i="43"/>
  <c r="AC154" i="43"/>
  <c r="Y154" i="43"/>
  <c r="AW145" i="43"/>
  <c r="AO145" i="43"/>
  <c r="AG145" i="43"/>
  <c r="Y145" i="43"/>
  <c r="AT145" i="43"/>
  <c r="AL145" i="43"/>
  <c r="AD145" i="43"/>
  <c r="V145" i="43"/>
  <c r="BA145" i="43"/>
  <c r="AS145" i="43"/>
  <c r="AK145" i="43"/>
  <c r="AC145" i="43"/>
  <c r="AP145" i="43"/>
  <c r="AB145" i="43"/>
  <c r="AZ145" i="43"/>
  <c r="AN145" i="43"/>
  <c r="AA145" i="43"/>
  <c r="AY145" i="43"/>
  <c r="AM145" i="43"/>
  <c r="Z145" i="43"/>
  <c r="AX145" i="43"/>
  <c r="AJ145" i="43"/>
  <c r="X145" i="43"/>
  <c r="AV145" i="43"/>
  <c r="AI145" i="43"/>
  <c r="W145" i="43"/>
  <c r="AU145" i="43"/>
  <c r="AH145" i="43"/>
  <c r="AR145" i="43"/>
  <c r="AF145" i="43"/>
  <c r="AQ145" i="43"/>
  <c r="AE145" i="43"/>
  <c r="AU134" i="43"/>
  <c r="AM134" i="43"/>
  <c r="AE134" i="43"/>
  <c r="W134" i="43"/>
  <c r="AT134" i="43"/>
  <c r="AL134" i="43"/>
  <c r="AD134" i="43"/>
  <c r="V134" i="43"/>
  <c r="BA134" i="43"/>
  <c r="AQ134" i="43"/>
  <c r="AG134" i="43"/>
  <c r="AX134" i="43"/>
  <c r="AN134" i="43"/>
  <c r="AB134" i="43"/>
  <c r="AV134" i="43"/>
  <c r="AJ134" i="43"/>
  <c r="Z134" i="43"/>
  <c r="AS134" i="43"/>
  <c r="AI134" i="43"/>
  <c r="Y134" i="43"/>
  <c r="AR134" i="43"/>
  <c r="AH134" i="43"/>
  <c r="X134" i="43"/>
  <c r="AC134" i="43"/>
  <c r="AZ134" i="43"/>
  <c r="AA134" i="43"/>
  <c r="AY134" i="43"/>
  <c r="AW134" i="43"/>
  <c r="AP134" i="43"/>
  <c r="AO134" i="43"/>
  <c r="AK134" i="43"/>
  <c r="AF134" i="43"/>
  <c r="BJ111" i="43"/>
  <c r="AT98" i="43"/>
  <c r="AL98" i="43"/>
  <c r="AD98" i="43"/>
  <c r="V98" i="43"/>
  <c r="BA98" i="43"/>
  <c r="AS98" i="43"/>
  <c r="AK98" i="43"/>
  <c r="AC98" i="43"/>
  <c r="AU98" i="43"/>
  <c r="AI98" i="43"/>
  <c r="Y98" i="43"/>
  <c r="AR98" i="43"/>
  <c r="AH98" i="43"/>
  <c r="X98" i="43"/>
  <c r="AQ98" i="43"/>
  <c r="AG98" i="43"/>
  <c r="W98" i="43"/>
  <c r="AZ98" i="43"/>
  <c r="AP98" i="43"/>
  <c r="AF98" i="43"/>
  <c r="AY98" i="43"/>
  <c r="AO98" i="43"/>
  <c r="AE98" i="43"/>
  <c r="AX98" i="43"/>
  <c r="AN98" i="43"/>
  <c r="AB98" i="43"/>
  <c r="AW98" i="43"/>
  <c r="AM98" i="43"/>
  <c r="AA98" i="43"/>
  <c r="AV98" i="43"/>
  <c r="AJ98" i="43"/>
  <c r="Z98" i="43"/>
  <c r="AV100" i="43"/>
  <c r="AN100" i="43"/>
  <c r="AF100" i="43"/>
  <c r="X100" i="43"/>
  <c r="AU100" i="43"/>
  <c r="AM100" i="43"/>
  <c r="AE100" i="43"/>
  <c r="W100" i="43"/>
  <c r="AZ100" i="43"/>
  <c r="AP100" i="43"/>
  <c r="AD100" i="43"/>
  <c r="AY100" i="43"/>
  <c r="AO100" i="43"/>
  <c r="AC100" i="43"/>
  <c r="AX100" i="43"/>
  <c r="AL100" i="43"/>
  <c r="AB100" i="43"/>
  <c r="AW100" i="43"/>
  <c r="AK100" i="43"/>
  <c r="AA100" i="43"/>
  <c r="AT100" i="43"/>
  <c r="AJ100" i="43"/>
  <c r="Z100" i="43"/>
  <c r="AS100" i="43"/>
  <c r="AI100" i="43"/>
  <c r="Y100" i="43"/>
  <c r="AR100" i="43"/>
  <c r="AH100" i="43"/>
  <c r="V100" i="43"/>
  <c r="BA100" i="43"/>
  <c r="AQ100" i="43"/>
  <c r="AG100" i="43"/>
  <c r="AV82" i="43"/>
  <c r="AN82" i="43"/>
  <c r="AF82" i="43"/>
  <c r="X82" i="43"/>
  <c r="AZ82" i="43"/>
  <c r="AR82" i="43"/>
  <c r="AJ82" i="43"/>
  <c r="AB82" i="43"/>
  <c r="AX82" i="43"/>
  <c r="AM82" i="43"/>
  <c r="AC82" i="43"/>
  <c r="AW82" i="43"/>
  <c r="AL82" i="43"/>
  <c r="AA82" i="43"/>
  <c r="AU82" i="43"/>
  <c r="AK82" i="43"/>
  <c r="Z82" i="43"/>
  <c r="AT82" i="43"/>
  <c r="AI82" i="43"/>
  <c r="Y82" i="43"/>
  <c r="AS82" i="43"/>
  <c r="AH82" i="43"/>
  <c r="W82" i="43"/>
  <c r="AQ82" i="43"/>
  <c r="AG82" i="43"/>
  <c r="V82" i="43"/>
  <c r="BA82" i="43"/>
  <c r="AP82" i="43"/>
  <c r="AE82" i="43"/>
  <c r="AY82" i="43"/>
  <c r="AO82" i="43"/>
  <c r="AD82" i="43"/>
  <c r="AW79" i="43"/>
  <c r="AO79" i="43"/>
  <c r="AG79" i="43"/>
  <c r="BA79" i="43"/>
  <c r="AS79" i="43"/>
  <c r="AK79" i="43"/>
  <c r="AC79" i="43"/>
  <c r="AY79" i="43"/>
  <c r="AN79" i="43"/>
  <c r="AX79" i="43"/>
  <c r="AM79" i="43"/>
  <c r="AB79" i="43"/>
  <c r="AU79" i="43"/>
  <c r="AJ79" i="43"/>
  <c r="Z79" i="43"/>
  <c r="AR79" i="43"/>
  <c r="AH79" i="43"/>
  <c r="X79" i="43"/>
  <c r="AQ79" i="43"/>
  <c r="AF79" i="43"/>
  <c r="W79" i="43"/>
  <c r="AZ79" i="43"/>
  <c r="AP79" i="43"/>
  <c r="AE79" i="43"/>
  <c r="V79" i="43"/>
  <c r="AV79" i="43"/>
  <c r="AT79" i="43"/>
  <c r="AL79" i="43"/>
  <c r="AI79" i="43"/>
  <c r="AD79" i="43"/>
  <c r="AA79" i="43"/>
  <c r="Y79" i="43"/>
  <c r="AW34" i="43"/>
  <c r="Y34" i="43"/>
  <c r="AN34" i="43"/>
  <c r="BA34" i="43"/>
  <c r="AY34" i="43"/>
  <c r="AQ34" i="43"/>
  <c r="AI34" i="43"/>
  <c r="AA34" i="43"/>
  <c r="AG34" i="43"/>
  <c r="AV34" i="43"/>
  <c r="X34" i="43"/>
  <c r="AX34" i="43"/>
  <c r="AP34" i="43"/>
  <c r="AH34" i="43"/>
  <c r="Z34" i="43"/>
  <c r="AO34" i="43"/>
  <c r="AF34" i="43"/>
  <c r="AS34" i="43"/>
  <c r="AR34" i="43"/>
  <c r="AM34" i="43"/>
  <c r="W34" i="43"/>
  <c r="AL34" i="43"/>
  <c r="V34" i="43"/>
  <c r="AK34" i="43"/>
  <c r="AZ34" i="43"/>
  <c r="AJ34" i="43"/>
  <c r="AU34" i="43"/>
  <c r="AE34" i="43"/>
  <c r="AT34" i="43"/>
  <c r="AD34" i="43"/>
  <c r="AC34" i="43"/>
  <c r="AB34" i="43"/>
  <c r="BU199" i="43"/>
  <c r="BJ199" i="43"/>
  <c r="AY170" i="43"/>
  <c r="AQ170" i="43"/>
  <c r="AI170" i="43"/>
  <c r="AA170" i="43"/>
  <c r="AX170" i="43"/>
  <c r="AP170" i="43"/>
  <c r="AH170" i="43"/>
  <c r="Z170" i="43"/>
  <c r="AW170" i="43"/>
  <c r="AO170" i="43"/>
  <c r="AG170" i="43"/>
  <c r="Y170" i="43"/>
  <c r="AV170" i="43"/>
  <c r="AN170" i="43"/>
  <c r="AF170" i="43"/>
  <c r="X170" i="43"/>
  <c r="AU170" i="43"/>
  <c r="AM170" i="43"/>
  <c r="AE170" i="43"/>
  <c r="W170" i="43"/>
  <c r="BA170" i="43"/>
  <c r="AS170" i="43"/>
  <c r="AK170" i="43"/>
  <c r="AC170" i="43"/>
  <c r="AL170" i="43"/>
  <c r="AJ170" i="43"/>
  <c r="AD170" i="43"/>
  <c r="AB170" i="43"/>
  <c r="V170" i="43"/>
  <c r="AZ170" i="43"/>
  <c r="AT170" i="43"/>
  <c r="AR170" i="43"/>
  <c r="Q169" i="43"/>
  <c r="BE169" i="43" s="1"/>
  <c r="AW165" i="43"/>
  <c r="AO165" i="43"/>
  <c r="AG165" i="43"/>
  <c r="Y165" i="43"/>
  <c r="AV165" i="43"/>
  <c r="AN165" i="43"/>
  <c r="AF165" i="43"/>
  <c r="X165" i="43"/>
  <c r="AU165" i="43"/>
  <c r="AM165" i="43"/>
  <c r="AE165" i="43"/>
  <c r="W165" i="43"/>
  <c r="BA165" i="43"/>
  <c r="AS165" i="43"/>
  <c r="AK165" i="43"/>
  <c r="AC165" i="43"/>
  <c r="AY165" i="43"/>
  <c r="AQ165" i="43"/>
  <c r="AI165" i="43"/>
  <c r="AA165" i="43"/>
  <c r="AR165" i="43"/>
  <c r="V165" i="43"/>
  <c r="AJ165" i="43"/>
  <c r="AH165" i="43"/>
  <c r="AX165" i="43"/>
  <c r="AB165" i="43"/>
  <c r="AT165" i="43"/>
  <c r="Z165" i="43"/>
  <c r="AL165" i="43"/>
  <c r="AD165" i="43"/>
  <c r="AZ165" i="43"/>
  <c r="AP165" i="43"/>
  <c r="AY159" i="43"/>
  <c r="AQ159" i="43"/>
  <c r="AI159" i="43"/>
  <c r="AA159" i="43"/>
  <c r="AX159" i="43"/>
  <c r="AP159" i="43"/>
  <c r="AH159" i="43"/>
  <c r="Z159" i="43"/>
  <c r="AW159" i="43"/>
  <c r="AO159" i="43"/>
  <c r="AG159" i="43"/>
  <c r="Y159" i="43"/>
  <c r="AU159" i="43"/>
  <c r="AM159" i="43"/>
  <c r="AE159" i="43"/>
  <c r="W159" i="43"/>
  <c r="AV159" i="43"/>
  <c r="AF159" i="43"/>
  <c r="AT159" i="43"/>
  <c r="AD159" i="43"/>
  <c r="AL159" i="43"/>
  <c r="AK159" i="43"/>
  <c r="AJ159" i="43"/>
  <c r="BA159" i="43"/>
  <c r="AC159" i="43"/>
  <c r="AZ159" i="43"/>
  <c r="AB159" i="43"/>
  <c r="AS159" i="43"/>
  <c r="X159" i="43"/>
  <c r="AR159" i="43"/>
  <c r="V159" i="43"/>
  <c r="AN159" i="43"/>
  <c r="BJ144" i="43"/>
  <c r="BU144" i="43"/>
  <c r="BU111" i="43"/>
  <c r="BJ82" i="43"/>
  <c r="AT80" i="43"/>
  <c r="AL80" i="43"/>
  <c r="AD80" i="43"/>
  <c r="V80" i="43"/>
  <c r="AX80" i="43"/>
  <c r="AP80" i="43"/>
  <c r="AH80" i="43"/>
  <c r="Z80" i="43"/>
  <c r="AS80" i="43"/>
  <c r="AI80" i="43"/>
  <c r="X80" i="43"/>
  <c r="AR80" i="43"/>
  <c r="AG80" i="43"/>
  <c r="W80" i="43"/>
  <c r="BA80" i="43"/>
  <c r="AQ80" i="43"/>
  <c r="AF80" i="43"/>
  <c r="AZ80" i="43"/>
  <c r="AO80" i="43"/>
  <c r="AE80" i="43"/>
  <c r="AW80" i="43"/>
  <c r="AM80" i="43"/>
  <c r="AB80" i="43"/>
  <c r="AV80" i="43"/>
  <c r="AK80" i="43"/>
  <c r="AA80" i="43"/>
  <c r="AU80" i="43"/>
  <c r="AJ80" i="43"/>
  <c r="Y80" i="43"/>
  <c r="AN80" i="43"/>
  <c r="AC80" i="43"/>
  <c r="AY80" i="43"/>
  <c r="AZ61" i="43"/>
  <c r="AR61" i="43"/>
  <c r="AJ61" i="43"/>
  <c r="AB61" i="43"/>
  <c r="AV61" i="43"/>
  <c r="AN61" i="43"/>
  <c r="AF61" i="43"/>
  <c r="X61" i="43"/>
  <c r="AU61" i="43"/>
  <c r="AM61" i="43"/>
  <c r="AE61" i="43"/>
  <c r="W61" i="43"/>
  <c r="AT61" i="43"/>
  <c r="AL61" i="43"/>
  <c r="AD61" i="43"/>
  <c r="V61" i="43"/>
  <c r="AQ61" i="43"/>
  <c r="AA61" i="43"/>
  <c r="AP61" i="43"/>
  <c r="Z61" i="43"/>
  <c r="AO61" i="43"/>
  <c r="Y61" i="43"/>
  <c r="BA61" i="43"/>
  <c r="AK61" i="43"/>
  <c r="AY61" i="43"/>
  <c r="AI61" i="43"/>
  <c r="AX61" i="43"/>
  <c r="AH61" i="43"/>
  <c r="AW61" i="43"/>
  <c r="AG61" i="43"/>
  <c r="AS61" i="43"/>
  <c r="AC61" i="43"/>
  <c r="AZ187" i="43"/>
  <c r="AR187" i="43"/>
  <c r="AJ187" i="43"/>
  <c r="AB187" i="43"/>
  <c r="AY187" i="43"/>
  <c r="AQ187" i="43"/>
  <c r="AI187" i="43"/>
  <c r="AA187" i="43"/>
  <c r="AX187" i="43"/>
  <c r="AP187" i="43"/>
  <c r="AH187" i="43"/>
  <c r="Z187" i="43"/>
  <c r="AW187" i="43"/>
  <c r="AO187" i="43"/>
  <c r="AG187" i="43"/>
  <c r="Y187" i="43"/>
  <c r="AV187" i="43"/>
  <c r="AN187" i="43"/>
  <c r="AF187" i="43"/>
  <c r="X187" i="43"/>
  <c r="AU187" i="43"/>
  <c r="AM187" i="43"/>
  <c r="AE187" i="43"/>
  <c r="W187" i="43"/>
  <c r="AT187" i="43"/>
  <c r="AL187" i="43"/>
  <c r="AD187" i="43"/>
  <c r="V187" i="43"/>
  <c r="BA187" i="43"/>
  <c r="AS187" i="43"/>
  <c r="AK187" i="43"/>
  <c r="AC187" i="43"/>
  <c r="BJ172" i="43"/>
  <c r="BU172" i="43"/>
  <c r="AV180" i="43"/>
  <c r="AN180" i="43"/>
  <c r="AF180" i="43"/>
  <c r="X180" i="43"/>
  <c r="AT180" i="43"/>
  <c r="AL180" i="43"/>
  <c r="AD180" i="43"/>
  <c r="V180" i="43"/>
  <c r="AZ180" i="43"/>
  <c r="AR180" i="43"/>
  <c r="AJ180" i="43"/>
  <c r="AB180" i="43"/>
  <c r="AX180" i="43"/>
  <c r="AP180" i="43"/>
  <c r="AH180" i="43"/>
  <c r="Z180" i="43"/>
  <c r="AU180" i="43"/>
  <c r="AE180" i="43"/>
  <c r="AS180" i="43"/>
  <c r="AC180" i="43"/>
  <c r="AQ180" i="43"/>
  <c r="AA180" i="43"/>
  <c r="AO180" i="43"/>
  <c r="Y180" i="43"/>
  <c r="AM180" i="43"/>
  <c r="W180" i="43"/>
  <c r="BA180" i="43"/>
  <c r="AK180" i="43"/>
  <c r="AY180" i="43"/>
  <c r="AI180" i="43"/>
  <c r="AW180" i="43"/>
  <c r="AG180" i="43"/>
  <c r="AW136" i="43"/>
  <c r="AO136" i="43"/>
  <c r="AG136" i="43"/>
  <c r="Y136" i="43"/>
  <c r="AV136" i="43"/>
  <c r="AN136" i="43"/>
  <c r="AF136" i="43"/>
  <c r="X136" i="43"/>
  <c r="AX136" i="43"/>
  <c r="AL136" i="43"/>
  <c r="AB136" i="43"/>
  <c r="AT136" i="43"/>
  <c r="AJ136" i="43"/>
  <c r="Z136" i="43"/>
  <c r="AS136" i="43"/>
  <c r="AI136" i="43"/>
  <c r="W136" i="43"/>
  <c r="AR136" i="43"/>
  <c r="AH136" i="43"/>
  <c r="V136" i="43"/>
  <c r="BA136" i="43"/>
  <c r="AQ136" i="43"/>
  <c r="AE136" i="43"/>
  <c r="AZ136" i="43"/>
  <c r="AP136" i="43"/>
  <c r="AD136" i="43"/>
  <c r="AY136" i="43"/>
  <c r="AM136" i="43"/>
  <c r="AC136" i="43"/>
  <c r="AU136" i="43"/>
  <c r="AK136" i="43"/>
  <c r="AA136" i="43"/>
  <c r="AW116" i="43"/>
  <c r="AO116" i="43"/>
  <c r="AG116" i="43"/>
  <c r="Y116" i="43"/>
  <c r="BA116" i="43"/>
  <c r="AS116" i="43"/>
  <c r="AK116" i="43"/>
  <c r="AC116" i="43"/>
  <c r="AY116" i="43"/>
  <c r="AN116" i="43"/>
  <c r="AD116" i="43"/>
  <c r="AX116" i="43"/>
  <c r="AM116" i="43"/>
  <c r="AB116" i="43"/>
  <c r="AV116" i="43"/>
  <c r="AL116" i="43"/>
  <c r="AA116" i="43"/>
  <c r="AU116" i="43"/>
  <c r="AJ116" i="43"/>
  <c r="Z116" i="43"/>
  <c r="AT116" i="43"/>
  <c r="AI116" i="43"/>
  <c r="X116" i="43"/>
  <c r="AR116" i="43"/>
  <c r="AH116" i="43"/>
  <c r="W116" i="43"/>
  <c r="AQ116" i="43"/>
  <c r="AF116" i="43"/>
  <c r="V116" i="43"/>
  <c r="AZ116" i="43"/>
  <c r="AP116" i="43"/>
  <c r="AE116" i="43"/>
  <c r="BJ105" i="43"/>
  <c r="BU105" i="43"/>
  <c r="BJ80" i="43"/>
  <c r="BJ53" i="43"/>
  <c r="BJ37" i="43"/>
  <c r="AW199" i="43"/>
  <c r="AO199" i="43"/>
  <c r="AG199" i="43"/>
  <c r="Y199" i="43"/>
  <c r="AV199" i="43"/>
  <c r="AN199" i="43"/>
  <c r="AF199" i="43"/>
  <c r="X199" i="43"/>
  <c r="AU199" i="43"/>
  <c r="AM199" i="43"/>
  <c r="AE199" i="43"/>
  <c r="W199" i="43"/>
  <c r="AT199" i="43"/>
  <c r="AL199" i="43"/>
  <c r="AD199" i="43"/>
  <c r="V199" i="43"/>
  <c r="BA199" i="43"/>
  <c r="AS199" i="43"/>
  <c r="AK199" i="43"/>
  <c r="AC199" i="43"/>
  <c r="AZ199" i="43"/>
  <c r="AR199" i="43"/>
  <c r="AJ199" i="43"/>
  <c r="AB199" i="43"/>
  <c r="AX199" i="43"/>
  <c r="AP199" i="43"/>
  <c r="AH199" i="43"/>
  <c r="Z199" i="43"/>
  <c r="AY199" i="43"/>
  <c r="AQ199" i="43"/>
  <c r="AI199" i="43"/>
  <c r="AA199" i="43"/>
  <c r="AY178" i="43"/>
  <c r="AQ178" i="43"/>
  <c r="AI178" i="43"/>
  <c r="AA178" i="43"/>
  <c r="AX178" i="43"/>
  <c r="AP178" i="43"/>
  <c r="AH178" i="43"/>
  <c r="Z178" i="43"/>
  <c r="AW178" i="43"/>
  <c r="AO178" i="43"/>
  <c r="AG178" i="43"/>
  <c r="Y178" i="43"/>
  <c r="AV178" i="43"/>
  <c r="AN178" i="43"/>
  <c r="AF178" i="43"/>
  <c r="X178" i="43"/>
  <c r="AU178" i="43"/>
  <c r="AM178" i="43"/>
  <c r="AE178" i="43"/>
  <c r="W178" i="43"/>
  <c r="AT178" i="43"/>
  <c r="AL178" i="43"/>
  <c r="AD178" i="43"/>
  <c r="V178" i="43"/>
  <c r="BA178" i="43"/>
  <c r="AS178" i="43"/>
  <c r="AK178" i="43"/>
  <c r="AC178" i="43"/>
  <c r="AR178" i="43"/>
  <c r="AJ178" i="43"/>
  <c r="AB178" i="43"/>
  <c r="AZ178" i="43"/>
  <c r="BJ180" i="43"/>
  <c r="AX173" i="43"/>
  <c r="AP173" i="43"/>
  <c r="AH173" i="43"/>
  <c r="Z173" i="43"/>
  <c r="AW173" i="43"/>
  <c r="AO173" i="43"/>
  <c r="AG173" i="43"/>
  <c r="Y173" i="43"/>
  <c r="AV173" i="43"/>
  <c r="AN173" i="43"/>
  <c r="AF173" i="43"/>
  <c r="X173" i="43"/>
  <c r="AU173" i="43"/>
  <c r="AM173" i="43"/>
  <c r="AE173" i="43"/>
  <c r="W173" i="43"/>
  <c r="AT173" i="43"/>
  <c r="AL173" i="43"/>
  <c r="AD173" i="43"/>
  <c r="V173" i="43"/>
  <c r="BA173" i="43"/>
  <c r="AS173" i="43"/>
  <c r="AK173" i="43"/>
  <c r="AC173" i="43"/>
  <c r="AZ173" i="43"/>
  <c r="AR173" i="43"/>
  <c r="AJ173" i="43"/>
  <c r="AB173" i="43"/>
  <c r="AY173" i="43"/>
  <c r="AQ173" i="43"/>
  <c r="AI173" i="43"/>
  <c r="AA173" i="43"/>
  <c r="AU125" i="43"/>
  <c r="AM125" i="43"/>
  <c r="AE125" i="43"/>
  <c r="W125" i="43"/>
  <c r="BA125" i="43"/>
  <c r="AS125" i="43"/>
  <c r="AK125" i="43"/>
  <c r="AC125" i="43"/>
  <c r="AV125" i="43"/>
  <c r="AJ125" i="43"/>
  <c r="Z125" i="43"/>
  <c r="AT125" i="43"/>
  <c r="AI125" i="43"/>
  <c r="Y125" i="43"/>
  <c r="AR125" i="43"/>
  <c r="AH125" i="43"/>
  <c r="X125" i="43"/>
  <c r="AQ125" i="43"/>
  <c r="AG125" i="43"/>
  <c r="V125" i="43"/>
  <c r="AZ125" i="43"/>
  <c r="AP125" i="43"/>
  <c r="AF125" i="43"/>
  <c r="AX125" i="43"/>
  <c r="AN125" i="43"/>
  <c r="AB125" i="43"/>
  <c r="AL125" i="43"/>
  <c r="AD125" i="43"/>
  <c r="AA125" i="43"/>
  <c r="AY125" i="43"/>
  <c r="AW125" i="43"/>
  <c r="AO125" i="43"/>
  <c r="AT105" i="43"/>
  <c r="AL105" i="43"/>
  <c r="AD105" i="43"/>
  <c r="V105" i="43"/>
  <c r="BA105" i="43"/>
  <c r="AS105" i="43"/>
  <c r="AK105" i="43"/>
  <c r="AC105" i="43"/>
  <c r="AZ105" i="43"/>
  <c r="AR105" i="43"/>
  <c r="AJ105" i="43"/>
  <c r="AB105" i="43"/>
  <c r="AX105" i="43"/>
  <c r="AP105" i="43"/>
  <c r="AH105" i="43"/>
  <c r="Z105" i="43"/>
  <c r="AW105" i="43"/>
  <c r="AO105" i="43"/>
  <c r="AG105" i="43"/>
  <c r="Y105" i="43"/>
  <c r="AV105" i="43"/>
  <c r="AN105" i="43"/>
  <c r="AF105" i="43"/>
  <c r="X105" i="43"/>
  <c r="AA105" i="43"/>
  <c r="W105" i="43"/>
  <c r="AY105" i="43"/>
  <c r="AU105" i="43"/>
  <c r="AQ105" i="43"/>
  <c r="AM105" i="43"/>
  <c r="AI105" i="43"/>
  <c r="AE105" i="43"/>
  <c r="BU80" i="43"/>
  <c r="BJ55" i="43"/>
  <c r="AN37" i="43"/>
  <c r="AD37" i="43"/>
  <c r="AU37" i="43"/>
  <c r="AM37" i="43"/>
  <c r="AE37" i="43"/>
  <c r="W37" i="43"/>
  <c r="AT37" i="43"/>
  <c r="V37" i="43"/>
  <c r="BA37" i="43"/>
  <c r="AS37" i="43"/>
  <c r="AK37" i="43"/>
  <c r="AC37" i="43"/>
  <c r="AZ37" i="43"/>
  <c r="AR37" i="43"/>
  <c r="AJ37" i="43"/>
  <c r="AB37" i="43"/>
  <c r="AX37" i="43"/>
  <c r="AP37" i="43"/>
  <c r="AH37" i="43"/>
  <c r="Z37" i="43"/>
  <c r="AV37" i="43"/>
  <c r="AF37" i="43"/>
  <c r="AW37" i="43"/>
  <c r="AO37" i="43"/>
  <c r="AG37" i="43"/>
  <c r="Y37" i="43"/>
  <c r="X37" i="43"/>
  <c r="AL37" i="43"/>
  <c r="AY37" i="43"/>
  <c r="AQ37" i="43"/>
  <c r="AI37" i="43"/>
  <c r="AA37" i="43"/>
  <c r="AX196" i="43"/>
  <c r="AP196" i="43"/>
  <c r="AH196" i="43"/>
  <c r="Z196" i="43"/>
  <c r="AW196" i="43"/>
  <c r="AO196" i="43"/>
  <c r="AG196" i="43"/>
  <c r="Y196" i="43"/>
  <c r="AV196" i="43"/>
  <c r="AN196" i="43"/>
  <c r="AF196" i="43"/>
  <c r="X196" i="43"/>
  <c r="AU196" i="43"/>
  <c r="AM196" i="43"/>
  <c r="AE196" i="43"/>
  <c r="W196" i="43"/>
  <c r="AT196" i="43"/>
  <c r="AL196" i="43"/>
  <c r="AD196" i="43"/>
  <c r="V196" i="43"/>
  <c r="BA196" i="43"/>
  <c r="AS196" i="43"/>
  <c r="AK196" i="43"/>
  <c r="AC196" i="43"/>
  <c r="AY196" i="43"/>
  <c r="AQ196" i="43"/>
  <c r="AI196" i="43"/>
  <c r="AA196" i="43"/>
  <c r="AZ196" i="43"/>
  <c r="AR196" i="43"/>
  <c r="AJ196" i="43"/>
  <c r="AB196" i="43"/>
  <c r="AV179" i="43"/>
  <c r="AN179" i="43"/>
  <c r="AF179" i="43"/>
  <c r="X179" i="43"/>
  <c r="AU179" i="43"/>
  <c r="AM179" i="43"/>
  <c r="AE179" i="43"/>
  <c r="W179" i="43"/>
  <c r="AT179" i="43"/>
  <c r="AL179" i="43"/>
  <c r="AD179" i="43"/>
  <c r="V179" i="43"/>
  <c r="BA179" i="43"/>
  <c r="AS179" i="43"/>
  <c r="AK179" i="43"/>
  <c r="AC179" i="43"/>
  <c r="AZ179" i="43"/>
  <c r="AR179" i="43"/>
  <c r="AJ179" i="43"/>
  <c r="AB179" i="43"/>
  <c r="AY179" i="43"/>
  <c r="AQ179" i="43"/>
  <c r="AI179" i="43"/>
  <c r="AA179" i="43"/>
  <c r="AX179" i="43"/>
  <c r="AP179" i="43"/>
  <c r="AH179" i="43"/>
  <c r="Z179" i="43"/>
  <c r="AW179" i="43"/>
  <c r="AO179" i="43"/>
  <c r="AG179" i="43"/>
  <c r="Y179" i="43"/>
  <c r="AT137" i="43"/>
  <c r="AL137" i="43"/>
  <c r="AD137" i="43"/>
  <c r="V137" i="43"/>
  <c r="BA137" i="43"/>
  <c r="AS137" i="43"/>
  <c r="AK137" i="43"/>
  <c r="AC137" i="43"/>
  <c r="AZ137" i="43"/>
  <c r="AP137" i="43"/>
  <c r="AF137" i="43"/>
  <c r="AX137" i="43"/>
  <c r="AN137" i="43"/>
  <c r="AB137" i="43"/>
  <c r="AW137" i="43"/>
  <c r="AM137" i="43"/>
  <c r="AA137" i="43"/>
  <c r="AV137" i="43"/>
  <c r="AJ137" i="43"/>
  <c r="Z137" i="43"/>
  <c r="AU137" i="43"/>
  <c r="AI137" i="43"/>
  <c r="Y137" i="43"/>
  <c r="AR137" i="43"/>
  <c r="AH137" i="43"/>
  <c r="X137" i="43"/>
  <c r="AQ137" i="43"/>
  <c r="AG137" i="43"/>
  <c r="W137" i="43"/>
  <c r="AE137" i="43"/>
  <c r="AY137" i="43"/>
  <c r="AO137" i="43"/>
  <c r="BJ145" i="43"/>
  <c r="BU145" i="43"/>
  <c r="AV130" i="43"/>
  <c r="AN130" i="43"/>
  <c r="AF130" i="43"/>
  <c r="X130" i="43"/>
  <c r="AT130" i="43"/>
  <c r="AL130" i="43"/>
  <c r="AD130" i="43"/>
  <c r="V130" i="43"/>
  <c r="AU130" i="43"/>
  <c r="AJ130" i="43"/>
  <c r="Z130" i="43"/>
  <c r="AS130" i="43"/>
  <c r="AI130" i="43"/>
  <c r="Y130" i="43"/>
  <c r="AR130" i="43"/>
  <c r="AH130" i="43"/>
  <c r="W130" i="43"/>
  <c r="BA130" i="43"/>
  <c r="AQ130" i="43"/>
  <c r="AG130" i="43"/>
  <c r="AZ130" i="43"/>
  <c r="AP130" i="43"/>
  <c r="AE130" i="43"/>
  <c r="AY130" i="43"/>
  <c r="AO130" i="43"/>
  <c r="AC130" i="43"/>
  <c r="AX130" i="43"/>
  <c r="AM130" i="43"/>
  <c r="AB130" i="43"/>
  <c r="AW130" i="43"/>
  <c r="AK130" i="43"/>
  <c r="AA130" i="43"/>
  <c r="Q138" i="43"/>
  <c r="BE138" i="43" s="1"/>
  <c r="Q146" i="43"/>
  <c r="BE146" i="43" s="1"/>
  <c r="AZ126" i="43"/>
  <c r="AR126" i="43"/>
  <c r="AJ126" i="43"/>
  <c r="AB126" i="43"/>
  <c r="AX126" i="43"/>
  <c r="AP126" i="43"/>
  <c r="AH126" i="43"/>
  <c r="Z126" i="43"/>
  <c r="AW126" i="43"/>
  <c r="AM126" i="43"/>
  <c r="AC126" i="43"/>
  <c r="AV126" i="43"/>
  <c r="AL126" i="43"/>
  <c r="AA126" i="43"/>
  <c r="AU126" i="43"/>
  <c r="AK126" i="43"/>
  <c r="Y126" i="43"/>
  <c r="AT126" i="43"/>
  <c r="AI126" i="43"/>
  <c r="X126" i="43"/>
  <c r="AS126" i="43"/>
  <c r="AG126" i="43"/>
  <c r="W126" i="43"/>
  <c r="BA126" i="43"/>
  <c r="AO126" i="43"/>
  <c r="AE126" i="43"/>
  <c r="AF126" i="43"/>
  <c r="AD126" i="43"/>
  <c r="V126" i="43"/>
  <c r="AY126" i="43"/>
  <c r="AQ126" i="43"/>
  <c r="AN126" i="43"/>
  <c r="AV122" i="43"/>
  <c r="AN122" i="43"/>
  <c r="AF122" i="43"/>
  <c r="X122" i="43"/>
  <c r="AT122" i="43"/>
  <c r="AL122" i="43"/>
  <c r="AD122" i="43"/>
  <c r="V122" i="43"/>
  <c r="AW122" i="43"/>
  <c r="AK122" i="43"/>
  <c r="AA122" i="43"/>
  <c r="AU122" i="43"/>
  <c r="AJ122" i="43"/>
  <c r="Z122" i="43"/>
  <c r="AS122" i="43"/>
  <c r="AI122" i="43"/>
  <c r="Y122" i="43"/>
  <c r="AR122" i="43"/>
  <c r="AH122" i="43"/>
  <c r="W122" i="43"/>
  <c r="BA122" i="43"/>
  <c r="AQ122" i="43"/>
  <c r="AG122" i="43"/>
  <c r="AY122" i="43"/>
  <c r="AO122" i="43"/>
  <c r="AC122" i="43"/>
  <c r="AM122" i="43"/>
  <c r="AE122" i="43"/>
  <c r="AB122" i="43"/>
  <c r="AZ122" i="43"/>
  <c r="AX122" i="43"/>
  <c r="AP122" i="43"/>
  <c r="BU115" i="43"/>
  <c r="BJ115" i="43"/>
  <c r="AX113" i="43"/>
  <c r="AP113" i="43"/>
  <c r="AH113" i="43"/>
  <c r="Z113" i="43"/>
  <c r="AT113" i="43"/>
  <c r="AL113" i="43"/>
  <c r="AD113" i="43"/>
  <c r="V113" i="43"/>
  <c r="AZ113" i="43"/>
  <c r="AO113" i="43"/>
  <c r="AE113" i="43"/>
  <c r="AY113" i="43"/>
  <c r="AN113" i="43"/>
  <c r="AC113" i="43"/>
  <c r="AW113" i="43"/>
  <c r="AM113" i="43"/>
  <c r="AB113" i="43"/>
  <c r="AV113" i="43"/>
  <c r="AK113" i="43"/>
  <c r="AA113" i="43"/>
  <c r="AU113" i="43"/>
  <c r="AJ113" i="43"/>
  <c r="Y113" i="43"/>
  <c r="AS113" i="43"/>
  <c r="AI113" i="43"/>
  <c r="X113" i="43"/>
  <c r="AR113" i="43"/>
  <c r="AG113" i="43"/>
  <c r="W113" i="43"/>
  <c r="BA113" i="43"/>
  <c r="AQ113" i="43"/>
  <c r="AF113" i="43"/>
  <c r="BJ90" i="43"/>
  <c r="BU90" i="43"/>
  <c r="AT66" i="43"/>
  <c r="AL66" i="43"/>
  <c r="AD66" i="43"/>
  <c r="V66" i="43"/>
  <c r="BA66" i="43"/>
  <c r="AS66" i="43"/>
  <c r="AK66" i="43"/>
  <c r="AC66" i="43"/>
  <c r="AX66" i="43"/>
  <c r="AN66" i="43"/>
  <c r="AB66" i="43"/>
  <c r="AW66" i="43"/>
  <c r="AM66" i="43"/>
  <c r="AA66" i="43"/>
  <c r="AV66" i="43"/>
  <c r="AJ66" i="43"/>
  <c r="Z66" i="43"/>
  <c r="AU66" i="43"/>
  <c r="AI66" i="43"/>
  <c r="Y66" i="43"/>
  <c r="AR66" i="43"/>
  <c r="AH66" i="43"/>
  <c r="X66" i="43"/>
  <c r="AQ66" i="43"/>
  <c r="AG66" i="43"/>
  <c r="W66" i="43"/>
  <c r="AZ66" i="43"/>
  <c r="AP66" i="43"/>
  <c r="AF66" i="43"/>
  <c r="AY66" i="43"/>
  <c r="AO66" i="43"/>
  <c r="AE66" i="43"/>
  <c r="AU53" i="43"/>
  <c r="AM53" i="43"/>
  <c r="AE53" i="43"/>
  <c r="W53" i="43"/>
  <c r="AT53" i="43"/>
  <c r="AL53" i="43"/>
  <c r="AD53" i="43"/>
  <c r="V53" i="43"/>
  <c r="AV53" i="43"/>
  <c r="AJ53" i="43"/>
  <c r="Z53" i="43"/>
  <c r="AS53" i="43"/>
  <c r="AI53" i="43"/>
  <c r="Y53" i="43"/>
  <c r="AR53" i="43"/>
  <c r="AH53" i="43"/>
  <c r="X53" i="43"/>
  <c r="BA53" i="43"/>
  <c r="AQ53" i="43"/>
  <c r="AG53" i="43"/>
  <c r="AZ53" i="43"/>
  <c r="AP53" i="43"/>
  <c r="AF53" i="43"/>
  <c r="AY53" i="43"/>
  <c r="AO53" i="43"/>
  <c r="AC53" i="43"/>
  <c r="AX53" i="43"/>
  <c r="AN53" i="43"/>
  <c r="AB53" i="43"/>
  <c r="AW53" i="43"/>
  <c r="AK53" i="43"/>
  <c r="AA53" i="43"/>
  <c r="AW42" i="43"/>
  <c r="AO42" i="43"/>
  <c r="AV42" i="43"/>
  <c r="AN42" i="43"/>
  <c r="AF42" i="43"/>
  <c r="X42" i="43"/>
  <c r="AU42" i="43"/>
  <c r="AM42" i="43"/>
  <c r="AE42" i="43"/>
  <c r="W42" i="43"/>
  <c r="AT42" i="43"/>
  <c r="AL42" i="43"/>
  <c r="AD42" i="43"/>
  <c r="V42" i="43"/>
  <c r="BA42" i="43"/>
  <c r="AS42" i="43"/>
  <c r="AK42" i="43"/>
  <c r="AC42" i="43"/>
  <c r="AZ42" i="43"/>
  <c r="AR42" i="43"/>
  <c r="AJ42" i="43"/>
  <c r="AB42" i="43"/>
  <c r="AY42" i="43"/>
  <c r="AQ42" i="43"/>
  <c r="AI42" i="43"/>
  <c r="AA42" i="43"/>
  <c r="Y42" i="43"/>
  <c r="AX42" i="43"/>
  <c r="AP42" i="43"/>
  <c r="AH42" i="43"/>
  <c r="Z42" i="43"/>
  <c r="AG42" i="43"/>
  <c r="BJ45" i="43"/>
  <c r="AZ38" i="43"/>
  <c r="AR38" i="43"/>
  <c r="AJ38" i="43"/>
  <c r="AB38" i="43"/>
  <c r="AA38" i="43"/>
  <c r="AI38" i="43"/>
  <c r="AX38" i="43"/>
  <c r="AP38" i="43"/>
  <c r="AH38" i="43"/>
  <c r="Z38" i="43"/>
  <c r="AW38" i="43"/>
  <c r="AO38" i="43"/>
  <c r="AG38" i="43"/>
  <c r="Y38" i="43"/>
  <c r="AV38" i="43"/>
  <c r="AN38" i="43"/>
  <c r="AF38" i="43"/>
  <c r="AU38" i="43"/>
  <c r="AM38" i="43"/>
  <c r="AE38" i="43"/>
  <c r="W38" i="43"/>
  <c r="AS38" i="43"/>
  <c r="AC38" i="43"/>
  <c r="AQ38" i="43"/>
  <c r="AT38" i="43"/>
  <c r="AL38" i="43"/>
  <c r="AD38" i="43"/>
  <c r="V38" i="43"/>
  <c r="BA38" i="43"/>
  <c r="AK38" i="43"/>
  <c r="AY38" i="43"/>
  <c r="X38" i="43"/>
  <c r="AL35" i="43"/>
  <c r="BA35" i="43"/>
  <c r="AS35" i="43"/>
  <c r="AX35" i="43"/>
  <c r="AP35" i="43"/>
  <c r="AH35" i="43"/>
  <c r="Z35" i="43"/>
  <c r="AV35" i="43"/>
  <c r="AN35" i="43"/>
  <c r="AF35" i="43"/>
  <c r="X35" i="43"/>
  <c r="V35" i="43"/>
  <c r="AK35" i="43"/>
  <c r="AU35" i="43"/>
  <c r="AM35" i="43"/>
  <c r="AE35" i="43"/>
  <c r="W35" i="43"/>
  <c r="AT35" i="43"/>
  <c r="AD35" i="43"/>
  <c r="AC35" i="43"/>
  <c r="AR35" i="43"/>
  <c r="Y35" i="43"/>
  <c r="AO35" i="43"/>
  <c r="AJ35" i="43"/>
  <c r="AI35" i="43"/>
  <c r="AZ35" i="43"/>
  <c r="AG35" i="43"/>
  <c r="AY35" i="43"/>
  <c r="AB35" i="43"/>
  <c r="AW35" i="43"/>
  <c r="AA35" i="43"/>
  <c r="AQ35" i="43"/>
  <c r="BU37" i="43"/>
  <c r="BU171" i="43"/>
  <c r="BJ171" i="43"/>
  <c r="BJ173" i="43"/>
  <c r="BJ166" i="43"/>
  <c r="BU166" i="43"/>
  <c r="BA101" i="43"/>
  <c r="AS101" i="43"/>
  <c r="AK101" i="43"/>
  <c r="AC101" i="43"/>
  <c r="AZ101" i="43"/>
  <c r="AR101" i="43"/>
  <c r="AJ101" i="43"/>
  <c r="AB101" i="43"/>
  <c r="AP101" i="43"/>
  <c r="AF101" i="43"/>
  <c r="V101" i="43"/>
  <c r="AY101" i="43"/>
  <c r="AO101" i="43"/>
  <c r="AE101" i="43"/>
  <c r="AX101" i="43"/>
  <c r="AN101" i="43"/>
  <c r="AD101" i="43"/>
  <c r="AW101" i="43"/>
  <c r="AM101" i="43"/>
  <c r="AA101" i="43"/>
  <c r="AV101" i="43"/>
  <c r="AL101" i="43"/>
  <c r="Z101" i="43"/>
  <c r="AU101" i="43"/>
  <c r="AI101" i="43"/>
  <c r="Y101" i="43"/>
  <c r="AT101" i="43"/>
  <c r="AH101" i="43"/>
  <c r="X101" i="43"/>
  <c r="AQ101" i="43"/>
  <c r="AG101" i="43"/>
  <c r="W101" i="43"/>
  <c r="Q81" i="43"/>
  <c r="BE81" i="43" s="1"/>
  <c r="BA58" i="43"/>
  <c r="AS58" i="43"/>
  <c r="AK58" i="43"/>
  <c r="AC58" i="43"/>
  <c r="AW58" i="43"/>
  <c r="AO58" i="43"/>
  <c r="AG58" i="43"/>
  <c r="Y58" i="43"/>
  <c r="AV58" i="43"/>
  <c r="AN58" i="43"/>
  <c r="AF58" i="43"/>
  <c r="X58" i="43"/>
  <c r="AU58" i="43"/>
  <c r="AM58" i="43"/>
  <c r="AE58" i="43"/>
  <c r="W58" i="43"/>
  <c r="AP58" i="43"/>
  <c r="Z58" i="43"/>
  <c r="AL58" i="43"/>
  <c r="V58" i="43"/>
  <c r="AZ58" i="43"/>
  <c r="AJ58" i="43"/>
  <c r="AY58" i="43"/>
  <c r="AI58" i="43"/>
  <c r="AX58" i="43"/>
  <c r="AH58" i="43"/>
  <c r="AT58" i="43"/>
  <c r="AD58" i="43"/>
  <c r="AR58" i="43"/>
  <c r="AB58" i="43"/>
  <c r="AQ58" i="43"/>
  <c r="AA58" i="43"/>
  <c r="BJ46" i="43"/>
  <c r="AX182" i="43"/>
  <c r="AP182" i="43"/>
  <c r="AH182" i="43"/>
  <c r="Z182" i="43"/>
  <c r="AV182" i="43"/>
  <c r="AN182" i="43"/>
  <c r="AF182" i="43"/>
  <c r="X182" i="43"/>
  <c r="AU182" i="43"/>
  <c r="AM182" i="43"/>
  <c r="AE182" i="43"/>
  <c r="W182" i="43"/>
  <c r="AT182" i="43"/>
  <c r="AL182" i="43"/>
  <c r="AD182" i="43"/>
  <c r="V182" i="43"/>
  <c r="BA182" i="43"/>
  <c r="AS182" i="43"/>
  <c r="AK182" i="43"/>
  <c r="AC182" i="43"/>
  <c r="AZ182" i="43"/>
  <c r="AR182" i="43"/>
  <c r="AJ182" i="43"/>
  <c r="AB182" i="43"/>
  <c r="AW182" i="43"/>
  <c r="AQ182" i="43"/>
  <c r="AO182" i="43"/>
  <c r="AI182" i="43"/>
  <c r="AG182" i="43"/>
  <c r="AA182" i="43"/>
  <c r="Y182" i="43"/>
  <c r="AY182" i="43"/>
  <c r="BJ184" i="43"/>
  <c r="Q177" i="43"/>
  <c r="BE177" i="43" s="1"/>
  <c r="AT166" i="43"/>
  <c r="AL166" i="43"/>
  <c r="AD166" i="43"/>
  <c r="V166" i="43"/>
  <c r="BA166" i="43"/>
  <c r="AS166" i="43"/>
  <c r="AK166" i="43"/>
  <c r="AC166" i="43"/>
  <c r="AZ166" i="43"/>
  <c r="AR166" i="43"/>
  <c r="AJ166" i="43"/>
  <c r="AB166" i="43"/>
  <c r="AX166" i="43"/>
  <c r="AP166" i="43"/>
  <c r="AH166" i="43"/>
  <c r="Z166" i="43"/>
  <c r="AV166" i="43"/>
  <c r="AN166" i="43"/>
  <c r="AF166" i="43"/>
  <c r="X166" i="43"/>
  <c r="AI166" i="43"/>
  <c r="AG166" i="43"/>
  <c r="AY166" i="43"/>
  <c r="AE166" i="43"/>
  <c r="AW166" i="43"/>
  <c r="AA166" i="43"/>
  <c r="AU166" i="43"/>
  <c r="Y166" i="43"/>
  <c r="AO166" i="43"/>
  <c r="AM166" i="43"/>
  <c r="AQ166" i="43"/>
  <c r="W166" i="43"/>
  <c r="BJ151" i="43"/>
  <c r="AY153" i="43"/>
  <c r="AQ153" i="43"/>
  <c r="AI153" i="43"/>
  <c r="AA153" i="43"/>
  <c r="AX153" i="43"/>
  <c r="AP153" i="43"/>
  <c r="AH153" i="43"/>
  <c r="Z153" i="43"/>
  <c r="AW153" i="43"/>
  <c r="AM153" i="43"/>
  <c r="AC153" i="43"/>
  <c r="AV153" i="43"/>
  <c r="AL153" i="43"/>
  <c r="AB153" i="43"/>
  <c r="AU153" i="43"/>
  <c r="AK153" i="43"/>
  <c r="Y153" i="43"/>
  <c r="AS153" i="43"/>
  <c r="AG153" i="43"/>
  <c r="W153" i="43"/>
  <c r="AR153" i="43"/>
  <c r="AF153" i="43"/>
  <c r="V153" i="43"/>
  <c r="BA153" i="43"/>
  <c r="AO153" i="43"/>
  <c r="AE153" i="43"/>
  <c r="AZ153" i="43"/>
  <c r="AT153" i="43"/>
  <c r="AN153" i="43"/>
  <c r="AJ153" i="43"/>
  <c r="AD153" i="43"/>
  <c r="X153" i="43"/>
  <c r="BJ137" i="43"/>
  <c r="BU137" i="43"/>
  <c r="AW108" i="43"/>
  <c r="AO108" i="43"/>
  <c r="AG108" i="43"/>
  <c r="Y108" i="43"/>
  <c r="BA108" i="43"/>
  <c r="AS108" i="43"/>
  <c r="AK108" i="43"/>
  <c r="AC108" i="43"/>
  <c r="AZ108" i="43"/>
  <c r="AP108" i="43"/>
  <c r="AE108" i="43"/>
  <c r="AY108" i="43"/>
  <c r="AN108" i="43"/>
  <c r="AD108" i="43"/>
  <c r="AX108" i="43"/>
  <c r="AM108" i="43"/>
  <c r="AB108" i="43"/>
  <c r="AU108" i="43"/>
  <c r="AJ108" i="43"/>
  <c r="Z108" i="43"/>
  <c r="AT108" i="43"/>
  <c r="AI108" i="43"/>
  <c r="X108" i="43"/>
  <c r="AR108" i="43"/>
  <c r="AH108" i="43"/>
  <c r="W108" i="43"/>
  <c r="AL108" i="43"/>
  <c r="AF108" i="43"/>
  <c r="AA108" i="43"/>
  <c r="V108" i="43"/>
  <c r="AV108" i="43"/>
  <c r="AQ108" i="43"/>
  <c r="BJ94" i="43"/>
  <c r="BU94" i="43"/>
  <c r="AV68" i="43"/>
  <c r="AN68" i="43"/>
  <c r="AF68" i="43"/>
  <c r="X68" i="43"/>
  <c r="AU68" i="43"/>
  <c r="AM68" i="43"/>
  <c r="AE68" i="43"/>
  <c r="W68" i="43"/>
  <c r="AS68" i="43"/>
  <c r="AI68" i="43"/>
  <c r="Y68" i="43"/>
  <c r="AR68" i="43"/>
  <c r="AH68" i="43"/>
  <c r="V68" i="43"/>
  <c r="BA68" i="43"/>
  <c r="AQ68" i="43"/>
  <c r="AG68" i="43"/>
  <c r="AZ68" i="43"/>
  <c r="AP68" i="43"/>
  <c r="AD68" i="43"/>
  <c r="AY68" i="43"/>
  <c r="AO68" i="43"/>
  <c r="AC68" i="43"/>
  <c r="AX68" i="43"/>
  <c r="AL68" i="43"/>
  <c r="AB68" i="43"/>
  <c r="AW68" i="43"/>
  <c r="AK68" i="43"/>
  <c r="AA68" i="43"/>
  <c r="AT68" i="43"/>
  <c r="AJ68" i="43"/>
  <c r="Z68" i="43"/>
  <c r="AT74" i="43"/>
  <c r="AL74" i="43"/>
  <c r="AD74" i="43"/>
  <c r="V74" i="43"/>
  <c r="BA74" i="43"/>
  <c r="AS74" i="43"/>
  <c r="AK74" i="43"/>
  <c r="AC74" i="43"/>
  <c r="AU74" i="43"/>
  <c r="AI74" i="43"/>
  <c r="Y74" i="43"/>
  <c r="AR74" i="43"/>
  <c r="AH74" i="43"/>
  <c r="X74" i="43"/>
  <c r="AQ74" i="43"/>
  <c r="AG74" i="43"/>
  <c r="W74" i="43"/>
  <c r="AZ74" i="43"/>
  <c r="AP74" i="43"/>
  <c r="AF74" i="43"/>
  <c r="AY74" i="43"/>
  <c r="AO74" i="43"/>
  <c r="AE74" i="43"/>
  <c r="AX74" i="43"/>
  <c r="AN74" i="43"/>
  <c r="AB74" i="43"/>
  <c r="AW74" i="43"/>
  <c r="AM74" i="43"/>
  <c r="AA74" i="43"/>
  <c r="AV74" i="43"/>
  <c r="AJ74" i="43"/>
  <c r="Z74" i="43"/>
  <c r="AV45" i="43"/>
  <c r="AN45" i="43"/>
  <c r="AF45" i="43"/>
  <c r="X45" i="43"/>
  <c r="AU45" i="43"/>
  <c r="AM45" i="43"/>
  <c r="AE45" i="43"/>
  <c r="W45" i="43"/>
  <c r="AT45" i="43"/>
  <c r="AL45" i="43"/>
  <c r="AD45" i="43"/>
  <c r="V45" i="43"/>
  <c r="BA45" i="43"/>
  <c r="AS45" i="43"/>
  <c r="AK45" i="43"/>
  <c r="AC45" i="43"/>
  <c r="AZ45" i="43"/>
  <c r="AR45" i="43"/>
  <c r="AJ45" i="43"/>
  <c r="AB45" i="43"/>
  <c r="AY45" i="43"/>
  <c r="AQ45" i="43"/>
  <c r="AI45" i="43"/>
  <c r="AA45" i="43"/>
  <c r="AX45" i="43"/>
  <c r="AP45" i="43"/>
  <c r="AH45" i="43"/>
  <c r="Z45" i="43"/>
  <c r="AW45" i="43"/>
  <c r="AO45" i="43"/>
  <c r="AG45" i="43"/>
  <c r="Y45" i="43"/>
  <c r="BJ61" i="43"/>
  <c r="O8" i="13"/>
  <c r="O9" i="13"/>
  <c r="O10" i="13"/>
  <c r="O11" i="13"/>
  <c r="O12" i="13"/>
  <c r="O13" i="13"/>
  <c r="O14" i="13"/>
  <c r="O15" i="13"/>
  <c r="O6" i="13"/>
  <c r="O7" i="13"/>
  <c r="Q86" i="43" l="1"/>
  <c r="BE86" i="43" s="1"/>
  <c r="Q40" i="43"/>
  <c r="BE40" i="43" s="1"/>
  <c r="BT40" i="43" s="1"/>
  <c r="Q76" i="43"/>
  <c r="BE76" i="43" s="1"/>
  <c r="Q148" i="43"/>
  <c r="BE148" i="43" s="1"/>
  <c r="BI148" i="43" s="1"/>
  <c r="Q55" i="43"/>
  <c r="BE55" i="43" s="1"/>
  <c r="BT55" i="43" s="1"/>
  <c r="Q115" i="43"/>
  <c r="BE115" i="43" s="1"/>
  <c r="BI115" i="43" s="1"/>
  <c r="Q186" i="43"/>
  <c r="BE186" i="43" s="1"/>
  <c r="BI186" i="43" s="1"/>
  <c r="Q46" i="43"/>
  <c r="BE46" i="43" s="1"/>
  <c r="BI46" i="43" s="1"/>
  <c r="Q129" i="43"/>
  <c r="BE129" i="43" s="1"/>
  <c r="BI129" i="43" s="1"/>
  <c r="Q72" i="43"/>
  <c r="BE72" i="43" s="1"/>
  <c r="BT72" i="43" s="1"/>
  <c r="Q71" i="43"/>
  <c r="BE71" i="43" s="1"/>
  <c r="BT71" i="43" s="1"/>
  <c r="Q64" i="43"/>
  <c r="BE64" i="43" s="1"/>
  <c r="BI64" i="43" s="1"/>
  <c r="Q117" i="43"/>
  <c r="BE117" i="43" s="1"/>
  <c r="BI117" i="43" s="1"/>
  <c r="Q75" i="43"/>
  <c r="BE75" i="43" s="1"/>
  <c r="BT75" i="43" s="1"/>
  <c r="Q65" i="43"/>
  <c r="BE65" i="43" s="1"/>
  <c r="BI65" i="43" s="1"/>
  <c r="Q107" i="43"/>
  <c r="BE107" i="43" s="1"/>
  <c r="BT107" i="43" s="1"/>
  <c r="Q48" i="43"/>
  <c r="BE48" i="43" s="1"/>
  <c r="BI48" i="43" s="1"/>
  <c r="Q88" i="43"/>
  <c r="BE88" i="43" s="1"/>
  <c r="BT88" i="43" s="1"/>
  <c r="Q39" i="43"/>
  <c r="BE39" i="43" s="1"/>
  <c r="BT39" i="43" s="1"/>
  <c r="Q59" i="43"/>
  <c r="BE59" i="43" s="1"/>
  <c r="BT59" i="43" s="1"/>
  <c r="Q191" i="43"/>
  <c r="BE191" i="43" s="1"/>
  <c r="BT191" i="43" s="1"/>
  <c r="Q121" i="43"/>
  <c r="BE121" i="43" s="1"/>
  <c r="BI121" i="43" s="1"/>
  <c r="Q139" i="43"/>
  <c r="BE139" i="43" s="1"/>
  <c r="BI139" i="43" s="1"/>
  <c r="Q67" i="43"/>
  <c r="BE67" i="43" s="1"/>
  <c r="BI67" i="43" s="1"/>
  <c r="Q181" i="43"/>
  <c r="BE181" i="43" s="1"/>
  <c r="BT181" i="43" s="1"/>
  <c r="Q90" i="43"/>
  <c r="BE90" i="43" s="1"/>
  <c r="BT90" i="43" s="1"/>
  <c r="Q54" i="43"/>
  <c r="BE54" i="43" s="1"/>
  <c r="BT54" i="43" s="1"/>
  <c r="Q147" i="43"/>
  <c r="BE147" i="43" s="1"/>
  <c r="BI147" i="43" s="1"/>
  <c r="Q172" i="43"/>
  <c r="BE172" i="43" s="1"/>
  <c r="BI172" i="43" s="1"/>
  <c r="Q175" i="43"/>
  <c r="BE175" i="43" s="1"/>
  <c r="BT175" i="43" s="1"/>
  <c r="Q106" i="43"/>
  <c r="BE106" i="43" s="1"/>
  <c r="BT106" i="43" s="1"/>
  <c r="Q43" i="43"/>
  <c r="BE43" i="43" s="1"/>
  <c r="BT43" i="43" s="1"/>
  <c r="Q95" i="43"/>
  <c r="BE95" i="43" s="1"/>
  <c r="BI95" i="43" s="1"/>
  <c r="Q99" i="43"/>
  <c r="BE99" i="43" s="1"/>
  <c r="BI99" i="43" s="1"/>
  <c r="Q85" i="43"/>
  <c r="BE85" i="43" s="1"/>
  <c r="BT85" i="43" s="1"/>
  <c r="Q56" i="43"/>
  <c r="BE56" i="43" s="1"/>
  <c r="BI56" i="43" s="1"/>
  <c r="Q190" i="43"/>
  <c r="BE190" i="43" s="1"/>
  <c r="BI190" i="43" s="1"/>
  <c r="Q52" i="43"/>
  <c r="BE52" i="43" s="1"/>
  <c r="BT52" i="43" s="1"/>
  <c r="Q62" i="43"/>
  <c r="BE62" i="43" s="1"/>
  <c r="BI62" i="43" s="1"/>
  <c r="Q195" i="43"/>
  <c r="BE195" i="43" s="1"/>
  <c r="BI195" i="43" s="1"/>
  <c r="Q111" i="43"/>
  <c r="BE111" i="43" s="1"/>
  <c r="BT111" i="43" s="1"/>
  <c r="Q41" i="43"/>
  <c r="BE41" i="43" s="1"/>
  <c r="BI41" i="43" s="1"/>
  <c r="Q97" i="43"/>
  <c r="BE97" i="43" s="1"/>
  <c r="BT97" i="43" s="1"/>
  <c r="Q192" i="43"/>
  <c r="BE192" i="43" s="1"/>
  <c r="BI192" i="43" s="1"/>
  <c r="Q96" i="43"/>
  <c r="BE96" i="43" s="1"/>
  <c r="BI96" i="43" s="1"/>
  <c r="Q197" i="43"/>
  <c r="BE197" i="43" s="1"/>
  <c r="BT197" i="43" s="1"/>
  <c r="Q183" i="43"/>
  <c r="BE183" i="43" s="1"/>
  <c r="BI183" i="43" s="1"/>
  <c r="Q57" i="43"/>
  <c r="BE57" i="43" s="1"/>
  <c r="BT57" i="43" s="1"/>
  <c r="Q174" i="43"/>
  <c r="BE174" i="43" s="1"/>
  <c r="BI174" i="43" s="1"/>
  <c r="Q200" i="43"/>
  <c r="BE200" i="43" s="1"/>
  <c r="BI200" i="43" s="1"/>
  <c r="Q168" i="43"/>
  <c r="BE168" i="43" s="1"/>
  <c r="BI168" i="43" s="1"/>
  <c r="Q131" i="43"/>
  <c r="BE131" i="43" s="1"/>
  <c r="BT131" i="43" s="1"/>
  <c r="Q49" i="43"/>
  <c r="BE49" i="43" s="1"/>
  <c r="BI49" i="43" s="1"/>
  <c r="Q120" i="43"/>
  <c r="BE120" i="43" s="1"/>
  <c r="BT120" i="43" s="1"/>
  <c r="Q44" i="43"/>
  <c r="BE44" i="43" s="1"/>
  <c r="BT44" i="43" s="1"/>
  <c r="Q112" i="43"/>
  <c r="BE112" i="43" s="1"/>
  <c r="BI112" i="43" s="1"/>
  <c r="Q127" i="43"/>
  <c r="BE127" i="43" s="1"/>
  <c r="BT127" i="43" s="1"/>
  <c r="Q149" i="43"/>
  <c r="BE149" i="43" s="1"/>
  <c r="BI149" i="43" s="1"/>
  <c r="Q164" i="43"/>
  <c r="BE164" i="43" s="1"/>
  <c r="BI164" i="43" s="1"/>
  <c r="Q114" i="43"/>
  <c r="BE114" i="43" s="1"/>
  <c r="BI114" i="43" s="1"/>
  <c r="Q132" i="43"/>
  <c r="BE132" i="43" s="1"/>
  <c r="BT132" i="43" s="1"/>
  <c r="Q91" i="43"/>
  <c r="BE91" i="43" s="1"/>
  <c r="BI91" i="43" s="1"/>
  <c r="Q123" i="43"/>
  <c r="BE123" i="43" s="1"/>
  <c r="BI123" i="43" s="1"/>
  <c r="Q36" i="43"/>
  <c r="BE36" i="43" s="1"/>
  <c r="BI36" i="43" s="1"/>
  <c r="Q84" i="43"/>
  <c r="BE84" i="43" s="1"/>
  <c r="BI84" i="43" s="1"/>
  <c r="Q193" i="43"/>
  <c r="BE193" i="43" s="1"/>
  <c r="BT193" i="43" s="1"/>
  <c r="Q189" i="43"/>
  <c r="BE189" i="43" s="1"/>
  <c r="BI189" i="43" s="1"/>
  <c r="Q103" i="43"/>
  <c r="BE103" i="43" s="1"/>
  <c r="BI103" i="43" s="1"/>
  <c r="Q161" i="43"/>
  <c r="BE161" i="43" s="1"/>
  <c r="BI161" i="43" s="1"/>
  <c r="Q135" i="43"/>
  <c r="BE135" i="43" s="1"/>
  <c r="BI135" i="43" s="1"/>
  <c r="Q163" i="43"/>
  <c r="BE163" i="43" s="1"/>
  <c r="BT163" i="43" s="1"/>
  <c r="Q133" i="43"/>
  <c r="BE133" i="43" s="1"/>
  <c r="Q60" i="43"/>
  <c r="BE60" i="43" s="1"/>
  <c r="BI60" i="43" s="1"/>
  <c r="Q143" i="43"/>
  <c r="BE143" i="43" s="1"/>
  <c r="BI143" i="43" s="1"/>
  <c r="Q89" i="43"/>
  <c r="BE89" i="43" s="1"/>
  <c r="BI89" i="43" s="1"/>
  <c r="Q124" i="43"/>
  <c r="BE124" i="43" s="1"/>
  <c r="BT124" i="43" s="1"/>
  <c r="Q78" i="43"/>
  <c r="BE78" i="43" s="1"/>
  <c r="BT78" i="43" s="1"/>
  <c r="Q109" i="43"/>
  <c r="BE109" i="43" s="1"/>
  <c r="Q69" i="43"/>
  <c r="BE69" i="43" s="1"/>
  <c r="BT69" i="43" s="1"/>
  <c r="Q92" i="43"/>
  <c r="BE92" i="43" s="1"/>
  <c r="BT92" i="43" s="1"/>
  <c r="Q171" i="43"/>
  <c r="BE171" i="43" s="1"/>
  <c r="BI171" i="43" s="1"/>
  <c r="Q51" i="43"/>
  <c r="BE51" i="43" s="1"/>
  <c r="BT51" i="43" s="1"/>
  <c r="Q87" i="43"/>
  <c r="BE87" i="43" s="1"/>
  <c r="BT87" i="43" s="1"/>
  <c r="Q83" i="43"/>
  <c r="BE83" i="43" s="1"/>
  <c r="Q140" i="43"/>
  <c r="BE140" i="43" s="1"/>
  <c r="BT140" i="43" s="1"/>
  <c r="Q102" i="43"/>
  <c r="BE102" i="43" s="1"/>
  <c r="BI102" i="43" s="1"/>
  <c r="Q33" i="43"/>
  <c r="BE33" i="43" s="1"/>
  <c r="BT33" i="43" s="1"/>
  <c r="Q77" i="43"/>
  <c r="BE77" i="43" s="1"/>
  <c r="Q73" i="43"/>
  <c r="BE73" i="43" s="1"/>
  <c r="BI73" i="43" s="1"/>
  <c r="Q128" i="43"/>
  <c r="BE128" i="43" s="1"/>
  <c r="BI128" i="43" s="1"/>
  <c r="Q70" i="43"/>
  <c r="BE70" i="43" s="1"/>
  <c r="Q93" i="43"/>
  <c r="BE93" i="43" s="1"/>
  <c r="BI93" i="43" s="1"/>
  <c r="Q110" i="43"/>
  <c r="BE110" i="43" s="1"/>
  <c r="BT110" i="43" s="1"/>
  <c r="Q47" i="43"/>
  <c r="BE47" i="43" s="1"/>
  <c r="BT47" i="43" s="1"/>
  <c r="Q104" i="43"/>
  <c r="BE104" i="43" s="1"/>
  <c r="BT104" i="43" s="1"/>
  <c r="Q150" i="43"/>
  <c r="BE150" i="43" s="1"/>
  <c r="BI150" i="43" s="1"/>
  <c r="Q118" i="43"/>
  <c r="BE118" i="43" s="1"/>
  <c r="BT118" i="43" s="1"/>
  <c r="Q188" i="43"/>
  <c r="BE188" i="43" s="1"/>
  <c r="BI188" i="43" s="1"/>
  <c r="Q160" i="43"/>
  <c r="BE160" i="43" s="1"/>
  <c r="BI160" i="43" s="1"/>
  <c r="Q155" i="43"/>
  <c r="BE155" i="43" s="1"/>
  <c r="Q167" i="43"/>
  <c r="BE167" i="43" s="1"/>
  <c r="BI167" i="43" s="1"/>
  <c r="Q158" i="43"/>
  <c r="BE158" i="43" s="1"/>
  <c r="BI158" i="43" s="1"/>
  <c r="Q144" i="43"/>
  <c r="BE144" i="43" s="1"/>
  <c r="BI144" i="43" s="1"/>
  <c r="Q198" i="43"/>
  <c r="BE198" i="43" s="1"/>
  <c r="BI198" i="43" s="1"/>
  <c r="BI86" i="43"/>
  <c r="Q116" i="43"/>
  <c r="BE116" i="43" s="1"/>
  <c r="BT116" i="43" s="1"/>
  <c r="BT86" i="43"/>
  <c r="Q141" i="43"/>
  <c r="BE141" i="43" s="1"/>
  <c r="Q152" i="43"/>
  <c r="BE152" i="43" s="1"/>
  <c r="Q142" i="43"/>
  <c r="BE142" i="43" s="1"/>
  <c r="BT142" i="43" s="1"/>
  <c r="Q100" i="43"/>
  <c r="BE100" i="43" s="1"/>
  <c r="BT100" i="43" s="1"/>
  <c r="Q157" i="43"/>
  <c r="BE157" i="43" s="1"/>
  <c r="Q159" i="43"/>
  <c r="BE159" i="43" s="1"/>
  <c r="BT159" i="43" s="1"/>
  <c r="Q156" i="43"/>
  <c r="BE156" i="43" s="1"/>
  <c r="Q35" i="43"/>
  <c r="BE35" i="43" s="1"/>
  <c r="Q137" i="43"/>
  <c r="BE137" i="43" s="1"/>
  <c r="Q136" i="43"/>
  <c r="BE136" i="43" s="1"/>
  <c r="Q180" i="43"/>
  <c r="BE180" i="43" s="1"/>
  <c r="Q34" i="43"/>
  <c r="BE34" i="43" s="1"/>
  <c r="Q98" i="43"/>
  <c r="BE98" i="43" s="1"/>
  <c r="Q38" i="43"/>
  <c r="BE38" i="43" s="1"/>
  <c r="Q122" i="43"/>
  <c r="BE122" i="43" s="1"/>
  <c r="Q196" i="43"/>
  <c r="BE196" i="43" s="1"/>
  <c r="Q37" i="43"/>
  <c r="BE37" i="43" s="1"/>
  <c r="Q173" i="43"/>
  <c r="BE173" i="43" s="1"/>
  <c r="Q178" i="43"/>
  <c r="BE178" i="43" s="1"/>
  <c r="Q187" i="43"/>
  <c r="BE187" i="43" s="1"/>
  <c r="BI169" i="43"/>
  <c r="BT169" i="43"/>
  <c r="Q53" i="43"/>
  <c r="BE53" i="43" s="1"/>
  <c r="Q66" i="43"/>
  <c r="BE66" i="43" s="1"/>
  <c r="Q113" i="43"/>
  <c r="BE113" i="43" s="1"/>
  <c r="BI146" i="43"/>
  <c r="BT146" i="43"/>
  <c r="Q165" i="43"/>
  <c r="BE165" i="43" s="1"/>
  <c r="Q50" i="43"/>
  <c r="BE50" i="43" s="1"/>
  <c r="Q194" i="43"/>
  <c r="BE194" i="43" s="1"/>
  <c r="Q101" i="43"/>
  <c r="BE101" i="43" s="1"/>
  <c r="BI138" i="43"/>
  <c r="BT138" i="43"/>
  <c r="Q176" i="43"/>
  <c r="BE176" i="43" s="1"/>
  <c r="BT185" i="43"/>
  <c r="BI185" i="43"/>
  <c r="Q74" i="43"/>
  <c r="BE74" i="43" s="1"/>
  <c r="BT177" i="43"/>
  <c r="BI177" i="43"/>
  <c r="Q42" i="43"/>
  <c r="BE42" i="43" s="1"/>
  <c r="BT115" i="43"/>
  <c r="Q61" i="43"/>
  <c r="BE61" i="43" s="1"/>
  <c r="Q80" i="43"/>
  <c r="BE80" i="43" s="1"/>
  <c r="Q79" i="43"/>
  <c r="BE79" i="43" s="1"/>
  <c r="Q184" i="43"/>
  <c r="BE184" i="43" s="1"/>
  <c r="Q45" i="43"/>
  <c r="BE45" i="43" s="1"/>
  <c r="Q68" i="43"/>
  <c r="BE68" i="43" s="1"/>
  <c r="Q153" i="43"/>
  <c r="BE153" i="43" s="1"/>
  <c r="Q182" i="43"/>
  <c r="BE182" i="43" s="1"/>
  <c r="Q58" i="43"/>
  <c r="BE58" i="43" s="1"/>
  <c r="BT81" i="43"/>
  <c r="BI81" i="43"/>
  <c r="Q126" i="43"/>
  <c r="BE126" i="43" s="1"/>
  <c r="BI40" i="43"/>
  <c r="Q170" i="43"/>
  <c r="BE170" i="43" s="1"/>
  <c r="BI191" i="43"/>
  <c r="Q82" i="43"/>
  <c r="BE82" i="43" s="1"/>
  <c r="Q94" i="43"/>
  <c r="BE94" i="43" s="1"/>
  <c r="BI76" i="43"/>
  <c r="BT76" i="43"/>
  <c r="Q108" i="43"/>
  <c r="BE108" i="43" s="1"/>
  <c r="Q130" i="43"/>
  <c r="BE130" i="43" s="1"/>
  <c r="Q179" i="43"/>
  <c r="BE179" i="43" s="1"/>
  <c r="Q105" i="43"/>
  <c r="BE105" i="43" s="1"/>
  <c r="Q145" i="43"/>
  <c r="BE145" i="43" s="1"/>
  <c r="Q154" i="43"/>
  <c r="BE154" i="43" s="1"/>
  <c r="Q63" i="43"/>
  <c r="BE63" i="43" s="1"/>
  <c r="Q119" i="43"/>
  <c r="BE119" i="43" s="1"/>
  <c r="Q166" i="43"/>
  <c r="BE166" i="43" s="1"/>
  <c r="Q125" i="43"/>
  <c r="BE125" i="43" s="1"/>
  <c r="Q199" i="43"/>
  <c r="BE199" i="43" s="1"/>
  <c r="Q134" i="43"/>
  <c r="BE134" i="43" s="1"/>
  <c r="BI55" i="43"/>
  <c r="Q151" i="43"/>
  <c r="BE151" i="43" s="1"/>
  <c r="Q162" i="43"/>
  <c r="BE162" i="43" s="1"/>
  <c r="O16" i="13"/>
  <c r="BT121" i="43" l="1"/>
  <c r="BT117" i="43"/>
  <c r="BT46" i="43"/>
  <c r="BT148" i="43"/>
  <c r="BT139" i="43"/>
  <c r="BT186" i="43"/>
  <c r="BT48" i="43"/>
  <c r="BI111" i="43"/>
  <c r="BT129" i="43"/>
  <c r="BI71" i="43"/>
  <c r="BI131" i="43"/>
  <c r="BI88" i="43"/>
  <c r="BT67" i="43"/>
  <c r="BT65" i="43"/>
  <c r="BI107" i="43"/>
  <c r="BI39" i="43"/>
  <c r="BT192" i="43"/>
  <c r="BT147" i="43"/>
  <c r="BT64" i="43"/>
  <c r="BI85" i="43"/>
  <c r="BT95" i="43"/>
  <c r="BI59" i="43"/>
  <c r="BI181" i="43"/>
  <c r="BI72" i="43"/>
  <c r="BT56" i="43"/>
  <c r="BI75" i="43"/>
  <c r="BT41" i="43"/>
  <c r="BT99" i="43"/>
  <c r="BI193" i="43"/>
  <c r="BT200" i="43"/>
  <c r="BI197" i="43"/>
  <c r="BI54" i="43"/>
  <c r="BI97" i="43"/>
  <c r="BI106" i="43"/>
  <c r="BI52" i="43"/>
  <c r="BI43" i="43"/>
  <c r="BT62" i="43"/>
  <c r="BT195" i="43"/>
  <c r="BI92" i="43"/>
  <c r="BT174" i="43"/>
  <c r="BT96" i="43"/>
  <c r="BT172" i="43"/>
  <c r="BT160" i="43"/>
  <c r="BI90" i="43"/>
  <c r="BI175" i="43"/>
  <c r="BT190" i="43"/>
  <c r="BT112" i="43"/>
  <c r="BT114" i="43"/>
  <c r="BI57" i="43"/>
  <c r="BI78" i="43"/>
  <c r="BT188" i="43"/>
  <c r="BI120" i="43"/>
  <c r="BT36" i="43"/>
  <c r="BT135" i="43"/>
  <c r="BI140" i="43"/>
  <c r="BT103" i="43"/>
  <c r="BI44" i="43"/>
  <c r="BT168" i="43"/>
  <c r="BT183" i="43"/>
  <c r="BT49" i="43"/>
  <c r="BI132" i="43"/>
  <c r="BT143" i="43"/>
  <c r="BT144" i="43"/>
  <c r="BI51" i="43"/>
  <c r="BI127" i="43"/>
  <c r="BI33" i="43"/>
  <c r="BT84" i="43"/>
  <c r="BT91" i="43"/>
  <c r="BT149" i="43"/>
  <c r="BI124" i="43"/>
  <c r="BT161" i="43"/>
  <c r="BT128" i="43"/>
  <c r="BI110" i="43"/>
  <c r="BT164" i="43"/>
  <c r="BI47" i="43"/>
  <c r="BT123" i="43"/>
  <c r="BT189" i="43"/>
  <c r="BI69" i="43"/>
  <c r="BI118" i="43"/>
  <c r="BT70" i="43"/>
  <c r="BT60" i="43"/>
  <c r="BI70" i="43"/>
  <c r="BT133" i="43"/>
  <c r="BI109" i="43"/>
  <c r="BT167" i="43"/>
  <c r="BT83" i="43"/>
  <c r="BT89" i="43"/>
  <c r="BI163" i="43"/>
  <c r="BT171" i="43"/>
  <c r="BT73" i="43"/>
  <c r="BI133" i="43"/>
  <c r="BT109" i="43"/>
  <c r="BI77" i="43"/>
  <c r="BT102" i="43"/>
  <c r="BT77" i="43"/>
  <c r="BT150" i="43"/>
  <c r="BI155" i="43"/>
  <c r="BI83" i="43"/>
  <c r="BT93" i="43"/>
  <c r="BI116" i="43"/>
  <c r="BI87" i="43"/>
  <c r="BI104" i="43"/>
  <c r="BT155" i="43"/>
  <c r="BT198" i="43"/>
  <c r="BT158" i="43"/>
  <c r="BI141" i="43"/>
  <c r="BI100" i="43"/>
  <c r="BI152" i="43"/>
  <c r="BT157" i="43"/>
  <c r="BI142" i="43"/>
  <c r="BT152" i="43"/>
  <c r="BI156" i="43"/>
  <c r="BT141" i="43"/>
  <c r="BI157" i="43"/>
  <c r="BI159" i="43"/>
  <c r="BT156" i="43"/>
  <c r="BI82" i="43"/>
  <c r="BT82" i="43"/>
  <c r="BT50" i="43"/>
  <c r="BI50" i="43"/>
  <c r="BI154" i="43"/>
  <c r="BT154" i="43"/>
  <c r="BT170" i="43"/>
  <c r="BI170" i="43"/>
  <c r="BI80" i="43"/>
  <c r="BT80" i="43"/>
  <c r="BI74" i="43"/>
  <c r="BT74" i="43"/>
  <c r="BT196" i="43"/>
  <c r="BI196" i="43"/>
  <c r="BI63" i="43"/>
  <c r="BT63" i="43"/>
  <c r="BI98" i="43"/>
  <c r="BT98" i="43"/>
  <c r="BI137" i="43"/>
  <c r="BT137" i="43"/>
  <c r="BI130" i="43"/>
  <c r="BT130" i="43"/>
  <c r="BI176" i="43"/>
  <c r="BT176" i="43"/>
  <c r="BT153" i="43"/>
  <c r="BI153" i="43"/>
  <c r="BT194" i="43"/>
  <c r="BI194" i="43"/>
  <c r="BI187" i="43"/>
  <c r="BT187" i="43"/>
  <c r="BI38" i="43"/>
  <c r="BT38" i="43"/>
  <c r="BT34" i="43"/>
  <c r="BI34" i="43"/>
  <c r="BI184" i="43"/>
  <c r="BT184" i="43"/>
  <c r="BI162" i="43"/>
  <c r="BT162" i="43"/>
  <c r="BI105" i="43"/>
  <c r="BT105" i="43"/>
  <c r="BT108" i="43"/>
  <c r="BI108" i="43"/>
  <c r="BI68" i="43"/>
  <c r="BT68" i="43"/>
  <c r="BI113" i="43"/>
  <c r="BT113" i="43"/>
  <c r="BI180" i="43"/>
  <c r="BT180" i="43"/>
  <c r="BI145" i="43"/>
  <c r="BT145" i="43"/>
  <c r="BI94" i="43"/>
  <c r="BT94" i="43"/>
  <c r="BI61" i="43"/>
  <c r="BT61" i="43"/>
  <c r="BI122" i="43"/>
  <c r="BT122" i="43"/>
  <c r="BT151" i="43"/>
  <c r="BI151" i="43"/>
  <c r="BI166" i="43"/>
  <c r="BT166" i="43"/>
  <c r="BT179" i="43"/>
  <c r="BI179" i="43"/>
  <c r="BI58" i="43"/>
  <c r="BT58" i="43"/>
  <c r="BT45" i="43"/>
  <c r="BI45" i="43"/>
  <c r="BT165" i="43"/>
  <c r="BI165" i="43"/>
  <c r="BI66" i="43"/>
  <c r="BT66" i="43"/>
  <c r="BI136" i="43"/>
  <c r="BT136" i="43"/>
  <c r="BT125" i="43"/>
  <c r="BI125" i="43"/>
  <c r="BI134" i="43"/>
  <c r="BT134" i="43"/>
  <c r="BI182" i="43"/>
  <c r="BT182" i="43"/>
  <c r="BT42" i="43"/>
  <c r="BI42" i="43"/>
  <c r="BI53" i="43"/>
  <c r="BT53" i="43"/>
  <c r="BT178" i="43"/>
  <c r="BI178" i="43"/>
  <c r="BI199" i="43"/>
  <c r="BT199" i="43"/>
  <c r="BI119" i="43"/>
  <c r="BT119" i="43"/>
  <c r="BI126" i="43"/>
  <c r="BT126" i="43"/>
  <c r="BI101" i="43"/>
  <c r="BT101" i="43"/>
  <c r="BI173" i="43"/>
  <c r="BT173" i="43"/>
  <c r="BT79" i="43"/>
  <c r="BI79" i="43"/>
  <c r="BT37" i="43"/>
  <c r="BI37" i="43"/>
  <c r="BI35" i="43"/>
  <c r="BT35" i="43"/>
  <c r="C10" i="42" l="1"/>
  <c r="D10" i="42"/>
  <c r="E10" i="42"/>
  <c r="F10" i="42"/>
  <c r="G10" i="42"/>
  <c r="H10" i="42"/>
  <c r="I10" i="42"/>
  <c r="J10" i="42"/>
  <c r="K10" i="42"/>
  <c r="L10" i="42"/>
  <c r="M10" i="42"/>
  <c r="C12" i="42"/>
  <c r="D12" i="42"/>
  <c r="E12" i="42"/>
  <c r="F12" i="42"/>
  <c r="G12" i="42"/>
  <c r="H12" i="42"/>
  <c r="I12" i="42"/>
  <c r="J12" i="42"/>
  <c r="K12" i="42"/>
  <c r="L12" i="42"/>
  <c r="M12" i="42"/>
  <c r="C22" i="42"/>
  <c r="D22" i="42"/>
  <c r="E22" i="42"/>
  <c r="F22" i="42"/>
  <c r="G22" i="42"/>
  <c r="H22" i="42"/>
  <c r="I22" i="42"/>
  <c r="J22" i="42"/>
  <c r="K22" i="42"/>
  <c r="L22" i="42"/>
  <c r="M22" i="42"/>
  <c r="C24" i="42"/>
  <c r="D24" i="42"/>
  <c r="E24" i="42"/>
  <c r="F24" i="42"/>
  <c r="G24" i="42"/>
  <c r="H24" i="42"/>
  <c r="I24" i="42"/>
  <c r="J24" i="42"/>
  <c r="K24" i="42"/>
  <c r="L24" i="42"/>
  <c r="M24" i="42"/>
  <c r="L250" i="43" a="1"/>
  <c r="L250" i="43" s="1"/>
  <c r="L249" i="43" a="1"/>
  <c r="L249" i="43" s="1"/>
  <c r="L248" i="43" a="1"/>
  <c r="L248" i="43" s="1"/>
  <c r="L247" i="43" a="1"/>
  <c r="L247" i="43" s="1"/>
  <c r="L246" i="43" a="1"/>
  <c r="L246" i="43" s="1"/>
  <c r="L245" i="43" a="1"/>
  <c r="L245" i="43" s="1"/>
  <c r="L244" i="43" a="1"/>
  <c r="L244" i="43" s="1"/>
  <c r="L243" i="43" a="1"/>
  <c r="L243" i="43" s="1"/>
  <c r="L242" i="43" a="1"/>
  <c r="L242" i="43" s="1"/>
  <c r="L241" i="43" a="1"/>
  <c r="L241" i="43" s="1"/>
  <c r="L240" i="43" a="1"/>
  <c r="L240" i="43" s="1"/>
  <c r="L239" i="43" a="1"/>
  <c r="L239" i="43" s="1"/>
  <c r="L238" i="43" a="1"/>
  <c r="L238" i="43" s="1"/>
  <c r="L237" i="43" a="1"/>
  <c r="L237" i="43" s="1"/>
  <c r="L236" i="43" a="1"/>
  <c r="L236" i="43" s="1"/>
  <c r="L235" i="43" a="1"/>
  <c r="L235" i="43" s="1"/>
  <c r="L234" i="43" a="1"/>
  <c r="L234" i="43" s="1"/>
  <c r="L233" i="43" a="1"/>
  <c r="L233" i="43" s="1"/>
  <c r="L232" i="43" a="1"/>
  <c r="L232" i="43" s="1"/>
  <c r="L231" i="43" a="1"/>
  <c r="L231" i="43" s="1"/>
  <c r="L230" i="43" a="1"/>
  <c r="L230" i="43" s="1"/>
  <c r="L229" i="43" a="1"/>
  <c r="L229" i="43" s="1"/>
  <c r="L228" i="43" a="1"/>
  <c r="L228" i="43" s="1"/>
  <c r="L227" i="43" a="1"/>
  <c r="L227" i="43" s="1"/>
  <c r="L226" i="43" a="1"/>
  <c r="L226" i="43" s="1"/>
  <c r="L225" i="43" a="1"/>
  <c r="L225" i="43" s="1"/>
  <c r="L224" i="43" a="1"/>
  <c r="L224" i="43" s="1"/>
  <c r="L223" i="43" a="1"/>
  <c r="L223" i="43" s="1"/>
  <c r="L222" i="43" a="1"/>
  <c r="L222" i="43" s="1"/>
  <c r="L221" i="43" a="1"/>
  <c r="L221" i="43" s="1"/>
  <c r="L220" i="43" a="1"/>
  <c r="L220" i="43" s="1"/>
  <c r="L219" i="43" a="1"/>
  <c r="L219" i="43" s="1"/>
  <c r="L218" i="43" a="1"/>
  <c r="L218" i="43" s="1"/>
  <c r="L217" i="43" a="1"/>
  <c r="L217" i="43" s="1"/>
  <c r="L216" i="43" a="1"/>
  <c r="L216" i="43" s="1"/>
  <c r="L215" i="43" a="1"/>
  <c r="L215" i="43" s="1"/>
  <c r="L214" i="43" a="1"/>
  <c r="L214" i="43" s="1"/>
  <c r="L213" i="43" a="1"/>
  <c r="L213" i="43" s="1"/>
  <c r="L212" i="43" a="1"/>
  <c r="L212" i="43" s="1"/>
  <c r="L211" i="43" a="1"/>
  <c r="L211" i="43" s="1"/>
  <c r="L210" i="43" a="1"/>
  <c r="L210" i="43" s="1"/>
  <c r="L209" i="43" a="1"/>
  <c r="L209" i="43" s="1"/>
  <c r="L208" i="43" a="1"/>
  <c r="L208" i="43" s="1"/>
  <c r="L207" i="43" a="1"/>
  <c r="L207" i="43" s="1"/>
  <c r="L206" i="43" a="1"/>
  <c r="L206" i="43" s="1"/>
  <c r="L205" i="43" a="1"/>
  <c r="L205" i="43" s="1"/>
  <c r="L204" i="43" a="1"/>
  <c r="L204" i="43" s="1"/>
  <c r="L203" i="43" a="1"/>
  <c r="L203" i="43" s="1"/>
  <c r="L202" i="43" a="1"/>
  <c r="L202" i="43" s="1"/>
  <c r="L201" i="43" a="1"/>
  <c r="L201" i="43" s="1"/>
  <c r="BV32" i="43"/>
  <c r="BS32" i="43"/>
  <c r="BK32" i="43"/>
  <c r="BH32" i="43"/>
  <c r="T32" i="43"/>
  <c r="L32" i="43" a="1"/>
  <c r="L32" i="43" s="1"/>
  <c r="M32" i="43" s="1"/>
  <c r="BV31" i="43"/>
  <c r="BS31" i="43"/>
  <c r="BK31" i="43"/>
  <c r="BH31" i="43"/>
  <c r="C26" i="42"/>
  <c r="T31" i="43"/>
  <c r="L31" i="43" a="1"/>
  <c r="L31" i="43" s="1"/>
  <c r="M31" i="43" s="1"/>
  <c r="BV30" i="43"/>
  <c r="BS30" i="43"/>
  <c r="BK30" i="43"/>
  <c r="BH30" i="43"/>
  <c r="T30" i="43"/>
  <c r="L30" i="43" a="1"/>
  <c r="L30" i="43" s="1"/>
  <c r="M30" i="43" s="1"/>
  <c r="BV29" i="43"/>
  <c r="BS29" i="43"/>
  <c r="BK29" i="43"/>
  <c r="BH29" i="43"/>
  <c r="T29" i="43"/>
  <c r="L29" i="43" a="1"/>
  <c r="L29" i="43" s="1"/>
  <c r="M29" i="43" s="1"/>
  <c r="BV28" i="43"/>
  <c r="BS28" i="43"/>
  <c r="BK28" i="43"/>
  <c r="BH28" i="43"/>
  <c r="T28" i="43"/>
  <c r="L28" i="43" a="1"/>
  <c r="L28" i="43" s="1"/>
  <c r="M28" i="43" s="1"/>
  <c r="BV27" i="43"/>
  <c r="BS27" i="43"/>
  <c r="BK27" i="43"/>
  <c r="BH27" i="43"/>
  <c r="T27" i="43"/>
  <c r="L27" i="43" a="1"/>
  <c r="L27" i="43" s="1"/>
  <c r="M27" i="43" s="1"/>
  <c r="BV26" i="43"/>
  <c r="BS26" i="43"/>
  <c r="BK26" i="43"/>
  <c r="BH26" i="43"/>
  <c r="T26" i="43"/>
  <c r="L26" i="43" a="1"/>
  <c r="L26" i="43" s="1"/>
  <c r="M26" i="43" s="1"/>
  <c r="BV25" i="43"/>
  <c r="BS25" i="43"/>
  <c r="BK25" i="43"/>
  <c r="BH25" i="43"/>
  <c r="T25" i="43"/>
  <c r="L25" i="43" a="1"/>
  <c r="L25" i="43" s="1"/>
  <c r="M25" i="43" s="1"/>
  <c r="BV24" i="43"/>
  <c r="BS24" i="43"/>
  <c r="BK24" i="43"/>
  <c r="BH24" i="43"/>
  <c r="T24" i="43"/>
  <c r="L24" i="43" a="1"/>
  <c r="L24" i="43" s="1"/>
  <c r="M24" i="43" s="1"/>
  <c r="BV23" i="43"/>
  <c r="BS23" i="43"/>
  <c r="BK23" i="43"/>
  <c r="BH23" i="43"/>
  <c r="T23" i="43"/>
  <c r="L23" i="43" a="1"/>
  <c r="L23" i="43" s="1"/>
  <c r="M23" i="43" s="1"/>
  <c r="BV22" i="43"/>
  <c r="BS22" i="43"/>
  <c r="BK22" i="43"/>
  <c r="BH22" i="43"/>
  <c r="T22" i="43"/>
  <c r="L22" i="43" a="1"/>
  <c r="L22" i="43" s="1"/>
  <c r="M22" i="43" s="1"/>
  <c r="BV21" i="43"/>
  <c r="BS21" i="43"/>
  <c r="BK21" i="43"/>
  <c r="BH21" i="43"/>
  <c r="T21" i="43"/>
  <c r="L21" i="43" a="1"/>
  <c r="L21" i="43" s="1"/>
  <c r="M21" i="43" s="1"/>
  <c r="BV20" i="43"/>
  <c r="BS20" i="43"/>
  <c r="BK20" i="43"/>
  <c r="BH20" i="43"/>
  <c r="T20" i="43"/>
  <c r="L20" i="43" a="1"/>
  <c r="L20" i="43" s="1"/>
  <c r="M20" i="43" s="1"/>
  <c r="BV19" i="43"/>
  <c r="BS19" i="43"/>
  <c r="BK19" i="43"/>
  <c r="BH19" i="43"/>
  <c r="T19" i="43"/>
  <c r="L19" i="43" a="1"/>
  <c r="L19" i="43" s="1"/>
  <c r="M19" i="43" s="1"/>
  <c r="BV18" i="43"/>
  <c r="BS18" i="43"/>
  <c r="BK18" i="43"/>
  <c r="BH18" i="43"/>
  <c r="T18" i="43"/>
  <c r="L18" i="43" a="1"/>
  <c r="L18" i="43" s="1"/>
  <c r="M18" i="43" s="1"/>
  <c r="BV17" i="43"/>
  <c r="BS17" i="43"/>
  <c r="BK17" i="43"/>
  <c r="BH17" i="43"/>
  <c r="T17" i="43"/>
  <c r="L17" i="43" a="1"/>
  <c r="L17" i="43" s="1"/>
  <c r="M17" i="43" s="1"/>
  <c r="BV16" i="43"/>
  <c r="BS16" i="43"/>
  <c r="BK16" i="43"/>
  <c r="BH16" i="43"/>
  <c r="T16" i="43"/>
  <c r="L16" i="43" a="1"/>
  <c r="L16" i="43" s="1"/>
  <c r="M16" i="43" s="1"/>
  <c r="BV15" i="43"/>
  <c r="BS15" i="43"/>
  <c r="BK15" i="43"/>
  <c r="BH15" i="43"/>
  <c r="T15" i="43"/>
  <c r="L15" i="43" a="1"/>
  <c r="L15" i="43" s="1"/>
  <c r="M15" i="43" s="1"/>
  <c r="BV14" i="43"/>
  <c r="BS14" i="43"/>
  <c r="BK14" i="43"/>
  <c r="BH14" i="43"/>
  <c r="T14" i="43"/>
  <c r="L14" i="43" a="1"/>
  <c r="L14" i="43" s="1"/>
  <c r="M14" i="43" s="1"/>
  <c r="B15" i="43"/>
  <c r="B16" i="43" s="1"/>
  <c r="B17" i="43" s="1"/>
  <c r="B18" i="43" s="1"/>
  <c r="B19" i="43" s="1"/>
  <c r="B20" i="43" s="1"/>
  <c r="B21" i="43" s="1"/>
  <c r="B22" i="43" s="1"/>
  <c r="B23" i="43" s="1"/>
  <c r="B24" i="43" s="1"/>
  <c r="B25" i="43" s="1"/>
  <c r="B26" i="43" s="1"/>
  <c r="B27" i="43" s="1"/>
  <c r="B28" i="43" s="1"/>
  <c r="B29" i="43" s="1"/>
  <c r="B30" i="43" s="1"/>
  <c r="B31" i="43" s="1"/>
  <c r="BV13" i="43"/>
  <c r="BS13" i="43"/>
  <c r="BK13" i="43"/>
  <c r="BH13" i="43"/>
  <c r="T13" i="43"/>
  <c r="L13" i="43" a="1"/>
  <c r="L13" i="43" s="1"/>
  <c r="M13" i="43" s="1"/>
  <c r="N10" i="42" l="1"/>
  <c r="O10" i="42" s="1"/>
  <c r="N12" i="42"/>
  <c r="O12" i="42" s="1"/>
  <c r="N24" i="42"/>
  <c r="O24" i="42" s="1"/>
  <c r="N22" i="42"/>
  <c r="O22" i="42" s="1"/>
  <c r="U13" i="43"/>
  <c r="P32" i="43"/>
  <c r="U29" i="43"/>
  <c r="V29" i="43" s="1"/>
  <c r="C25" i="42"/>
  <c r="C21" i="42"/>
  <c r="U22" i="43"/>
  <c r="AX22" i="43" s="1"/>
  <c r="P30" i="43"/>
  <c r="C8" i="42"/>
  <c r="C11" i="42"/>
  <c r="C20" i="42"/>
  <c r="P26" i="43"/>
  <c r="P22" i="43"/>
  <c r="C14" i="42"/>
  <c r="P17" i="43"/>
  <c r="U18" i="43"/>
  <c r="AP18" i="43" s="1"/>
  <c r="C13" i="42"/>
  <c r="C9" i="42"/>
  <c r="C23" i="42"/>
  <c r="P19" i="43"/>
  <c r="U27" i="43"/>
  <c r="BA27" i="43" s="1"/>
  <c r="U14" i="43"/>
  <c r="AL14" i="43" s="1"/>
  <c r="P27" i="43"/>
  <c r="U19" i="43"/>
  <c r="AK19" i="43" s="1"/>
  <c r="P18" i="43"/>
  <c r="U20" i="43"/>
  <c r="AI20" i="43" s="1"/>
  <c r="U32" i="43"/>
  <c r="AI32" i="43" s="1"/>
  <c r="P14" i="43"/>
  <c r="P25" i="43"/>
  <c r="U28" i="43"/>
  <c r="AA28" i="43" s="1"/>
  <c r="U30" i="43"/>
  <c r="V30" i="43" s="1"/>
  <c r="P21" i="43"/>
  <c r="P23" i="43"/>
  <c r="U23" i="43"/>
  <c r="P31" i="43"/>
  <c r="U31" i="43"/>
  <c r="P13" i="43"/>
  <c r="U21" i="43"/>
  <c r="AP22" i="43"/>
  <c r="P15" i="43"/>
  <c r="U15" i="43"/>
  <c r="U26" i="43"/>
  <c r="P28" i="43"/>
  <c r="U24" i="43"/>
  <c r="P24" i="43"/>
  <c r="U16" i="43"/>
  <c r="P16" i="43"/>
  <c r="P20" i="43"/>
  <c r="P29" i="43"/>
  <c r="U17" i="43"/>
  <c r="U25" i="43"/>
  <c r="R32" i="43"/>
  <c r="BF32" i="43" s="1"/>
  <c r="BA29" i="43" l="1"/>
  <c r="AO29" i="43"/>
  <c r="AE29" i="43"/>
  <c r="AQ29" i="43"/>
  <c r="V20" i="43"/>
  <c r="W20" i="43" s="1"/>
  <c r="X20" i="43" s="1"/>
  <c r="AA20" i="43"/>
  <c r="Z18" i="43"/>
  <c r="AT13" i="43"/>
  <c r="V13" i="43"/>
  <c r="W13" i="43" s="1"/>
  <c r="X13" i="43" s="1"/>
  <c r="AI14" i="43"/>
  <c r="AO27" i="43"/>
  <c r="V28" i="43"/>
  <c r="Z27" i="43"/>
  <c r="C27" i="42"/>
  <c r="C15" i="42"/>
  <c r="AC29" i="43"/>
  <c r="AW29" i="43"/>
  <c r="AM18" i="43"/>
  <c r="AO22" i="43"/>
  <c r="AA29" i="43"/>
  <c r="AO18" i="43"/>
  <c r="AR14" i="43"/>
  <c r="AX13" i="43"/>
  <c r="AI29" i="43"/>
  <c r="AM29" i="43"/>
  <c r="AY29" i="43"/>
  <c r="AS22" i="43"/>
  <c r="AC30" i="43"/>
  <c r="AX18" i="43"/>
  <c r="AN28" i="43"/>
  <c r="AG13" i="43"/>
  <c r="AF32" i="43"/>
  <c r="BA22" i="43"/>
  <c r="AG29" i="43"/>
  <c r="AE30" i="43"/>
  <c r="AO28" i="43"/>
  <c r="AQ27" i="43"/>
  <c r="AB20" i="43"/>
  <c r="AY14" i="43"/>
  <c r="AB14" i="43"/>
  <c r="AW18" i="43"/>
  <c r="AE18" i="43"/>
  <c r="AG18" i="43"/>
  <c r="AK18" i="43"/>
  <c r="AH22" i="43"/>
  <c r="AZ22" i="43"/>
  <c r="AH18" i="43"/>
  <c r="AG22" i="43"/>
  <c r="AU18" i="43"/>
  <c r="V22" i="43"/>
  <c r="W22" i="43" s="1"/>
  <c r="AQ22" i="43"/>
  <c r="AE22" i="43"/>
  <c r="AC18" i="43"/>
  <c r="AB18" i="43"/>
  <c r="AR18" i="43"/>
  <c r="AA18" i="43"/>
  <c r="V18" i="43"/>
  <c r="W18" i="43" s="1"/>
  <c r="AF18" i="43"/>
  <c r="AI18" i="43"/>
  <c r="AY22" i="43"/>
  <c r="AM22" i="43"/>
  <c r="AZ18" i="43"/>
  <c r="AD18" i="43"/>
  <c r="AN18" i="43"/>
  <c r="AQ18" i="43"/>
  <c r="AJ18" i="43"/>
  <c r="AB22" i="43"/>
  <c r="AU22" i="43"/>
  <c r="AL18" i="43"/>
  <c r="AV18" i="43"/>
  <c r="AY18" i="43"/>
  <c r="AN22" i="43"/>
  <c r="AJ22" i="43"/>
  <c r="AT18" i="43"/>
  <c r="Y18" i="43"/>
  <c r="Z22" i="43"/>
  <c r="AR22" i="43"/>
  <c r="BA18" i="43"/>
  <c r="AG20" i="43"/>
  <c r="AJ28" i="43"/>
  <c r="AX28" i="43"/>
  <c r="AR20" i="43"/>
  <c r="AE28" i="43"/>
  <c r="AK14" i="43"/>
  <c r="Z29" i="43"/>
  <c r="AC20" i="43"/>
  <c r="AE20" i="43"/>
  <c r="AC28" i="43"/>
  <c r="AN14" i="43"/>
  <c r="AK29" i="43"/>
  <c r="AF29" i="43"/>
  <c r="AK20" i="43"/>
  <c r="AM20" i="43"/>
  <c r="AS28" i="43"/>
  <c r="Z14" i="43"/>
  <c r="AD29" i="43"/>
  <c r="AA22" i="43"/>
  <c r="AC22" i="43"/>
  <c r="AQ20" i="43"/>
  <c r="AD14" i="43"/>
  <c r="AN29" i="43"/>
  <c r="AP29" i="43"/>
  <c r="AR29" i="43"/>
  <c r="AS20" i="43"/>
  <c r="AU20" i="43"/>
  <c r="AD22" i="43"/>
  <c r="AL20" i="43"/>
  <c r="AB27" i="43"/>
  <c r="AV20" i="43"/>
  <c r="AZ20" i="43"/>
  <c r="AL27" i="43"/>
  <c r="AT29" i="43"/>
  <c r="AU28" i="43"/>
  <c r="BA14" i="43"/>
  <c r="AH29" i="43"/>
  <c r="AH20" i="43"/>
  <c r="AE14" i="43"/>
  <c r="AH28" i="43"/>
  <c r="AS29" i="43"/>
  <c r="BA28" i="43"/>
  <c r="AG28" i="43"/>
  <c r="AP14" i="43"/>
  <c r="AL29" i="43"/>
  <c r="AX20" i="43"/>
  <c r="AP13" i="43"/>
  <c r="AY28" i="43"/>
  <c r="AI22" i="43"/>
  <c r="AK22" i="43"/>
  <c r="AV29" i="43"/>
  <c r="AX29" i="43"/>
  <c r="AZ29" i="43"/>
  <c r="AN20" i="43"/>
  <c r="BA20" i="43"/>
  <c r="AD28" i="43"/>
  <c r="AJ20" i="43"/>
  <c r="AD20" i="43"/>
  <c r="AO20" i="43"/>
  <c r="AW28" i="43"/>
  <c r="AY20" i="43"/>
  <c r="AW20" i="43"/>
  <c r="AT28" i="43"/>
  <c r="AL28" i="43"/>
  <c r="AF20" i="43"/>
  <c r="AB28" i="43"/>
  <c r="AR28" i="43"/>
  <c r="AP20" i="43"/>
  <c r="AT20" i="43"/>
  <c r="AZ28" i="43"/>
  <c r="Z20" i="43"/>
  <c r="AU29" i="43"/>
  <c r="AB29" i="43"/>
  <c r="AJ29" i="43"/>
  <c r="AV22" i="43"/>
  <c r="AG32" i="43"/>
  <c r="AD32" i="43"/>
  <c r="AH32" i="43"/>
  <c r="AJ32" i="43"/>
  <c r="AK32" i="43"/>
  <c r="AV14" i="43"/>
  <c r="Z19" i="43"/>
  <c r="AH27" i="43"/>
  <c r="AJ27" i="43"/>
  <c r="BA19" i="43"/>
  <c r="AB19" i="43"/>
  <c r="AP27" i="43"/>
  <c r="AR27" i="43"/>
  <c r="AN27" i="43"/>
  <c r="AX27" i="43"/>
  <c r="AZ27" i="43"/>
  <c r="Z30" i="43"/>
  <c r="Y27" i="43"/>
  <c r="AA27" i="43"/>
  <c r="V27" i="43"/>
  <c r="R27" i="43" s="1"/>
  <c r="BF27" i="43" s="1"/>
  <c r="AA30" i="43"/>
  <c r="AG27" i="43"/>
  <c r="AI27" i="43"/>
  <c r="AD27" i="43"/>
  <c r="AB30" i="43"/>
  <c r="AW27" i="43"/>
  <c r="AY27" i="43"/>
  <c r="AT27" i="43"/>
  <c r="AK27" i="43"/>
  <c r="AV19" i="43"/>
  <c r="AA19" i="43"/>
  <c r="V19" i="43"/>
  <c r="W19" i="43" s="1"/>
  <c r="X19" i="43" s="1"/>
  <c r="AN19" i="43"/>
  <c r="AG19" i="43"/>
  <c r="AI19" i="43"/>
  <c r="AD19" i="43"/>
  <c r="AO19" i="43"/>
  <c r="AQ19" i="43"/>
  <c r="AL19" i="43"/>
  <c r="AW19" i="43"/>
  <c r="AY19" i="43"/>
  <c r="AT19" i="43"/>
  <c r="AH19" i="43"/>
  <c r="AJ19" i="43"/>
  <c r="AE19" i="43"/>
  <c r="AC19" i="43"/>
  <c r="AM19" i="43"/>
  <c r="AP19" i="43"/>
  <c r="AR19" i="43"/>
  <c r="AF19" i="43"/>
  <c r="AU19" i="43"/>
  <c r="AX19" i="43"/>
  <c r="AZ19" i="43"/>
  <c r="AA14" i="43"/>
  <c r="AC14" i="43"/>
  <c r="AV28" i="43"/>
  <c r="AS13" i="43"/>
  <c r="AK28" i="43"/>
  <c r="AM28" i="43"/>
  <c r="AQ14" i="43"/>
  <c r="AS14" i="43"/>
  <c r="AF28" i="43"/>
  <c r="AW14" i="43"/>
  <c r="AS19" i="43"/>
  <c r="AO14" i="43"/>
  <c r="Y14" i="43"/>
  <c r="V14" i="43"/>
  <c r="W14" i="43" s="1"/>
  <c r="AS18" i="43"/>
  <c r="AF22" i="43"/>
  <c r="AC13" i="43"/>
  <c r="AH14" i="43"/>
  <c r="AJ14" i="43"/>
  <c r="AM14" i="43"/>
  <c r="AW22" i="43"/>
  <c r="AU14" i="43"/>
  <c r="AX14" i="43"/>
  <c r="AZ14" i="43"/>
  <c r="AG14" i="43"/>
  <c r="AF14" i="43"/>
  <c r="AT14" i="43"/>
  <c r="Z28" i="43"/>
  <c r="X27" i="43"/>
  <c r="W29" i="43"/>
  <c r="X29" i="43" s="1"/>
  <c r="W32" i="43"/>
  <c r="AU32" i="43"/>
  <c r="AZ32" i="43"/>
  <c r="AX32" i="43"/>
  <c r="AV32" i="43"/>
  <c r="AM32" i="43"/>
  <c r="AR32" i="43"/>
  <c r="AP32" i="43"/>
  <c r="AN32" i="43"/>
  <c r="AE32" i="43"/>
  <c r="AT32" i="43"/>
  <c r="AB32" i="43"/>
  <c r="Z32" i="43"/>
  <c r="X32" i="43"/>
  <c r="V32" i="43"/>
  <c r="BA32" i="43"/>
  <c r="AY32" i="43"/>
  <c r="AW32" i="43"/>
  <c r="AS32" i="43"/>
  <c r="AQ32" i="43"/>
  <c r="AO32" i="43"/>
  <c r="AL32" i="43"/>
  <c r="AC32" i="43"/>
  <c r="AA32" i="43"/>
  <c r="Y32" i="43"/>
  <c r="AU30" i="43"/>
  <c r="AS30" i="43"/>
  <c r="AQ30" i="43"/>
  <c r="AF30" i="43"/>
  <c r="AM30" i="43"/>
  <c r="AK30" i="43"/>
  <c r="AI30" i="43"/>
  <c r="AT30" i="43"/>
  <c r="AZ30" i="43"/>
  <c r="AX30" i="43"/>
  <c r="AW30" i="43"/>
  <c r="AL30" i="43"/>
  <c r="AR30" i="43"/>
  <c r="AP30" i="43"/>
  <c r="AG30" i="43"/>
  <c r="AD30" i="43"/>
  <c r="AJ30" i="43"/>
  <c r="AH30" i="43"/>
  <c r="BA30" i="43"/>
  <c r="AY30" i="43"/>
  <c r="AV30" i="43"/>
  <c r="AL22" i="43"/>
  <c r="AT22" i="43"/>
  <c r="W30" i="43"/>
  <c r="X30" i="43" s="1"/>
  <c r="AE27" i="43"/>
  <c r="AC27" i="43"/>
  <c r="AF27" i="43"/>
  <c r="AM27" i="43"/>
  <c r="AS27" i="43"/>
  <c r="AU27" i="43"/>
  <c r="AV27" i="43"/>
  <c r="W27" i="43"/>
  <c r="AO30" i="43"/>
  <c r="AN30" i="43"/>
  <c r="AI28" i="43"/>
  <c r="AQ28" i="43"/>
  <c r="AP28" i="43"/>
  <c r="AV17" i="43"/>
  <c r="AN17" i="43"/>
  <c r="AF17" i="43"/>
  <c r="AT17" i="43"/>
  <c r="AL17" i="43"/>
  <c r="AD17" i="43"/>
  <c r="V17" i="43"/>
  <c r="W17" i="43" s="1"/>
  <c r="BA17" i="43"/>
  <c r="AS17" i="43"/>
  <c r="AK17" i="43"/>
  <c r="AC17" i="43"/>
  <c r="AZ17" i="43"/>
  <c r="AR17" i="43"/>
  <c r="AJ17" i="43"/>
  <c r="AB17" i="43"/>
  <c r="AY17" i="43"/>
  <c r="AQ17" i="43"/>
  <c r="AI17" i="43"/>
  <c r="AA17" i="43"/>
  <c r="AM17" i="43"/>
  <c r="AO17" i="43"/>
  <c r="AH17" i="43"/>
  <c r="AG17" i="43"/>
  <c r="AX17" i="43"/>
  <c r="AE17" i="43"/>
  <c r="AW17" i="43"/>
  <c r="Z17" i="43"/>
  <c r="AU17" i="43"/>
  <c r="AP17" i="43"/>
  <c r="AX15" i="43"/>
  <c r="AP15" i="43"/>
  <c r="AH15" i="43"/>
  <c r="Z15" i="43"/>
  <c r="AV15" i="43"/>
  <c r="AN15" i="43"/>
  <c r="AF15" i="43"/>
  <c r="AU15" i="43"/>
  <c r="AM15" i="43"/>
  <c r="AE15" i="43"/>
  <c r="AT15" i="43"/>
  <c r="AL15" i="43"/>
  <c r="AD15" i="43"/>
  <c r="V15" i="43"/>
  <c r="BA15" i="43"/>
  <c r="AS15" i="43"/>
  <c r="AK15" i="43"/>
  <c r="AC15" i="43"/>
  <c r="AY15" i="43"/>
  <c r="AB15" i="43"/>
  <c r="AW15" i="43"/>
  <c r="AA15" i="43"/>
  <c r="AR15" i="43"/>
  <c r="AQ15" i="43"/>
  <c r="AZ15" i="43"/>
  <c r="AO15" i="43"/>
  <c r="AJ15" i="43"/>
  <c r="AI15" i="43"/>
  <c r="AG15" i="43"/>
  <c r="AX31" i="43"/>
  <c r="AP31" i="43"/>
  <c r="AH31" i="43"/>
  <c r="Z31" i="43"/>
  <c r="AW31" i="43"/>
  <c r="AO31" i="43"/>
  <c r="AG31" i="43"/>
  <c r="Y31" i="43"/>
  <c r="AV31" i="43"/>
  <c r="AN31" i="43"/>
  <c r="AF31" i="43"/>
  <c r="AU31" i="43"/>
  <c r="AM31" i="43"/>
  <c r="AE31" i="43"/>
  <c r="AT31" i="43"/>
  <c r="AL31" i="43"/>
  <c r="AD31" i="43"/>
  <c r="V31" i="43"/>
  <c r="W31" i="43" s="1"/>
  <c r="BA31" i="43"/>
  <c r="AS31" i="43"/>
  <c r="AK31" i="43"/>
  <c r="AC31" i="43"/>
  <c r="AY31" i="43"/>
  <c r="AZ31" i="43"/>
  <c r="AR31" i="43"/>
  <c r="AQ31" i="43"/>
  <c r="AJ31" i="43"/>
  <c r="AI31" i="43"/>
  <c r="AB31" i="43"/>
  <c r="AA31" i="43"/>
  <c r="W28" i="43"/>
  <c r="BA24" i="43"/>
  <c r="AS24" i="43"/>
  <c r="AK24" i="43"/>
  <c r="AC24" i="43"/>
  <c r="AY24" i="43"/>
  <c r="AQ24" i="43"/>
  <c r="AI24" i="43"/>
  <c r="AA24" i="43"/>
  <c r="AX24" i="43"/>
  <c r="AP24" i="43"/>
  <c r="AH24" i="43"/>
  <c r="Z24" i="43"/>
  <c r="AW24" i="43"/>
  <c r="AO24" i="43"/>
  <c r="AG24" i="43"/>
  <c r="Y24" i="43"/>
  <c r="AV24" i="43"/>
  <c r="AN24" i="43"/>
  <c r="AF24" i="43"/>
  <c r="AT24" i="43"/>
  <c r="AU24" i="43"/>
  <c r="AR24" i="43"/>
  <c r="V24" i="43"/>
  <c r="AM24" i="43"/>
  <c r="AL24" i="43"/>
  <c r="AB24" i="43"/>
  <c r="AJ24" i="43"/>
  <c r="AE24" i="43"/>
  <c r="AZ24" i="43"/>
  <c r="AD24" i="43"/>
  <c r="AY26" i="43"/>
  <c r="AQ26" i="43"/>
  <c r="AI26" i="43"/>
  <c r="AA26" i="43"/>
  <c r="AW26" i="43"/>
  <c r="AO26" i="43"/>
  <c r="AG26" i="43"/>
  <c r="Y26" i="43"/>
  <c r="AV26" i="43"/>
  <c r="AN26" i="43"/>
  <c r="AF26" i="43"/>
  <c r="X26" i="43"/>
  <c r="AU26" i="43"/>
  <c r="AM26" i="43"/>
  <c r="AE26" i="43"/>
  <c r="AT26" i="43"/>
  <c r="AL26" i="43"/>
  <c r="AD26" i="43"/>
  <c r="V26" i="43"/>
  <c r="W26" i="43" s="1"/>
  <c r="AZ26" i="43"/>
  <c r="AC26" i="43"/>
  <c r="AH26" i="43"/>
  <c r="AX26" i="43"/>
  <c r="AB26" i="43"/>
  <c r="AS26" i="43"/>
  <c r="Z26" i="43"/>
  <c r="AR26" i="43"/>
  <c r="BA26" i="43"/>
  <c r="AP26" i="43"/>
  <c r="AK26" i="43"/>
  <c r="AJ26" i="43"/>
  <c r="AZ21" i="43"/>
  <c r="AR21" i="43"/>
  <c r="AJ21" i="43"/>
  <c r="AB21" i="43"/>
  <c r="AX21" i="43"/>
  <c r="AP21" i="43"/>
  <c r="AH21" i="43"/>
  <c r="Z21" i="43"/>
  <c r="AW21" i="43"/>
  <c r="AO21" i="43"/>
  <c r="AG21" i="43"/>
  <c r="AV21" i="43"/>
  <c r="AN21" i="43"/>
  <c r="AF21" i="43"/>
  <c r="AU21" i="43"/>
  <c r="AM21" i="43"/>
  <c r="AE21" i="43"/>
  <c r="BA21" i="43"/>
  <c r="AD21" i="43"/>
  <c r="AI21" i="43"/>
  <c r="AY21" i="43"/>
  <c r="AC21" i="43"/>
  <c r="AT21" i="43"/>
  <c r="AA21" i="43"/>
  <c r="AS21" i="43"/>
  <c r="V21" i="43"/>
  <c r="W21" i="43" s="1"/>
  <c r="AQ21" i="43"/>
  <c r="AL21" i="43"/>
  <c r="AK21" i="43"/>
  <c r="BJ32" i="43"/>
  <c r="AX23" i="43"/>
  <c r="AP23" i="43"/>
  <c r="AH23" i="43"/>
  <c r="Z23" i="43"/>
  <c r="AV23" i="43"/>
  <c r="AN23" i="43"/>
  <c r="AF23" i="43"/>
  <c r="AU23" i="43"/>
  <c r="AM23" i="43"/>
  <c r="AE23" i="43"/>
  <c r="AT23" i="43"/>
  <c r="AL23" i="43"/>
  <c r="AD23" i="43"/>
  <c r="V23" i="43"/>
  <c r="W23" i="43" s="1"/>
  <c r="BA23" i="43"/>
  <c r="AS23" i="43"/>
  <c r="AK23" i="43"/>
  <c r="AC23" i="43"/>
  <c r="AJ23" i="43"/>
  <c r="AO23" i="43"/>
  <c r="AI23" i="43"/>
  <c r="AZ23" i="43"/>
  <c r="AG23" i="43"/>
  <c r="AY23" i="43"/>
  <c r="AB23" i="43"/>
  <c r="AW23" i="43"/>
  <c r="AA23" i="43"/>
  <c r="AR23" i="43"/>
  <c r="Y23" i="43"/>
  <c r="AQ23" i="43"/>
  <c r="AV25" i="43"/>
  <c r="AN25" i="43"/>
  <c r="AF25" i="43"/>
  <c r="AT25" i="43"/>
  <c r="AL25" i="43"/>
  <c r="AD25" i="43"/>
  <c r="V25" i="43"/>
  <c r="W25" i="43" s="1"/>
  <c r="BA25" i="43"/>
  <c r="AS25" i="43"/>
  <c r="AK25" i="43"/>
  <c r="AC25" i="43"/>
  <c r="AZ25" i="43"/>
  <c r="AR25" i="43"/>
  <c r="AJ25" i="43"/>
  <c r="AB25" i="43"/>
  <c r="AY25" i="43"/>
  <c r="AQ25" i="43"/>
  <c r="AI25" i="43"/>
  <c r="AA25" i="43"/>
  <c r="AU25" i="43"/>
  <c r="Y25" i="43"/>
  <c r="AP25" i="43"/>
  <c r="AO25" i="43"/>
  <c r="AW25" i="43"/>
  <c r="AM25" i="43"/>
  <c r="AH25" i="43"/>
  <c r="AG25" i="43"/>
  <c r="AX25" i="43"/>
  <c r="AE25" i="43"/>
  <c r="Z25" i="43"/>
  <c r="BU32" i="43"/>
  <c r="BA16" i="43"/>
  <c r="AS16" i="43"/>
  <c r="AK16" i="43"/>
  <c r="AC16" i="43"/>
  <c r="AY16" i="43"/>
  <c r="AQ16" i="43"/>
  <c r="AI16" i="43"/>
  <c r="AA16" i="43"/>
  <c r="AX16" i="43"/>
  <c r="AP16" i="43"/>
  <c r="AH16" i="43"/>
  <c r="Z16" i="43"/>
  <c r="AW16" i="43"/>
  <c r="AO16" i="43"/>
  <c r="AG16" i="43"/>
  <c r="Y16" i="43"/>
  <c r="AV16" i="43"/>
  <c r="AN16" i="43"/>
  <c r="AF16" i="43"/>
  <c r="X16" i="43"/>
  <c r="AL16" i="43"/>
  <c r="AJ16" i="43"/>
  <c r="AE16" i="43"/>
  <c r="AZ16" i="43"/>
  <c r="AD16" i="43"/>
  <c r="AU16" i="43"/>
  <c r="AB16" i="43"/>
  <c r="AM16" i="43"/>
  <c r="AT16" i="43"/>
  <c r="AR16" i="43"/>
  <c r="V16" i="43"/>
  <c r="W16" i="43" s="1"/>
  <c r="AA13" i="43" l="1"/>
  <c r="BA13" i="43"/>
  <c r="AN13" i="43"/>
  <c r="AF13" i="43"/>
  <c r="AH13" i="43"/>
  <c r="AJ13" i="43"/>
  <c r="AZ13" i="43"/>
  <c r="AV13" i="43"/>
  <c r="AE13" i="43"/>
  <c r="AQ13" i="43"/>
  <c r="AI13" i="43"/>
  <c r="AM13" i="43"/>
  <c r="AR13" i="43"/>
  <c r="Z13" i="43"/>
  <c r="AW13" i="43"/>
  <c r="AD13" i="43"/>
  <c r="AU13" i="43"/>
  <c r="AB13" i="43"/>
  <c r="AO13" i="43"/>
  <c r="AY13" i="43"/>
  <c r="AK13" i="43"/>
  <c r="AL13" i="43"/>
  <c r="X25" i="43"/>
  <c r="Q25" i="43" s="1"/>
  <c r="BE25" i="43" s="1"/>
  <c r="Y13" i="43"/>
  <c r="R30" i="43"/>
  <c r="BF30" i="43" s="1"/>
  <c r="BU30" i="43" s="1"/>
  <c r="R13" i="43"/>
  <c r="BF13" i="43" s="1"/>
  <c r="BJ13" i="43" s="1"/>
  <c r="X23" i="43"/>
  <c r="R23" i="43" s="1"/>
  <c r="BF23" i="43" s="1"/>
  <c r="Y30" i="43"/>
  <c r="Q30" i="43" s="1"/>
  <c r="R25" i="43"/>
  <c r="BF25" i="43" s="1"/>
  <c r="BU25" i="43" s="1"/>
  <c r="Y29" i="43"/>
  <c r="R29" i="43" s="1"/>
  <c r="BF29" i="43" s="1"/>
  <c r="Y20" i="43"/>
  <c r="R20" i="43" s="1"/>
  <c r="BF20" i="43" s="1"/>
  <c r="X31" i="43"/>
  <c r="R31" i="43" s="1"/>
  <c r="BF31" i="43" s="1"/>
  <c r="Y19" i="43"/>
  <c r="R19" i="43" s="1"/>
  <c r="BF19" i="43" s="1"/>
  <c r="X18" i="43"/>
  <c r="Q18" i="43" s="1"/>
  <c r="R26" i="43"/>
  <c r="BF26" i="43" s="1"/>
  <c r="BU26" i="43" s="1"/>
  <c r="X14" i="43"/>
  <c r="R14" i="43" s="1"/>
  <c r="BF14" i="43" s="1"/>
  <c r="Q32" i="43"/>
  <c r="BE32" i="43" s="1"/>
  <c r="BI32" i="43" s="1"/>
  <c r="Q27" i="43"/>
  <c r="X21" i="43"/>
  <c r="X22" i="43"/>
  <c r="R16" i="43"/>
  <c r="BF16" i="43" s="1"/>
  <c r="Q16" i="43"/>
  <c r="BE16" i="43" s="1"/>
  <c r="BJ27" i="43"/>
  <c r="BU27" i="43"/>
  <c r="W15" i="43"/>
  <c r="X15" i="43" s="1"/>
  <c r="Q26" i="43"/>
  <c r="BE26" i="43" s="1"/>
  <c r="W24" i="43"/>
  <c r="X17" i="43"/>
  <c r="X28" i="43"/>
  <c r="Q13" i="43" l="1"/>
  <c r="BE13" i="43" s="1"/>
  <c r="Q29" i="43"/>
  <c r="BE29" i="43" s="1"/>
  <c r="BI29" i="43" s="1"/>
  <c r="BU13" i="43"/>
  <c r="Q23" i="43"/>
  <c r="BE23" i="43" s="1"/>
  <c r="BT23" i="43" s="1"/>
  <c r="BJ25" i="43"/>
  <c r="BJ26" i="43"/>
  <c r="Q31" i="43"/>
  <c r="BE31" i="43" s="1"/>
  <c r="BT31" i="43" s="1"/>
  <c r="F26" i="42" s="1"/>
  <c r="Q14" i="43"/>
  <c r="BE14" i="43" s="1"/>
  <c r="BI14" i="43" s="1"/>
  <c r="Q20" i="43"/>
  <c r="BE20" i="43" s="1"/>
  <c r="BI20" i="43" s="1"/>
  <c r="Q19" i="43"/>
  <c r="BE19" i="43" s="1"/>
  <c r="BI19" i="43" s="1"/>
  <c r="BU29" i="43"/>
  <c r="BJ29" i="43"/>
  <c r="BJ19" i="43"/>
  <c r="BU19" i="43"/>
  <c r="E14" i="42"/>
  <c r="E26" i="42"/>
  <c r="BU31" i="43"/>
  <c r="G26" i="42" s="1"/>
  <c r="BJ31" i="43"/>
  <c r="G14" i="42" s="1"/>
  <c r="BJ14" i="43"/>
  <c r="G8" i="42" s="1"/>
  <c r="BU14" i="43"/>
  <c r="G20" i="42" s="1"/>
  <c r="E8" i="42"/>
  <c r="E20" i="42"/>
  <c r="BJ20" i="43"/>
  <c r="BU20" i="43"/>
  <c r="BJ23" i="43"/>
  <c r="BU23" i="43"/>
  <c r="R15" i="43"/>
  <c r="BF15" i="43" s="1"/>
  <c r="BJ15" i="43" s="1"/>
  <c r="R18" i="43"/>
  <c r="BF18" i="43" s="1"/>
  <c r="BJ18" i="43" s="1"/>
  <c r="R24" i="43"/>
  <c r="BF24" i="43" s="1"/>
  <c r="BJ24" i="43" s="1"/>
  <c r="R22" i="43"/>
  <c r="BF22" i="43" s="1"/>
  <c r="BU22" i="43" s="1"/>
  <c r="Y17" i="43"/>
  <c r="R17" i="43" s="1"/>
  <c r="BF17" i="43" s="1"/>
  <c r="Y21" i="43"/>
  <c r="Q21" i="43" s="1"/>
  <c r="BE21" i="43" s="1"/>
  <c r="BT21" i="43" s="1"/>
  <c r="X24" i="43"/>
  <c r="Q24" i="43" s="1"/>
  <c r="BE24" i="43" s="1"/>
  <c r="Y22" i="43"/>
  <c r="Q22" i="43" s="1"/>
  <c r="Y28" i="43"/>
  <c r="R28" i="43" s="1"/>
  <c r="BF28" i="43" s="1"/>
  <c r="Y15" i="43"/>
  <c r="Q15" i="43" s="1"/>
  <c r="BE15" i="43" s="1"/>
  <c r="BE18" i="43"/>
  <c r="BT18" i="43" s="1"/>
  <c r="BT32" i="43"/>
  <c r="BE27" i="43"/>
  <c r="BI27" i="43" s="1"/>
  <c r="BJ30" i="43"/>
  <c r="BE30" i="43"/>
  <c r="D14" i="42"/>
  <c r="D26" i="42"/>
  <c r="BI16" i="43"/>
  <c r="BT16" i="43"/>
  <c r="BJ16" i="43"/>
  <c r="BU16" i="43"/>
  <c r="BT26" i="43"/>
  <c r="BI26" i="43"/>
  <c r="BI25" i="43"/>
  <c r="BT25" i="43"/>
  <c r="BI23" i="43" l="1"/>
  <c r="BT19" i="43"/>
  <c r="BI31" i="43"/>
  <c r="F14" i="42" s="1"/>
  <c r="BT14" i="43"/>
  <c r="Q17" i="43"/>
  <c r="BE17" i="43" s="1"/>
  <c r="BI17" i="43" s="1"/>
  <c r="BT29" i="43"/>
  <c r="BJ22" i="43"/>
  <c r="BU24" i="43"/>
  <c r="BT20" i="43"/>
  <c r="Q28" i="43"/>
  <c r="BE28" i="43" s="1"/>
  <c r="BT28" i="43" s="1"/>
  <c r="BJ28" i="43"/>
  <c r="G13" i="42" s="1"/>
  <c r="BU28" i="43"/>
  <c r="G25" i="42" s="1"/>
  <c r="E25" i="42"/>
  <c r="E13" i="42"/>
  <c r="BU17" i="43"/>
  <c r="BJ17" i="43"/>
  <c r="E9" i="42"/>
  <c r="E21" i="42"/>
  <c r="R21" i="43"/>
  <c r="BF21" i="43" s="1"/>
  <c r="BU21" i="43" s="1"/>
  <c r="G23" i="42" s="1"/>
  <c r="BU15" i="43"/>
  <c r="BU18" i="43"/>
  <c r="BI30" i="43"/>
  <c r="BI21" i="43"/>
  <c r="BT27" i="43"/>
  <c r="BE22" i="43"/>
  <c r="D11" i="42" s="1"/>
  <c r="BT30" i="43"/>
  <c r="BI18" i="43"/>
  <c r="D20" i="42"/>
  <c r="BI13" i="43"/>
  <c r="F8" i="42" s="1"/>
  <c r="BT13" i="43"/>
  <c r="D8" i="42"/>
  <c r="G9" i="42"/>
  <c r="D9" i="42"/>
  <c r="D21" i="42"/>
  <c r="BI24" i="43"/>
  <c r="BT24" i="43"/>
  <c r="BT17" i="43"/>
  <c r="BI15" i="43"/>
  <c r="BT15" i="43"/>
  <c r="BI28" i="43" l="1"/>
  <c r="D25" i="42"/>
  <c r="D13" i="42"/>
  <c r="D15" i="42" s="1"/>
  <c r="G21" i="42"/>
  <c r="G27" i="42" s="1"/>
  <c r="E23" i="42"/>
  <c r="E27" i="42" s="1"/>
  <c r="E11" i="42"/>
  <c r="E15" i="42" s="1"/>
  <c r="BJ21" i="43"/>
  <c r="G11" i="42" s="1"/>
  <c r="G15" i="42" s="1"/>
  <c r="BT22" i="43"/>
  <c r="F23" i="42" s="1"/>
  <c r="BI22" i="43"/>
  <c r="F11" i="42" s="1"/>
  <c r="D23" i="42"/>
  <c r="F13" i="42"/>
  <c r="F25" i="42"/>
  <c r="F20" i="42"/>
  <c r="F9" i="42"/>
  <c r="F21" i="42"/>
  <c r="D27" i="42" l="1"/>
  <c r="F15" i="42"/>
  <c r="F27" i="42"/>
  <c r="N16" i="41"/>
  <c r="N15" i="41"/>
  <c r="N14" i="41"/>
  <c r="N17" i="41" l="1"/>
  <c r="H17" i="41"/>
  <c r="G17" i="41"/>
  <c r="F17" i="41"/>
  <c r="E17" i="41"/>
  <c r="D17" i="41"/>
  <c r="C17" i="41"/>
  <c r="I16" i="41"/>
  <c r="O16" i="41" s="1"/>
  <c r="P16" i="41" s="1"/>
  <c r="H11" i="41"/>
  <c r="G11" i="41"/>
  <c r="F11" i="41"/>
  <c r="D11" i="41"/>
  <c r="C11" i="41"/>
  <c r="N6" i="41"/>
  <c r="N7" i="41"/>
  <c r="N9" i="41"/>
  <c r="N8" i="41"/>
  <c r="N10" i="41"/>
  <c r="N5" i="41"/>
  <c r="I15" i="41"/>
  <c r="O15" i="41" s="1"/>
  <c r="P15" i="41" s="1"/>
  <c r="I14" i="41"/>
  <c r="O14" i="41" s="1"/>
  <c r="P14" i="41" s="1"/>
  <c r="E8" i="41"/>
  <c r="I8" i="41" s="1"/>
  <c r="E7" i="41"/>
  <c r="I7" i="41" s="1"/>
  <c r="E6" i="41"/>
  <c r="I6" i="41" s="1"/>
  <c r="E5" i="41"/>
  <c r="C26" i="41" s="1"/>
  <c r="E26" i="41" s="1"/>
  <c r="I9" i="41"/>
  <c r="I10" i="41"/>
  <c r="I5" i="41"/>
  <c r="C13" i="58" l="1"/>
  <c r="E13" i="58" s="1"/>
  <c r="E44" i="64"/>
  <c r="F44" i="64" s="1"/>
  <c r="E43" i="64"/>
  <c r="F43" i="64" s="1"/>
  <c r="E39" i="64"/>
  <c r="F39" i="64" s="1"/>
  <c r="E46" i="64"/>
  <c r="F46" i="64" s="1"/>
  <c r="E42" i="64"/>
  <c r="F42" i="64" s="1"/>
  <c r="E38" i="64"/>
  <c r="F38" i="64" s="1"/>
  <c r="E40" i="64"/>
  <c r="F40" i="64" s="1"/>
  <c r="E45" i="64"/>
  <c r="F45" i="64" s="1"/>
  <c r="E41" i="64"/>
  <c r="F41" i="64" s="1"/>
  <c r="E37" i="64"/>
  <c r="F37" i="64" s="1"/>
  <c r="D11" i="58"/>
  <c r="E11" i="58" s="1"/>
  <c r="J11" i="64"/>
  <c r="K11" i="64" s="1"/>
  <c r="J7" i="64"/>
  <c r="K7" i="64" s="1"/>
  <c r="J14" i="64"/>
  <c r="K14" i="64" s="1"/>
  <c r="J10" i="64"/>
  <c r="K10" i="64" s="1"/>
  <c r="J6" i="64"/>
  <c r="K6" i="64" s="1"/>
  <c r="J13" i="64"/>
  <c r="K13" i="64" s="1"/>
  <c r="J9" i="64"/>
  <c r="K9" i="64" s="1"/>
  <c r="J5" i="64"/>
  <c r="K5" i="64" s="1"/>
  <c r="J12" i="64"/>
  <c r="K12" i="64" s="1"/>
  <c r="J8" i="64"/>
  <c r="K8" i="64" s="1"/>
  <c r="E12" i="64"/>
  <c r="F12" i="64" s="1"/>
  <c r="E11" i="64"/>
  <c r="F11" i="64" s="1"/>
  <c r="E7" i="64"/>
  <c r="F7" i="64" s="1"/>
  <c r="E14" i="64"/>
  <c r="F14" i="64" s="1"/>
  <c r="E10" i="64"/>
  <c r="F10" i="64" s="1"/>
  <c r="E6" i="64"/>
  <c r="F6" i="64" s="1"/>
  <c r="E8" i="64"/>
  <c r="F8" i="64" s="1"/>
  <c r="E13" i="64"/>
  <c r="F13" i="64" s="1"/>
  <c r="E9" i="64"/>
  <c r="F9" i="64" s="1"/>
  <c r="E5" i="64"/>
  <c r="F5" i="64" s="1"/>
  <c r="C12" i="58"/>
  <c r="E12" i="58" s="1"/>
  <c r="L12" i="58" s="1"/>
  <c r="M12" i="58" s="1"/>
  <c r="J43" i="64"/>
  <c r="K43" i="64" s="1"/>
  <c r="J39" i="64"/>
  <c r="K39" i="64" s="1"/>
  <c r="J46" i="64"/>
  <c r="K46" i="64" s="1"/>
  <c r="J42" i="64"/>
  <c r="K42" i="64" s="1"/>
  <c r="J38" i="64"/>
  <c r="K38" i="64" s="1"/>
  <c r="J45" i="64"/>
  <c r="K45" i="64" s="1"/>
  <c r="J41" i="64"/>
  <c r="K41" i="64" s="1"/>
  <c r="J37" i="64"/>
  <c r="K37" i="64" s="1"/>
  <c r="J40" i="64"/>
  <c r="K40" i="64" s="1"/>
  <c r="J44" i="64"/>
  <c r="K44" i="64" s="1"/>
  <c r="E30" i="64"/>
  <c r="F30" i="64" s="1"/>
  <c r="E29" i="64"/>
  <c r="F29" i="64" s="1"/>
  <c r="E25" i="64"/>
  <c r="F25" i="64" s="1"/>
  <c r="E21" i="64"/>
  <c r="F21" i="64" s="1"/>
  <c r="E26" i="64"/>
  <c r="F26" i="64" s="1"/>
  <c r="E28" i="64"/>
  <c r="F28" i="64" s="1"/>
  <c r="E24" i="64"/>
  <c r="F24" i="64" s="1"/>
  <c r="E27" i="64"/>
  <c r="F27" i="64" s="1"/>
  <c r="E23" i="64"/>
  <c r="F23" i="64" s="1"/>
  <c r="E22" i="64"/>
  <c r="F22" i="64" s="1"/>
  <c r="J29" i="64"/>
  <c r="K29" i="64" s="1"/>
  <c r="J25" i="64"/>
  <c r="K25" i="64" s="1"/>
  <c r="J21" i="64"/>
  <c r="K21" i="64" s="1"/>
  <c r="J26" i="64"/>
  <c r="K26" i="64" s="1"/>
  <c r="J22" i="64"/>
  <c r="K22" i="64" s="1"/>
  <c r="J28" i="64"/>
  <c r="K28" i="64" s="1"/>
  <c r="J24" i="64"/>
  <c r="K24" i="64" s="1"/>
  <c r="J27" i="64"/>
  <c r="K27" i="64" s="1"/>
  <c r="J23" i="64"/>
  <c r="K23" i="64" s="1"/>
  <c r="J30" i="64"/>
  <c r="K30" i="64" s="1"/>
  <c r="C10" i="58"/>
  <c r="E10" i="58" s="1"/>
  <c r="L10" i="58" s="1"/>
  <c r="M10" i="58" s="1"/>
  <c r="L11" i="58"/>
  <c r="M11" i="58" s="1"/>
  <c r="L13" i="58"/>
  <c r="M13" i="58" s="1"/>
  <c r="P17" i="41"/>
  <c r="E78" i="46" s="1"/>
  <c r="C19" i="41"/>
  <c r="O6" i="41"/>
  <c r="P6" i="41" s="1"/>
  <c r="C25" i="41"/>
  <c r="E25" i="41" s="1"/>
  <c r="O8" i="41"/>
  <c r="P8" i="41" s="1"/>
  <c r="C77" i="46" s="1"/>
  <c r="E77" i="46" s="1"/>
  <c r="O7" i="41"/>
  <c r="P7" i="41" s="1"/>
  <c r="C24" i="41"/>
  <c r="E24" i="41" s="1"/>
  <c r="D19" i="41"/>
  <c r="O10" i="41"/>
  <c r="P10" i="41" s="1"/>
  <c r="C76" i="46" s="1"/>
  <c r="E76" i="46" s="1"/>
  <c r="G19" i="41"/>
  <c r="O17" i="41"/>
  <c r="O5" i="41"/>
  <c r="P5" i="41" s="1"/>
  <c r="O9" i="41"/>
  <c r="P9" i="41" s="1"/>
  <c r="C23" i="41"/>
  <c r="E23" i="41" s="1"/>
  <c r="H19" i="41"/>
  <c r="N11" i="41"/>
  <c r="K11" i="41" s="1"/>
  <c r="F19" i="41"/>
  <c r="E11" i="41"/>
  <c r="E19" i="41" s="1"/>
  <c r="I17" i="41"/>
  <c r="K17" i="41"/>
  <c r="I11" i="41"/>
  <c r="K31" i="64" l="1"/>
  <c r="K32" i="64" s="1"/>
  <c r="F15" i="64"/>
  <c r="F16" i="64" s="1"/>
  <c r="E6" i="48"/>
  <c r="D77" i="48" s="1"/>
  <c r="F31" i="64"/>
  <c r="F32" i="64" s="1"/>
  <c r="K15" i="64"/>
  <c r="K16" i="64" s="1"/>
  <c r="F47" i="64"/>
  <c r="F48" i="64" s="1"/>
  <c r="K47" i="64"/>
  <c r="K48" i="64" s="1"/>
  <c r="C78" i="48"/>
  <c r="D61" i="48"/>
  <c r="C59" i="48"/>
  <c r="C77" i="48"/>
  <c r="D58" i="48"/>
  <c r="D76" i="48"/>
  <c r="C51" i="48"/>
  <c r="C63" i="48"/>
  <c r="C75" i="48"/>
  <c r="D50" i="48"/>
  <c r="C79" i="48"/>
  <c r="D79" i="48"/>
  <c r="D74" i="48"/>
  <c r="D49" i="48"/>
  <c r="D73" i="48"/>
  <c r="D78" i="48"/>
  <c r="E86" i="48"/>
  <c r="L86" i="48" s="1"/>
  <c r="M86" i="48" s="1"/>
  <c r="E87" i="48"/>
  <c r="C64" i="48"/>
  <c r="C67" i="48"/>
  <c r="C61" i="48"/>
  <c r="C68" i="48"/>
  <c r="C62" i="48"/>
  <c r="E79" i="48"/>
  <c r="E77" i="48"/>
  <c r="L77" i="48" s="1"/>
  <c r="M77" i="48" s="1"/>
  <c r="D75" i="46"/>
  <c r="E75" i="46" s="1"/>
  <c r="C74" i="46"/>
  <c r="P11" i="41"/>
  <c r="P19" i="41" s="1"/>
  <c r="L17" i="41"/>
  <c r="O11" i="41"/>
  <c r="O19" i="41" s="1"/>
  <c r="E27" i="41"/>
  <c r="E28" i="41" s="1"/>
  <c r="N19" i="41"/>
  <c r="K19" i="41" s="1"/>
  <c r="I19" i="41"/>
  <c r="L19" i="41" l="1"/>
  <c r="L87" i="48"/>
  <c r="M87" i="48" s="1"/>
  <c r="L79" i="48"/>
  <c r="M79" i="48" s="1"/>
  <c r="C76" i="48"/>
  <c r="E75" i="48"/>
  <c r="C74" i="48"/>
  <c r="D75" i="48"/>
  <c r="D46" i="58"/>
  <c r="D6" i="46"/>
  <c r="D64" i="46"/>
  <c r="D68" i="46"/>
  <c r="D63" i="46"/>
  <c r="D62" i="46"/>
  <c r="D67" i="46"/>
  <c r="E61" i="48"/>
  <c r="L61" i="48" s="1"/>
  <c r="C69" i="48"/>
  <c r="L11" i="41"/>
  <c r="E74" i="46"/>
  <c r="L75" i="48" l="1"/>
  <c r="M75" i="48" s="1"/>
  <c r="D67" i="48"/>
  <c r="E74" i="48"/>
  <c r="L74" i="48" s="1"/>
  <c r="M74" i="48" s="1"/>
  <c r="D62" i="48"/>
  <c r="E76" i="48"/>
  <c r="D64" i="48"/>
  <c r="E64" i="48" s="1"/>
  <c r="D68" i="48"/>
  <c r="E68" i="48" s="1"/>
  <c r="D63" i="48"/>
  <c r="E63" i="48" s="1"/>
  <c r="D69" i="46"/>
  <c r="E69" i="46" s="1"/>
  <c r="E67" i="46"/>
  <c r="E62" i="46"/>
  <c r="E63" i="46"/>
  <c r="E68" i="46"/>
  <c r="M61" i="48"/>
  <c r="E64" i="46"/>
  <c r="L76" i="48" l="1"/>
  <c r="M76" i="48" s="1"/>
  <c r="L68" i="48"/>
  <c r="M68" i="48" s="1"/>
  <c r="L63" i="48"/>
  <c r="M63" i="48" s="1"/>
  <c r="L64" i="48"/>
  <c r="M64" i="48" s="1"/>
  <c r="D42" i="58"/>
  <c r="D38" i="58"/>
  <c r="D69" i="48"/>
  <c r="E69" i="48" s="1"/>
  <c r="E67" i="48"/>
  <c r="E62" i="48"/>
  <c r="L62" i="48" s="1"/>
  <c r="L67" i="48" l="1"/>
  <c r="M67" i="48" s="1"/>
  <c r="L69" i="48"/>
  <c r="M69" i="48" s="1"/>
  <c r="M77" i="15"/>
  <c r="C46" i="58"/>
  <c r="E46" i="58" s="1"/>
  <c r="K77" i="15"/>
  <c r="C42" i="58"/>
  <c r="E42" i="58" s="1"/>
  <c r="C38" i="58"/>
  <c r="E38" i="58" s="1"/>
  <c r="M62" i="48"/>
  <c r="F25" i="13"/>
  <c r="E25" i="13"/>
  <c r="C25" i="13"/>
  <c r="J16" i="13"/>
  <c r="G16" i="13"/>
  <c r="E16" i="13"/>
  <c r="C16" i="13"/>
  <c r="P24" i="21"/>
  <c r="E20" i="58" s="1"/>
  <c r="P25" i="21"/>
  <c r="E22" i="58" s="1"/>
  <c r="L20" i="58" l="1"/>
  <c r="M20" i="58" s="1"/>
  <c r="L22" i="58"/>
  <c r="M22" i="58" s="1"/>
  <c r="E24" i="58"/>
  <c r="E25" i="58"/>
  <c r="C46" i="13"/>
  <c r="P37" i="21"/>
  <c r="O37" i="21"/>
  <c r="P38" i="21"/>
  <c r="O38" i="21"/>
  <c r="P39" i="21"/>
  <c r="O39" i="21"/>
  <c r="P18" i="21"/>
  <c r="O18" i="21"/>
  <c r="P17" i="21"/>
  <c r="O17" i="21"/>
  <c r="P16" i="21"/>
  <c r="O16" i="21"/>
  <c r="P15" i="21"/>
  <c r="O15" i="21"/>
  <c r="E16" i="58" s="1"/>
  <c r="P9" i="21"/>
  <c r="P8" i="21"/>
  <c r="P7" i="21"/>
  <c r="P6" i="21"/>
  <c r="P4" i="21"/>
  <c r="E18" i="58" l="1"/>
  <c r="L18" i="58" s="1"/>
  <c r="M18" i="58" s="1"/>
  <c r="L16" i="58"/>
  <c r="M16" i="58" s="1"/>
  <c r="L25" i="58"/>
  <c r="M25" i="58" s="1"/>
  <c r="L24" i="58"/>
  <c r="M24" i="58" s="1"/>
  <c r="P40" i="21"/>
  <c r="O40" i="21"/>
  <c r="E17" i="58" s="1"/>
  <c r="P19" i="21"/>
  <c r="O19" i="21"/>
  <c r="E14" i="58" s="1"/>
  <c r="O9" i="21"/>
  <c r="D48" i="40" s="1"/>
  <c r="O8" i="21"/>
  <c r="D47" i="40" s="1"/>
  <c r="O7" i="21"/>
  <c r="D46" i="40" s="1"/>
  <c r="O6" i="21"/>
  <c r="D45" i="40" s="1"/>
  <c r="I89" i="40" s="1"/>
  <c r="L14" i="58" l="1"/>
  <c r="M14" i="58" s="1"/>
  <c r="E19" i="58"/>
  <c r="L19" i="58" s="1"/>
  <c r="M19" i="58" s="1"/>
  <c r="L17" i="58"/>
  <c r="M17" i="58" s="1"/>
  <c r="O44" i="21"/>
  <c r="O45" i="21" s="1"/>
  <c r="P44" i="21"/>
  <c r="O42" i="21"/>
  <c r="O43" i="21" s="1"/>
  <c r="P42" i="21"/>
  <c r="P34" i="21"/>
  <c r="O34" i="21"/>
  <c r="O33" i="21"/>
  <c r="P33" i="21"/>
  <c r="M47" i="40"/>
  <c r="S47" i="40"/>
  <c r="R47" i="40"/>
  <c r="O47" i="40"/>
  <c r="P47" i="40"/>
  <c r="Q47" i="40"/>
  <c r="M46" i="40"/>
  <c r="S46" i="40"/>
  <c r="R46" i="40"/>
  <c r="O46" i="40"/>
  <c r="Q46" i="40"/>
  <c r="P46" i="40"/>
  <c r="M48" i="40"/>
  <c r="Q48" i="40"/>
  <c r="S48" i="40"/>
  <c r="R48" i="40"/>
  <c r="P48" i="40"/>
  <c r="O48" i="40"/>
  <c r="M45" i="40"/>
  <c r="Q45" i="40"/>
  <c r="S45" i="40"/>
  <c r="R45" i="40"/>
  <c r="O45" i="40"/>
  <c r="P45" i="40"/>
  <c r="D89" i="40"/>
  <c r="J89" i="40"/>
  <c r="H89" i="40"/>
  <c r="D16" i="13"/>
  <c r="P11" i="21"/>
  <c r="O11" i="21"/>
  <c r="F43" i="13" l="1"/>
  <c r="E43" i="13"/>
  <c r="R89" i="40"/>
  <c r="O35" i="21"/>
  <c r="E15" i="58" s="1"/>
  <c r="L15" i="58" s="1"/>
  <c r="P35" i="21"/>
  <c r="T45" i="40"/>
  <c r="T48" i="40"/>
  <c r="S89" i="40"/>
  <c r="T47" i="40"/>
  <c r="T46" i="40"/>
  <c r="Q89" i="40"/>
  <c r="P13" i="21"/>
  <c r="O13" i="21"/>
  <c r="O4" i="21"/>
  <c r="D8" i="40" s="1"/>
  <c r="I28" i="40" s="1"/>
  <c r="I91" i="40" s="1"/>
  <c r="E23" i="58" l="1"/>
  <c r="M15" i="58"/>
  <c r="E6" i="47"/>
  <c r="E21" i="58"/>
  <c r="Q8" i="40"/>
  <c r="Q28" i="40" s="1"/>
  <c r="Q91" i="40" s="1"/>
  <c r="R8" i="40"/>
  <c r="R28" i="40" s="1"/>
  <c r="R91" i="40" s="1"/>
  <c r="O8" i="40"/>
  <c r="P8" i="40"/>
  <c r="P28" i="40" s="1"/>
  <c r="S8" i="40"/>
  <c r="S28" i="40" s="1"/>
  <c r="S91" i="40" s="1"/>
  <c r="M8" i="40"/>
  <c r="D28" i="40"/>
  <c r="D91" i="40" s="1"/>
  <c r="H28" i="40"/>
  <c r="H91" i="40" s="1"/>
  <c r="F28" i="40"/>
  <c r="J28" i="40"/>
  <c r="J91" i="40" s="1"/>
  <c r="G28" i="40"/>
  <c r="L21" i="58" l="1"/>
  <c r="M21" i="58" s="1"/>
  <c r="L23" i="58"/>
  <c r="M23" i="58" s="1"/>
  <c r="D74" i="47"/>
  <c r="D49" i="47"/>
  <c r="D73" i="47"/>
  <c r="C51" i="47"/>
  <c r="C63" i="47"/>
  <c r="C75" i="47"/>
  <c r="D61" i="47"/>
  <c r="D76" i="47"/>
  <c r="C59" i="47"/>
  <c r="D58" i="47"/>
  <c r="D50" i="47"/>
  <c r="E86" i="47"/>
  <c r="E87" i="47"/>
  <c r="C64" i="47"/>
  <c r="C67" i="47"/>
  <c r="C61" i="47"/>
  <c r="C68" i="47"/>
  <c r="C62" i="47"/>
  <c r="E79" i="47"/>
  <c r="E77" i="47"/>
  <c r="C76" i="47"/>
  <c r="E75" i="47"/>
  <c r="C74" i="47"/>
  <c r="D75" i="47"/>
  <c r="D64" i="47"/>
  <c r="E74" i="47"/>
  <c r="D68" i="47"/>
  <c r="D67" i="47"/>
  <c r="E76" i="47"/>
  <c r="D62" i="47"/>
  <c r="D63" i="47"/>
  <c r="T8" i="40"/>
  <c r="O28" i="40"/>
  <c r="T28" i="40" s="1"/>
  <c r="L28" i="40"/>
  <c r="D3" i="40" s="1"/>
  <c r="AG28" i="15" l="1"/>
  <c r="AI28" i="15" s="1"/>
  <c r="C4" i="15" s="1"/>
  <c r="L75" i="47"/>
  <c r="M75" i="47" s="1"/>
  <c r="L76" i="47"/>
  <c r="M76" i="47" s="1"/>
  <c r="L87" i="47"/>
  <c r="M87" i="47" s="1"/>
  <c r="L77" i="47"/>
  <c r="M77" i="47" s="1"/>
  <c r="E68" i="47"/>
  <c r="L68" i="47" s="1"/>
  <c r="M68" i="47" s="1"/>
  <c r="L79" i="47"/>
  <c r="M79" i="47" s="1"/>
  <c r="L74" i="47"/>
  <c r="M74" i="47" s="1"/>
  <c r="L86" i="47"/>
  <c r="M86" i="47" s="1"/>
  <c r="D69" i="47"/>
  <c r="C69" i="47"/>
  <c r="E64" i="47"/>
  <c r="E61" i="47"/>
  <c r="E62" i="47"/>
  <c r="E63" i="47"/>
  <c r="E67" i="47"/>
  <c r="F97" i="15"/>
  <c r="E69" i="47" l="1"/>
  <c r="L69" i="47" s="1"/>
  <c r="M69" i="47" s="1"/>
  <c r="L67" i="47"/>
  <c r="M67" i="47" s="1"/>
  <c r="L64" i="47"/>
  <c r="M64" i="47" s="1"/>
  <c r="L63" i="47"/>
  <c r="M63" i="47" s="1"/>
  <c r="L62" i="47"/>
  <c r="M62" i="47" s="1"/>
  <c r="L61" i="47"/>
  <c r="M61" i="47" s="1"/>
  <c r="G21" i="13"/>
  <c r="P21" i="13" s="1"/>
  <c r="Q21" i="13" s="1"/>
  <c r="G22" i="13"/>
  <c r="P22" i="13" s="1"/>
  <c r="Q22" i="13" s="1"/>
  <c r="G23" i="13"/>
  <c r="P23" i="13" s="1"/>
  <c r="Q23" i="13" s="1"/>
  <c r="G24" i="13"/>
  <c r="P24" i="13" s="1"/>
  <c r="Q24" i="13" s="1"/>
  <c r="G20" i="13" l="1"/>
  <c r="P20" i="13" s="1"/>
  <c r="D25" i="13"/>
  <c r="P25" i="13" l="1"/>
  <c r="Q20" i="13"/>
  <c r="G25" i="13"/>
  <c r="Q25" i="13" l="1"/>
  <c r="E79" i="46" s="1"/>
  <c r="H13" i="13"/>
  <c r="R13" i="13" s="1"/>
  <c r="H14" i="13"/>
  <c r="R14" i="13" s="1"/>
  <c r="H11" i="13"/>
  <c r="R11" i="13" s="1"/>
  <c r="H15" i="13"/>
  <c r="R15" i="13" s="1"/>
  <c r="H10" i="13"/>
  <c r="R10" i="13" s="1"/>
  <c r="H8" i="13"/>
  <c r="R8" i="13" s="1"/>
  <c r="I12" i="13"/>
  <c r="S12" i="13" s="1"/>
  <c r="H6" i="13"/>
  <c r="R6" i="13" s="1"/>
  <c r="I7" i="13"/>
  <c r="S7" i="13" s="1"/>
  <c r="I11" i="13"/>
  <c r="S11" i="13" s="1"/>
  <c r="I10" i="13"/>
  <c r="S10" i="13" s="1"/>
  <c r="H9" i="13"/>
  <c r="R9" i="13" s="1"/>
  <c r="H12" i="13"/>
  <c r="R12" i="13" s="1"/>
  <c r="I6" i="13"/>
  <c r="S6" i="13" s="1"/>
  <c r="H7" i="13"/>
  <c r="R7" i="13" s="1"/>
  <c r="T7" i="13" s="1"/>
  <c r="I13" i="13"/>
  <c r="S13" i="13" s="1"/>
  <c r="I8" i="13"/>
  <c r="S8" i="13" s="1"/>
  <c r="I14" i="13"/>
  <c r="S14" i="13" s="1"/>
  <c r="I15" i="13"/>
  <c r="S15" i="13" s="1"/>
  <c r="I9" i="13"/>
  <c r="S9" i="13" s="1"/>
  <c r="S16" i="13" l="1"/>
  <c r="T8" i="13"/>
  <c r="T12" i="13"/>
  <c r="T10" i="13"/>
  <c r="T9" i="13"/>
  <c r="T15" i="13"/>
  <c r="T11" i="13"/>
  <c r="T14" i="13"/>
  <c r="T13" i="13"/>
  <c r="T6" i="13"/>
  <c r="R16" i="13"/>
  <c r="E78" i="48"/>
  <c r="L78" i="48" s="1"/>
  <c r="M78" i="48" s="1"/>
  <c r="E78" i="47"/>
  <c r="L78" i="47" s="1"/>
  <c r="M78" i="47" s="1"/>
  <c r="K10" i="13"/>
  <c r="P10" i="13" s="1"/>
  <c r="Q10" i="13" s="1"/>
  <c r="K11" i="13"/>
  <c r="P11" i="13" s="1"/>
  <c r="Q11" i="13" s="1"/>
  <c r="K6" i="13"/>
  <c r="P6" i="13" s="1"/>
  <c r="Q6" i="13" s="1"/>
  <c r="K8" i="13"/>
  <c r="P8" i="13" s="1"/>
  <c r="Q8" i="13" s="1"/>
  <c r="K7" i="13"/>
  <c r="P7" i="13" s="1"/>
  <c r="Q7" i="13" s="1"/>
  <c r="K15" i="13"/>
  <c r="P15" i="13" s="1"/>
  <c r="Q15" i="13" s="1"/>
  <c r="K12" i="13"/>
  <c r="P12" i="13" s="1"/>
  <c r="Q12" i="13" s="1"/>
  <c r="K9" i="13"/>
  <c r="P9" i="13" s="1"/>
  <c r="Q9" i="13" s="1"/>
  <c r="K14" i="13"/>
  <c r="P14" i="13" s="1"/>
  <c r="Q14" i="13" s="1"/>
  <c r="K13" i="13"/>
  <c r="P13" i="13" s="1"/>
  <c r="Q13" i="13" s="1"/>
  <c r="I16" i="13"/>
  <c r="D43" i="13" s="1"/>
  <c r="H16" i="13"/>
  <c r="C43" i="13" s="1"/>
  <c r="T16" i="13" l="1"/>
  <c r="Q16" i="13"/>
  <c r="C73" i="46" s="1"/>
  <c r="F44" i="13"/>
  <c r="C44" i="13"/>
  <c r="G43" i="13"/>
  <c r="E44" i="13"/>
  <c r="D44" i="13"/>
  <c r="P16" i="13"/>
  <c r="K16" i="13"/>
  <c r="C73" i="48" l="1"/>
  <c r="C73" i="47"/>
  <c r="D41" i="58"/>
  <c r="D39" i="58"/>
  <c r="D45" i="58"/>
  <c r="D47" i="58"/>
  <c r="D43" i="58"/>
  <c r="D37" i="58"/>
  <c r="C37" i="58"/>
  <c r="C41" i="58"/>
  <c r="C45" i="58"/>
  <c r="C39" i="58"/>
  <c r="C43" i="58"/>
  <c r="C47" i="58"/>
  <c r="E73" i="46"/>
  <c r="P37" i="40"/>
  <c r="D65" i="46" s="1"/>
  <c r="BC195" i="43"/>
  <c r="BC187" i="43"/>
  <c r="BC179" i="43"/>
  <c r="BC171" i="43"/>
  <c r="BC163" i="43"/>
  <c r="BC155" i="43"/>
  <c r="BC147" i="43"/>
  <c r="BC139" i="43"/>
  <c r="BC131" i="43"/>
  <c r="BC123" i="43"/>
  <c r="BC115" i="43"/>
  <c r="BC107" i="43"/>
  <c r="BC99" i="43"/>
  <c r="BC91" i="43"/>
  <c r="BC83" i="43"/>
  <c r="BC75" i="43"/>
  <c r="BC67" i="43"/>
  <c r="BC59" i="43"/>
  <c r="BC51" i="43"/>
  <c r="BC43" i="43"/>
  <c r="BC35" i="43"/>
  <c r="BC27" i="43"/>
  <c r="BC19" i="43"/>
  <c r="BC193" i="43"/>
  <c r="BC185" i="43"/>
  <c r="BC177" i="43"/>
  <c r="BC169" i="43"/>
  <c r="BC161" i="43"/>
  <c r="BC153" i="43"/>
  <c r="BC145" i="43"/>
  <c r="BC137" i="43"/>
  <c r="BC129" i="43"/>
  <c r="BC121" i="43"/>
  <c r="BC113" i="43"/>
  <c r="BC105" i="43"/>
  <c r="BC97" i="43"/>
  <c r="BC89" i="43"/>
  <c r="BC81" i="43"/>
  <c r="BC73" i="43"/>
  <c r="BC65" i="43"/>
  <c r="BC57" i="43"/>
  <c r="BC49" i="43"/>
  <c r="BC41" i="43"/>
  <c r="BC33" i="43"/>
  <c r="BC25" i="43"/>
  <c r="BC17" i="43"/>
  <c r="BC200" i="43"/>
  <c r="BC192" i="43"/>
  <c r="BC184" i="43"/>
  <c r="BC176" i="43"/>
  <c r="BC168" i="43"/>
  <c r="BC160" i="43"/>
  <c r="BC152" i="43"/>
  <c r="BC144" i="43"/>
  <c r="BC136" i="43"/>
  <c r="BC128" i="43"/>
  <c r="BC120" i="43"/>
  <c r="BC112" i="43"/>
  <c r="BC104" i="43"/>
  <c r="BC96" i="43"/>
  <c r="BC88" i="43"/>
  <c r="BC80" i="43"/>
  <c r="BC72" i="43"/>
  <c r="BC64" i="43"/>
  <c r="BC56" i="43"/>
  <c r="BC48" i="43"/>
  <c r="BC40" i="43"/>
  <c r="BC32" i="43"/>
  <c r="BC24" i="43"/>
  <c r="BC16" i="43"/>
  <c r="BC190" i="43"/>
  <c r="BC14" i="43"/>
  <c r="BC199" i="43"/>
  <c r="BC191" i="43"/>
  <c r="BC183" i="43"/>
  <c r="BC175" i="43"/>
  <c r="BC167" i="43"/>
  <c r="BC159" i="43"/>
  <c r="BC151" i="43"/>
  <c r="BC143" i="43"/>
  <c r="BC135" i="43"/>
  <c r="BC127" i="43"/>
  <c r="BC119" i="43"/>
  <c r="BC111" i="43"/>
  <c r="BC103" i="43"/>
  <c r="BC95" i="43"/>
  <c r="BC87" i="43"/>
  <c r="BC79" i="43"/>
  <c r="BC71" i="43"/>
  <c r="BC63" i="43"/>
  <c r="BC55" i="43"/>
  <c r="BC47" i="43"/>
  <c r="BC39" i="43"/>
  <c r="BC31" i="43"/>
  <c r="BC23" i="43"/>
  <c r="BC15" i="43"/>
  <c r="BC198" i="43"/>
  <c r="BC174" i="43"/>
  <c r="BC166" i="43"/>
  <c r="BC150" i="43"/>
  <c r="BC142" i="43"/>
  <c r="BC134" i="43"/>
  <c r="BC126" i="43"/>
  <c r="BC110" i="43"/>
  <c r="BC102" i="43"/>
  <c r="BC94" i="43"/>
  <c r="BC86" i="43"/>
  <c r="BC78" i="43"/>
  <c r="BC70" i="43"/>
  <c r="BC54" i="43"/>
  <c r="BC46" i="43"/>
  <c r="BC38" i="43"/>
  <c r="BC30" i="43"/>
  <c r="BC22" i="43"/>
  <c r="BC182" i="43"/>
  <c r="BC158" i="43"/>
  <c r="BC118" i="43"/>
  <c r="BC62" i="43"/>
  <c r="BC197" i="43"/>
  <c r="BC189" i="43"/>
  <c r="BC181" i="43"/>
  <c r="BC173" i="43"/>
  <c r="BC165" i="43"/>
  <c r="BC157" i="43"/>
  <c r="BC149" i="43"/>
  <c r="BC141" i="43"/>
  <c r="BC133" i="43"/>
  <c r="BC125" i="43"/>
  <c r="BC117" i="43"/>
  <c r="BC109" i="43"/>
  <c r="BC101" i="43"/>
  <c r="BC93" i="43"/>
  <c r="BC85" i="43"/>
  <c r="BC77" i="43"/>
  <c r="BC69" i="43"/>
  <c r="BC61" i="43"/>
  <c r="BC53" i="43"/>
  <c r="BC45" i="43"/>
  <c r="BC37" i="43"/>
  <c r="BC29" i="43"/>
  <c r="BC21" i="43"/>
  <c r="BC13" i="43"/>
  <c r="BC196" i="43"/>
  <c r="BC188" i="43"/>
  <c r="BC180" i="43"/>
  <c r="BC172" i="43"/>
  <c r="BC164" i="43"/>
  <c r="BC156" i="43"/>
  <c r="BC154" i="43"/>
  <c r="BC122" i="43"/>
  <c r="BC90" i="43"/>
  <c r="BC58" i="43"/>
  <c r="BC26" i="43"/>
  <c r="BC74" i="43"/>
  <c r="BC178" i="43"/>
  <c r="BC36" i="43"/>
  <c r="BC170" i="43"/>
  <c r="BC34" i="43"/>
  <c r="BC124" i="43"/>
  <c r="BC60" i="43"/>
  <c r="BC148" i="43"/>
  <c r="BC116" i="43"/>
  <c r="BC84" i="43"/>
  <c r="BC52" i="43"/>
  <c r="BC20" i="43"/>
  <c r="BC186" i="43"/>
  <c r="BC42" i="43"/>
  <c r="BC68" i="43"/>
  <c r="BC66" i="43"/>
  <c r="BC162" i="43"/>
  <c r="BC28" i="43"/>
  <c r="BC146" i="43"/>
  <c r="BC114" i="43"/>
  <c r="BC82" i="43"/>
  <c r="BC50" i="43"/>
  <c r="BC18" i="43"/>
  <c r="BC138" i="43"/>
  <c r="BC100" i="43"/>
  <c r="BC130" i="43"/>
  <c r="BC92" i="43"/>
  <c r="BC194" i="43"/>
  <c r="BC140" i="43"/>
  <c r="BC108" i="43"/>
  <c r="BC76" i="43"/>
  <c r="BC44" i="43"/>
  <c r="BC106" i="43"/>
  <c r="BC132" i="43"/>
  <c r="BC98" i="43"/>
  <c r="W69" i="40"/>
  <c r="W36" i="40"/>
  <c r="W33" i="40"/>
  <c r="W57" i="40"/>
  <c r="W22" i="40"/>
  <c r="W19" i="40"/>
  <c r="W71" i="40"/>
  <c r="W64" i="40"/>
  <c r="W83" i="40"/>
  <c r="W76" i="40"/>
  <c r="W43" i="40"/>
  <c r="W12" i="40"/>
  <c r="W86" i="40"/>
  <c r="W16" i="40"/>
  <c r="W24" i="40"/>
  <c r="G124" i="40" s="1"/>
  <c r="W63" i="40"/>
  <c r="G118" i="40" s="1"/>
  <c r="W56" i="40"/>
  <c r="W75" i="40"/>
  <c r="W68" i="40"/>
  <c r="W31" i="40"/>
  <c r="W10" i="40"/>
  <c r="W62" i="40"/>
  <c r="W32" i="40"/>
  <c r="W85" i="40"/>
  <c r="W59" i="40"/>
  <c r="W52" i="40"/>
  <c r="W42" i="40"/>
  <c r="W23" i="40"/>
  <c r="W51" i="40"/>
  <c r="W40" i="40"/>
  <c r="W70" i="40"/>
  <c r="W78" i="40"/>
  <c r="W73" i="40"/>
  <c r="W54" i="40"/>
  <c r="G112" i="40" s="1"/>
  <c r="W14" i="40"/>
  <c r="W55" i="40"/>
  <c r="G113" i="40" s="1"/>
  <c r="W44" i="40"/>
  <c r="W67" i="40"/>
  <c r="G117" i="40" s="1"/>
  <c r="W60" i="40"/>
  <c r="W18" i="40"/>
  <c r="W53" i="40"/>
  <c r="W27" i="40"/>
  <c r="G126" i="40" s="1"/>
  <c r="W77" i="40"/>
  <c r="W61" i="40"/>
  <c r="W74" i="40"/>
  <c r="W65" i="40"/>
  <c r="W50" i="40"/>
  <c r="G109" i="40" s="1"/>
  <c r="W25" i="40"/>
  <c r="W88" i="40"/>
  <c r="W39" i="40"/>
  <c r="W20" i="40"/>
  <c r="W35" i="40"/>
  <c r="W9" i="40"/>
  <c r="W26" i="40"/>
  <c r="G125" i="40" s="1"/>
  <c r="W38" i="40"/>
  <c r="W79" i="40"/>
  <c r="W72" i="40"/>
  <c r="W84" i="40"/>
  <c r="W82" i="40"/>
  <c r="W17" i="40"/>
  <c r="W13" i="40"/>
  <c r="W41" i="40"/>
  <c r="W58" i="40"/>
  <c r="W66" i="40"/>
  <c r="W49" i="40"/>
  <c r="G108" i="40" s="1"/>
  <c r="W11" i="40"/>
  <c r="W87" i="40"/>
  <c r="W80" i="40"/>
  <c r="W21" i="40"/>
  <c r="W34" i="40"/>
  <c r="W81" i="40"/>
  <c r="W8" i="40"/>
  <c r="W48" i="40"/>
  <c r="W45" i="40"/>
  <c r="W47" i="40"/>
  <c r="W46" i="40"/>
  <c r="O37" i="40"/>
  <c r="C65" i="46" s="1"/>
  <c r="C66" i="46" s="1"/>
  <c r="BB199" i="43"/>
  <c r="BB191" i="43"/>
  <c r="BB183" i="43"/>
  <c r="BB175" i="43"/>
  <c r="BB167" i="43"/>
  <c r="BB159" i="43"/>
  <c r="BB151" i="43"/>
  <c r="BB143" i="43"/>
  <c r="BB135" i="43"/>
  <c r="BB127" i="43"/>
  <c r="BB119" i="43"/>
  <c r="BB197" i="43"/>
  <c r="BB196" i="43"/>
  <c r="BB188" i="43"/>
  <c r="BB180" i="43"/>
  <c r="BB172" i="43"/>
  <c r="BB164" i="43"/>
  <c r="BB156" i="43"/>
  <c r="BB148" i="43"/>
  <c r="BB140" i="43"/>
  <c r="BB132" i="43"/>
  <c r="BB124" i="43"/>
  <c r="BB116" i="43"/>
  <c r="BB108" i="43"/>
  <c r="BB100" i="43"/>
  <c r="BB92" i="43"/>
  <c r="BB84" i="43"/>
  <c r="BB76" i="43"/>
  <c r="BB68" i="43"/>
  <c r="BB60" i="43"/>
  <c r="BB52" i="43"/>
  <c r="BB44" i="43"/>
  <c r="BB36" i="43"/>
  <c r="BB28" i="43"/>
  <c r="BB20" i="43"/>
  <c r="BB130" i="43"/>
  <c r="BB90" i="43"/>
  <c r="BB58" i="43"/>
  <c r="BB195" i="43"/>
  <c r="BB187" i="43"/>
  <c r="BB179" i="43"/>
  <c r="BB171" i="43"/>
  <c r="BB163" i="43"/>
  <c r="BB155" i="43"/>
  <c r="BB147" i="43"/>
  <c r="BB139" i="43"/>
  <c r="BB131" i="43"/>
  <c r="BB123" i="43"/>
  <c r="BB115" i="43"/>
  <c r="BB107" i="43"/>
  <c r="BB99" i="43"/>
  <c r="BB91" i="43"/>
  <c r="BB83" i="43"/>
  <c r="BB75" i="43"/>
  <c r="BB67" i="43"/>
  <c r="BB59" i="43"/>
  <c r="BB51" i="43"/>
  <c r="BB43" i="43"/>
  <c r="BB35" i="43"/>
  <c r="BB27" i="43"/>
  <c r="BB19" i="43"/>
  <c r="BB194" i="43"/>
  <c r="BB178" i="43"/>
  <c r="BB170" i="43"/>
  <c r="BB162" i="43"/>
  <c r="BB154" i="43"/>
  <c r="BB146" i="43"/>
  <c r="BB138" i="43"/>
  <c r="BB122" i="43"/>
  <c r="BB106" i="43"/>
  <c r="BB98" i="43"/>
  <c r="BB82" i="43"/>
  <c r="BB66" i="43"/>
  <c r="BB50" i="43"/>
  <c r="BB26" i="43"/>
  <c r="BB186" i="43"/>
  <c r="BB114" i="43"/>
  <c r="BB74" i="43"/>
  <c r="BB42" i="43"/>
  <c r="BB18" i="43"/>
  <c r="BB193" i="43"/>
  <c r="BB185" i="43"/>
  <c r="BB177" i="43"/>
  <c r="BB169" i="43"/>
  <c r="BB161" i="43"/>
  <c r="BB153" i="43"/>
  <c r="BB145" i="43"/>
  <c r="BB137" i="43"/>
  <c r="BB129" i="43"/>
  <c r="BB184" i="43"/>
  <c r="BB165" i="43"/>
  <c r="BB142" i="43"/>
  <c r="BB121" i="43"/>
  <c r="BB109" i="43"/>
  <c r="BB95" i="43"/>
  <c r="BB81" i="43"/>
  <c r="BB70" i="43"/>
  <c r="BB56" i="43"/>
  <c r="BB45" i="43"/>
  <c r="BB32" i="43"/>
  <c r="BB21" i="43"/>
  <c r="BB198" i="43"/>
  <c r="BB152" i="43"/>
  <c r="BB113" i="43"/>
  <c r="BB63" i="43"/>
  <c r="BB38" i="43"/>
  <c r="BB173" i="43"/>
  <c r="BB101" i="43"/>
  <c r="BB73" i="43"/>
  <c r="BB24" i="43"/>
  <c r="BB126" i="43"/>
  <c r="BB86" i="43"/>
  <c r="BB47" i="43"/>
  <c r="BB189" i="43"/>
  <c r="BB125" i="43"/>
  <c r="BB71" i="43"/>
  <c r="BB33" i="43"/>
  <c r="BB182" i="43"/>
  <c r="BB160" i="43"/>
  <c r="BB141" i="43"/>
  <c r="BB120" i="43"/>
  <c r="BB105" i="43"/>
  <c r="BB94" i="43"/>
  <c r="BB80" i="43"/>
  <c r="BB69" i="43"/>
  <c r="BB55" i="43"/>
  <c r="BB41" i="43"/>
  <c r="BB31" i="43"/>
  <c r="BB17" i="43"/>
  <c r="BB174" i="43"/>
  <c r="BB133" i="43"/>
  <c r="BB77" i="43"/>
  <c r="BB49" i="43"/>
  <c r="BB14" i="43"/>
  <c r="BB192" i="43"/>
  <c r="BB150" i="43"/>
  <c r="BB112" i="43"/>
  <c r="BB87" i="43"/>
  <c r="BB37" i="43"/>
  <c r="BB13" i="43"/>
  <c r="BB190" i="43"/>
  <c r="BB149" i="43"/>
  <c r="BB111" i="43"/>
  <c r="BB72" i="43"/>
  <c r="BB23" i="43"/>
  <c r="BB144" i="43"/>
  <c r="BB85" i="43"/>
  <c r="BB46" i="43"/>
  <c r="BB181" i="43"/>
  <c r="BB158" i="43"/>
  <c r="BB136" i="43"/>
  <c r="BB118" i="43"/>
  <c r="BB104" i="43"/>
  <c r="BB93" i="43"/>
  <c r="BB79" i="43"/>
  <c r="BB65" i="43"/>
  <c r="BB54" i="43"/>
  <c r="BB40" i="43"/>
  <c r="BB30" i="43"/>
  <c r="BB16" i="43"/>
  <c r="BB88" i="43"/>
  <c r="BB128" i="43"/>
  <c r="BB48" i="43"/>
  <c r="BB61" i="43"/>
  <c r="BB96" i="43"/>
  <c r="BB22" i="43"/>
  <c r="BB200" i="43"/>
  <c r="BB176" i="43"/>
  <c r="BB157" i="43"/>
  <c r="BB134" i="43"/>
  <c r="BB117" i="43"/>
  <c r="BB103" i="43"/>
  <c r="BB89" i="43"/>
  <c r="BB78" i="43"/>
  <c r="BB64" i="43"/>
  <c r="BB53" i="43"/>
  <c r="BB39" i="43"/>
  <c r="BB29" i="43"/>
  <c r="BB15" i="43"/>
  <c r="BB102" i="43"/>
  <c r="BB25" i="43"/>
  <c r="BB62" i="43"/>
  <c r="BB168" i="43"/>
  <c r="BB97" i="43"/>
  <c r="BB34" i="43"/>
  <c r="BB166" i="43"/>
  <c r="BB57" i="43"/>
  <c r="BB110" i="43"/>
  <c r="V17" i="40"/>
  <c r="V55" i="40"/>
  <c r="V64" i="40"/>
  <c r="V63" i="40"/>
  <c r="V73" i="40"/>
  <c r="V24" i="40"/>
  <c r="V60" i="40"/>
  <c r="V81" i="40"/>
  <c r="V38" i="40"/>
  <c r="V82" i="40"/>
  <c r="X82" i="40" s="1"/>
  <c r="V83" i="40"/>
  <c r="V18" i="40"/>
  <c r="V21" i="40"/>
  <c r="V57" i="40"/>
  <c r="V22" i="40"/>
  <c r="V86" i="40"/>
  <c r="V54" i="40"/>
  <c r="V61" i="40"/>
  <c r="V58" i="40"/>
  <c r="V69" i="40"/>
  <c r="V59" i="40"/>
  <c r="V87" i="40"/>
  <c r="V13" i="40"/>
  <c r="V84" i="40"/>
  <c r="V52" i="40"/>
  <c r="V31" i="40"/>
  <c r="V78" i="40"/>
  <c r="V56" i="40"/>
  <c r="V50" i="40"/>
  <c r="V51" i="40"/>
  <c r="V79" i="40"/>
  <c r="X79" i="40" s="1"/>
  <c r="V25" i="40"/>
  <c r="V9" i="40"/>
  <c r="V23" i="40"/>
  <c r="V80" i="40"/>
  <c r="V85" i="40"/>
  <c r="V88" i="40"/>
  <c r="V20" i="40"/>
  <c r="V70" i="40"/>
  <c r="V32" i="40"/>
  <c r="V40" i="40"/>
  <c r="V74" i="40"/>
  <c r="V42" i="40"/>
  <c r="V75" i="40"/>
  <c r="V43" i="40"/>
  <c r="V72" i="40"/>
  <c r="V68" i="40"/>
  <c r="V11" i="40"/>
  <c r="V62" i="40"/>
  <c r="V34" i="40"/>
  <c r="V66" i="40"/>
  <c r="V67" i="40"/>
  <c r="V16" i="40"/>
  <c r="V71" i="40"/>
  <c r="X71" i="40" s="1"/>
  <c r="V14" i="40"/>
  <c r="V19" i="40"/>
  <c r="V35" i="40"/>
  <c r="V44" i="40"/>
  <c r="V12" i="40"/>
  <c r="V10" i="40"/>
  <c r="V27" i="40"/>
  <c r="V39" i="40"/>
  <c r="V33" i="40"/>
  <c r="V77" i="40"/>
  <c r="V26" i="40"/>
  <c r="V53" i="40"/>
  <c r="V65" i="40"/>
  <c r="V36" i="40"/>
  <c r="V41" i="40"/>
  <c r="X41" i="40" s="1"/>
  <c r="V49" i="40"/>
  <c r="V76" i="40"/>
  <c r="V8" i="40"/>
  <c r="V46" i="40"/>
  <c r="V45" i="40"/>
  <c r="V48" i="40"/>
  <c r="V47" i="40"/>
  <c r="G44" i="13"/>
  <c r="E39" i="58" l="1"/>
  <c r="X86" i="40"/>
  <c r="X22" i="40"/>
  <c r="F89" i="40"/>
  <c r="X44" i="40"/>
  <c r="X38" i="40"/>
  <c r="V37" i="40"/>
  <c r="F105" i="40" s="1"/>
  <c r="X13" i="40"/>
  <c r="O89" i="40"/>
  <c r="O91" i="40" s="1"/>
  <c r="E47" i="58"/>
  <c r="X80" i="40"/>
  <c r="G89" i="40"/>
  <c r="G91" i="40" s="1"/>
  <c r="L37" i="40"/>
  <c r="M37" i="40" s="1"/>
  <c r="D5" i="40" s="1"/>
  <c r="X33" i="40"/>
  <c r="X14" i="40"/>
  <c r="X68" i="40"/>
  <c r="X87" i="40"/>
  <c r="X46" i="40"/>
  <c r="X35" i="40"/>
  <c r="X20" i="40"/>
  <c r="X43" i="40"/>
  <c r="G107" i="40"/>
  <c r="D19" i="46" s="1"/>
  <c r="G111" i="40"/>
  <c r="D36" i="46" s="1"/>
  <c r="E73" i="48"/>
  <c r="L73" i="48" s="1"/>
  <c r="M73" i="48" s="1"/>
  <c r="E73" i="47"/>
  <c r="L73" i="47" s="1"/>
  <c r="M73" i="47" s="1"/>
  <c r="D65" i="48"/>
  <c r="D66" i="48" s="1"/>
  <c r="D65" i="47"/>
  <c r="C65" i="47"/>
  <c r="C66" i="47" s="1"/>
  <c r="C65" i="48"/>
  <c r="T37" i="40"/>
  <c r="T89" i="40" s="1"/>
  <c r="X77" i="40"/>
  <c r="X60" i="40"/>
  <c r="E41" i="58"/>
  <c r="G121" i="40"/>
  <c r="D22" i="46" s="1"/>
  <c r="D48" i="58"/>
  <c r="E43" i="58"/>
  <c r="C48" i="58"/>
  <c r="C50" i="58" s="1"/>
  <c r="E37" i="58"/>
  <c r="E45" i="58"/>
  <c r="X67" i="40"/>
  <c r="X65" i="40"/>
  <c r="X64" i="40"/>
  <c r="X25" i="40"/>
  <c r="X66" i="40"/>
  <c r="X58" i="40"/>
  <c r="X78" i="40"/>
  <c r="X32" i="40"/>
  <c r="D42" i="46"/>
  <c r="D66" i="46"/>
  <c r="C43" i="46"/>
  <c r="D43" i="46"/>
  <c r="E65" i="46"/>
  <c r="C42" i="46"/>
  <c r="X81" i="40"/>
  <c r="X53" i="40"/>
  <c r="X72" i="40"/>
  <c r="X88" i="40"/>
  <c r="X59" i="40"/>
  <c r="X69" i="40"/>
  <c r="X83" i="40"/>
  <c r="G116" i="40"/>
  <c r="D24" i="46" s="1"/>
  <c r="D16" i="46"/>
  <c r="D20" i="46"/>
  <c r="D13" i="46"/>
  <c r="D15" i="46"/>
  <c r="D21" i="46"/>
  <c r="D17" i="46"/>
  <c r="X47" i="40"/>
  <c r="X48" i="40"/>
  <c r="X85" i="40"/>
  <c r="X11" i="40"/>
  <c r="X84" i="40"/>
  <c r="G119" i="40"/>
  <c r="X76" i="40"/>
  <c r="G104" i="40"/>
  <c r="X36" i="40"/>
  <c r="X75" i="40"/>
  <c r="X18" i="40"/>
  <c r="X16" i="40"/>
  <c r="F100" i="40"/>
  <c r="X50" i="40"/>
  <c r="F109" i="40"/>
  <c r="BM34" i="43"/>
  <c r="BP34" i="43" s="1"/>
  <c r="BN34" i="43"/>
  <c r="BL34" i="43"/>
  <c r="BO34" i="43" s="1"/>
  <c r="BN88" i="43"/>
  <c r="BM88" i="43"/>
  <c r="BP88" i="43" s="1"/>
  <c r="BL88" i="43"/>
  <c r="BO88" i="43" s="1"/>
  <c r="BM104" i="43"/>
  <c r="BP104" i="43" s="1"/>
  <c r="BN104" i="43"/>
  <c r="BL104" i="43"/>
  <c r="BO104" i="43" s="1"/>
  <c r="BN112" i="43"/>
  <c r="BM112" i="43"/>
  <c r="BP112" i="43" s="1"/>
  <c r="BL112" i="43"/>
  <c r="BO112" i="43" s="1"/>
  <c r="BN70" i="43"/>
  <c r="BM70" i="43"/>
  <c r="BP70" i="43" s="1"/>
  <c r="BL70" i="43"/>
  <c r="BO70" i="43" s="1"/>
  <c r="BN168" i="43"/>
  <c r="BM168" i="43"/>
  <c r="BP168" i="43" s="1"/>
  <c r="BL168" i="43"/>
  <c r="BO168" i="43" s="1"/>
  <c r="BN200" i="43"/>
  <c r="BM200" i="43"/>
  <c r="BP200" i="43" s="1"/>
  <c r="BL200" i="43"/>
  <c r="BO200" i="43" s="1"/>
  <c r="BN30" i="43"/>
  <c r="BM30" i="43"/>
  <c r="BP30" i="43" s="1"/>
  <c r="BL30" i="43"/>
  <c r="BO30" i="43" s="1"/>
  <c r="BN111" i="43"/>
  <c r="BM111" i="43"/>
  <c r="BP111" i="43" s="1"/>
  <c r="BL111" i="43"/>
  <c r="BO111" i="43" s="1"/>
  <c r="BN41" i="43"/>
  <c r="BM41" i="43"/>
  <c r="BP41" i="43" s="1"/>
  <c r="BL41" i="43"/>
  <c r="BO41" i="43" s="1"/>
  <c r="BN126" i="43"/>
  <c r="BM126" i="43"/>
  <c r="BP126" i="43" s="1"/>
  <c r="BL126" i="43"/>
  <c r="BO126" i="43" s="1"/>
  <c r="BN95" i="43"/>
  <c r="BM95" i="43"/>
  <c r="BP95" i="43" s="1"/>
  <c r="BL95" i="43"/>
  <c r="BO95" i="43" s="1"/>
  <c r="BN145" i="43"/>
  <c r="BM145" i="43"/>
  <c r="BP145" i="43" s="1"/>
  <c r="BL145" i="43"/>
  <c r="BO145" i="43" s="1"/>
  <c r="BM98" i="43"/>
  <c r="BP98" i="43" s="1"/>
  <c r="BN98" i="43"/>
  <c r="BL98" i="43"/>
  <c r="BO98" i="43" s="1"/>
  <c r="BN67" i="43"/>
  <c r="BM67" i="43"/>
  <c r="BP67" i="43" s="1"/>
  <c r="BL67" i="43"/>
  <c r="BO67" i="43" s="1"/>
  <c r="BN131" i="43"/>
  <c r="BM131" i="43"/>
  <c r="BP131" i="43" s="1"/>
  <c r="BL131" i="43"/>
  <c r="BO131" i="43" s="1"/>
  <c r="BM52" i="43"/>
  <c r="BP52" i="43" s="1"/>
  <c r="BN52" i="43"/>
  <c r="BL52" i="43"/>
  <c r="BO52" i="43" s="1"/>
  <c r="BN180" i="43"/>
  <c r="BM180" i="43"/>
  <c r="BP180" i="43" s="1"/>
  <c r="BL180" i="43"/>
  <c r="BO180" i="43" s="1"/>
  <c r="F107" i="40"/>
  <c r="X45" i="40"/>
  <c r="X34" i="40"/>
  <c r="F104" i="40"/>
  <c r="X74" i="40"/>
  <c r="F121" i="40"/>
  <c r="X23" i="40"/>
  <c r="F102" i="40"/>
  <c r="X31" i="40"/>
  <c r="F103" i="40"/>
  <c r="F116" i="40"/>
  <c r="X61" i="40"/>
  <c r="X55" i="40"/>
  <c r="F113" i="40"/>
  <c r="BM62" i="43"/>
  <c r="BP62" i="43" s="1"/>
  <c r="BN62" i="43"/>
  <c r="BL62" i="43"/>
  <c r="BO62" i="43" s="1"/>
  <c r="BN78" i="43"/>
  <c r="BM78" i="43"/>
  <c r="BP78" i="43" s="1"/>
  <c r="BL78" i="43"/>
  <c r="BO78" i="43" s="1"/>
  <c r="BN22" i="43"/>
  <c r="BM22" i="43"/>
  <c r="BP22" i="43" s="1"/>
  <c r="BL22" i="43"/>
  <c r="BM40" i="43"/>
  <c r="BP40" i="43" s="1"/>
  <c r="BN40" i="43"/>
  <c r="BL40" i="43"/>
  <c r="BO40" i="43" s="1"/>
  <c r="BN158" i="43"/>
  <c r="BM158" i="43"/>
  <c r="BP158" i="43" s="1"/>
  <c r="BL158" i="43"/>
  <c r="BO158" i="43" s="1"/>
  <c r="BM149" i="43"/>
  <c r="BP149" i="43" s="1"/>
  <c r="BN149" i="43"/>
  <c r="BL149" i="43"/>
  <c r="BO149" i="43" s="1"/>
  <c r="BN14" i="43"/>
  <c r="BM14" i="43"/>
  <c r="BP14" i="43" s="1"/>
  <c r="BL14" i="43"/>
  <c r="BO14" i="43" s="1"/>
  <c r="BN55" i="43"/>
  <c r="BM55" i="43"/>
  <c r="BP55" i="43" s="1"/>
  <c r="BL55" i="43"/>
  <c r="BO55" i="43" s="1"/>
  <c r="BN182" i="43"/>
  <c r="BM182" i="43"/>
  <c r="BP182" i="43" s="1"/>
  <c r="BL182" i="43"/>
  <c r="BO182" i="43" s="1"/>
  <c r="BN24" i="43"/>
  <c r="BM24" i="43"/>
  <c r="BP24" i="43" s="1"/>
  <c r="BL24" i="43"/>
  <c r="BO24" i="43" s="1"/>
  <c r="BN198" i="43"/>
  <c r="BM198" i="43"/>
  <c r="BP198" i="43" s="1"/>
  <c r="BL198" i="43"/>
  <c r="BO198" i="43" s="1"/>
  <c r="BM109" i="43"/>
  <c r="BP109" i="43" s="1"/>
  <c r="BN109" i="43"/>
  <c r="BL109" i="43"/>
  <c r="BO109" i="43" s="1"/>
  <c r="BM153" i="43"/>
  <c r="BP153" i="43" s="1"/>
  <c r="BN153" i="43"/>
  <c r="BL153" i="43"/>
  <c r="BO153" i="43" s="1"/>
  <c r="BN74" i="43"/>
  <c r="BM74" i="43"/>
  <c r="BP74" i="43" s="1"/>
  <c r="BL74" i="43"/>
  <c r="BO74" i="43" s="1"/>
  <c r="BM106" i="43"/>
  <c r="BP106" i="43" s="1"/>
  <c r="BN106" i="43"/>
  <c r="BL106" i="43"/>
  <c r="BO106" i="43" s="1"/>
  <c r="BM194" i="43"/>
  <c r="BP194" i="43" s="1"/>
  <c r="BN194" i="43"/>
  <c r="BL194" i="43"/>
  <c r="BO194" i="43" s="1"/>
  <c r="BM75" i="43"/>
  <c r="BP75" i="43" s="1"/>
  <c r="BN75" i="43"/>
  <c r="BL75" i="43"/>
  <c r="BO75" i="43" s="1"/>
  <c r="BN139" i="43"/>
  <c r="BM139" i="43"/>
  <c r="BP139" i="43" s="1"/>
  <c r="BL139" i="43"/>
  <c r="BO139" i="43" s="1"/>
  <c r="BN58" i="43"/>
  <c r="BM58" i="43"/>
  <c r="BP58" i="43" s="1"/>
  <c r="BL58" i="43"/>
  <c r="BO58" i="43" s="1"/>
  <c r="BM60" i="43"/>
  <c r="BP60" i="43" s="1"/>
  <c r="BN60" i="43"/>
  <c r="BL60" i="43"/>
  <c r="BO60" i="43" s="1"/>
  <c r="BN124" i="43"/>
  <c r="BM124" i="43"/>
  <c r="BP124" i="43" s="1"/>
  <c r="BL124" i="43"/>
  <c r="BO124" i="43" s="1"/>
  <c r="BN188" i="43"/>
  <c r="BM188" i="43"/>
  <c r="BP188" i="43" s="1"/>
  <c r="BL188" i="43"/>
  <c r="BO188" i="43" s="1"/>
  <c r="BN159" i="43"/>
  <c r="BM159" i="43"/>
  <c r="BP159" i="43" s="1"/>
  <c r="BL159" i="43"/>
  <c r="BO159" i="43" s="1"/>
  <c r="G106" i="40"/>
  <c r="BY108" i="43"/>
  <c r="BX108" i="43"/>
  <c r="CA108" i="43" s="1"/>
  <c r="BW108" i="43"/>
  <c r="BZ108" i="43" s="1"/>
  <c r="BX50" i="43"/>
  <c r="CA50" i="43" s="1"/>
  <c r="BY50" i="43"/>
  <c r="BW50" i="43"/>
  <c r="BZ50" i="43" s="1"/>
  <c r="BY42" i="43"/>
  <c r="BX42" i="43"/>
  <c r="CA42" i="43" s="1"/>
  <c r="BW42" i="43"/>
  <c r="BZ42" i="43" s="1"/>
  <c r="BY124" i="43"/>
  <c r="BX124" i="43"/>
  <c r="CA124" i="43" s="1"/>
  <c r="BW124" i="43"/>
  <c r="BZ124" i="43" s="1"/>
  <c r="BY90" i="43"/>
  <c r="BX90" i="43"/>
  <c r="CA90" i="43" s="1"/>
  <c r="BW90" i="43"/>
  <c r="BZ90" i="43" s="1"/>
  <c r="BX196" i="43"/>
  <c r="CA196" i="43" s="1"/>
  <c r="BY196" i="43"/>
  <c r="BW196" i="43"/>
  <c r="BZ196" i="43" s="1"/>
  <c r="BY69" i="43"/>
  <c r="BX69" i="43"/>
  <c r="CA69" i="43" s="1"/>
  <c r="BW69" i="43"/>
  <c r="BZ69" i="43" s="1"/>
  <c r="BX133" i="43"/>
  <c r="CA133" i="43" s="1"/>
  <c r="BY133" i="43"/>
  <c r="BW133" i="43"/>
  <c r="BZ133" i="43" s="1"/>
  <c r="BX197" i="43"/>
  <c r="CA197" i="43" s="1"/>
  <c r="BY197" i="43"/>
  <c r="BW197" i="43"/>
  <c r="BZ197" i="43" s="1"/>
  <c r="BY46" i="43"/>
  <c r="BX46" i="43"/>
  <c r="CA46" i="43" s="1"/>
  <c r="BW46" i="43"/>
  <c r="BZ46" i="43" s="1"/>
  <c r="BX126" i="43"/>
  <c r="CA126" i="43" s="1"/>
  <c r="BY126" i="43"/>
  <c r="BW126" i="43"/>
  <c r="BZ126" i="43" s="1"/>
  <c r="BY23" i="43"/>
  <c r="BX23" i="43"/>
  <c r="CA23" i="43" s="1"/>
  <c r="BW23" i="43"/>
  <c r="BZ23" i="43" s="1"/>
  <c r="BY87" i="43"/>
  <c r="BX87" i="43"/>
  <c r="CA87" i="43" s="1"/>
  <c r="BW87" i="43"/>
  <c r="BZ87" i="43" s="1"/>
  <c r="BY151" i="43"/>
  <c r="BX151" i="43"/>
  <c r="CA151" i="43" s="1"/>
  <c r="BW151" i="43"/>
  <c r="BZ151" i="43" s="1"/>
  <c r="BY190" i="43"/>
  <c r="BX190" i="43"/>
  <c r="CA190" i="43" s="1"/>
  <c r="BW190" i="43"/>
  <c r="BZ190" i="43" s="1"/>
  <c r="BX72" i="43"/>
  <c r="CA72" i="43" s="1"/>
  <c r="BY72" i="43"/>
  <c r="BW72" i="43"/>
  <c r="BZ72" i="43" s="1"/>
  <c r="BY136" i="43"/>
  <c r="BX136" i="43"/>
  <c r="CA136" i="43" s="1"/>
  <c r="BW136" i="43"/>
  <c r="BZ136" i="43" s="1"/>
  <c r="BY200" i="43"/>
  <c r="BX200" i="43"/>
  <c r="CA200" i="43" s="1"/>
  <c r="BW200" i="43"/>
  <c r="BZ200" i="43" s="1"/>
  <c r="BY73" i="43"/>
  <c r="BX73" i="43"/>
  <c r="CA73" i="43" s="1"/>
  <c r="BW73" i="43"/>
  <c r="BZ73" i="43" s="1"/>
  <c r="BY137" i="43"/>
  <c r="BX137" i="43"/>
  <c r="CA137" i="43" s="1"/>
  <c r="BW137" i="43"/>
  <c r="BZ137" i="43" s="1"/>
  <c r="BY19" i="43"/>
  <c r="BX19" i="43"/>
  <c r="BW19" i="43"/>
  <c r="BZ19" i="43" s="1"/>
  <c r="BX83" i="43"/>
  <c r="CA83" i="43" s="1"/>
  <c r="BY83" i="43"/>
  <c r="BW83" i="43"/>
  <c r="BZ83" i="43" s="1"/>
  <c r="BY147" i="43"/>
  <c r="BX147" i="43"/>
  <c r="CA147" i="43" s="1"/>
  <c r="BW147" i="43"/>
  <c r="BZ147" i="43" s="1"/>
  <c r="G120" i="40"/>
  <c r="BY140" i="43"/>
  <c r="BX140" i="43"/>
  <c r="CA140" i="43" s="1"/>
  <c r="BW140" i="43"/>
  <c r="BZ140" i="43" s="1"/>
  <c r="BY82" i="43"/>
  <c r="BX82" i="43"/>
  <c r="CA82" i="43" s="1"/>
  <c r="BW82" i="43"/>
  <c r="BZ82" i="43" s="1"/>
  <c r="BY186" i="43"/>
  <c r="BX186" i="43"/>
  <c r="CA186" i="43" s="1"/>
  <c r="BW186" i="43"/>
  <c r="BZ186" i="43" s="1"/>
  <c r="BY34" i="43"/>
  <c r="BX34" i="43"/>
  <c r="CA34" i="43" s="1"/>
  <c r="BW34" i="43"/>
  <c r="BZ34" i="43" s="1"/>
  <c r="BY122" i="43"/>
  <c r="BX122" i="43"/>
  <c r="CA122" i="43" s="1"/>
  <c r="BW122" i="43"/>
  <c r="BZ122" i="43" s="1"/>
  <c r="BY13" i="43"/>
  <c r="BX13" i="43"/>
  <c r="BW13" i="43"/>
  <c r="BY77" i="43"/>
  <c r="BX77" i="43"/>
  <c r="CA77" i="43" s="1"/>
  <c r="BW77" i="43"/>
  <c r="BZ77" i="43" s="1"/>
  <c r="BY141" i="43"/>
  <c r="BX141" i="43"/>
  <c r="CA141" i="43" s="1"/>
  <c r="BW141" i="43"/>
  <c r="BZ141" i="43" s="1"/>
  <c r="BX62" i="43"/>
  <c r="CA62" i="43" s="1"/>
  <c r="BY62" i="43"/>
  <c r="BW62" i="43"/>
  <c r="BZ62" i="43" s="1"/>
  <c r="BY54" i="43"/>
  <c r="BX54" i="43"/>
  <c r="CA54" i="43" s="1"/>
  <c r="BW54" i="43"/>
  <c r="BZ54" i="43" s="1"/>
  <c r="BX134" i="43"/>
  <c r="CA134" i="43" s="1"/>
  <c r="BY134" i="43"/>
  <c r="BW134" i="43"/>
  <c r="BZ134" i="43" s="1"/>
  <c r="BY31" i="43"/>
  <c r="BX31" i="43"/>
  <c r="BW31" i="43"/>
  <c r="BY95" i="43"/>
  <c r="BX95" i="43"/>
  <c r="CA95" i="43" s="1"/>
  <c r="BW95" i="43"/>
  <c r="BZ95" i="43" s="1"/>
  <c r="BY159" i="43"/>
  <c r="BX159" i="43"/>
  <c r="CA159" i="43" s="1"/>
  <c r="BW159" i="43"/>
  <c r="BZ159" i="43" s="1"/>
  <c r="BY16" i="43"/>
  <c r="BW16" i="43"/>
  <c r="BZ16" i="43" s="1"/>
  <c r="BX16" i="43"/>
  <c r="CA16" i="43" s="1"/>
  <c r="BY80" i="43"/>
  <c r="BX80" i="43"/>
  <c r="CA80" i="43" s="1"/>
  <c r="BW80" i="43"/>
  <c r="BZ80" i="43" s="1"/>
  <c r="BY144" i="43"/>
  <c r="BX144" i="43"/>
  <c r="CA144" i="43" s="1"/>
  <c r="BW144" i="43"/>
  <c r="BZ144" i="43" s="1"/>
  <c r="BY17" i="43"/>
  <c r="BX17" i="43"/>
  <c r="CA17" i="43" s="1"/>
  <c r="BW17" i="43"/>
  <c r="BZ17" i="43" s="1"/>
  <c r="BX81" i="43"/>
  <c r="CA81" i="43" s="1"/>
  <c r="BY81" i="43"/>
  <c r="BW81" i="43"/>
  <c r="BZ81" i="43" s="1"/>
  <c r="BY145" i="43"/>
  <c r="BX145" i="43"/>
  <c r="CA145" i="43" s="1"/>
  <c r="BW145" i="43"/>
  <c r="BZ145" i="43" s="1"/>
  <c r="BY27" i="43"/>
  <c r="BX27" i="43"/>
  <c r="CA27" i="43" s="1"/>
  <c r="BW27" i="43"/>
  <c r="BZ27" i="43" s="1"/>
  <c r="BX91" i="43"/>
  <c r="CA91" i="43" s="1"/>
  <c r="BY91" i="43"/>
  <c r="BW91" i="43"/>
  <c r="BZ91" i="43" s="1"/>
  <c r="BY155" i="43"/>
  <c r="BX155" i="43"/>
  <c r="CA155" i="43" s="1"/>
  <c r="BW155" i="43"/>
  <c r="BZ155" i="43" s="1"/>
  <c r="X26" i="40"/>
  <c r="F125" i="40"/>
  <c r="D125" i="40" s="1"/>
  <c r="F97" i="40"/>
  <c r="X9" i="40"/>
  <c r="BN25" i="43"/>
  <c r="BM25" i="43"/>
  <c r="BP25" i="43" s="1"/>
  <c r="BL25" i="43"/>
  <c r="BO25" i="43" s="1"/>
  <c r="BN54" i="43"/>
  <c r="BM54" i="43"/>
  <c r="BP54" i="43" s="1"/>
  <c r="BL54" i="43"/>
  <c r="BO54" i="43" s="1"/>
  <c r="BM190" i="43"/>
  <c r="BP190" i="43" s="1"/>
  <c r="BN190" i="43"/>
  <c r="BL190" i="43"/>
  <c r="BO190" i="43" s="1"/>
  <c r="BM69" i="43"/>
  <c r="BP69" i="43" s="1"/>
  <c r="BN69" i="43"/>
  <c r="BL69" i="43"/>
  <c r="BO69" i="43" s="1"/>
  <c r="BM73" i="43"/>
  <c r="BP73" i="43" s="1"/>
  <c r="BN73" i="43"/>
  <c r="BL73" i="43"/>
  <c r="BO73" i="43" s="1"/>
  <c r="BN21" i="43"/>
  <c r="BL21" i="43"/>
  <c r="BO21" i="43" s="1"/>
  <c r="BM21" i="43"/>
  <c r="BM114" i="43"/>
  <c r="BP114" i="43" s="1"/>
  <c r="BN114" i="43"/>
  <c r="BL114" i="43"/>
  <c r="BO114" i="43" s="1"/>
  <c r="BM83" i="43"/>
  <c r="BP83" i="43" s="1"/>
  <c r="BN83" i="43"/>
  <c r="BL83" i="43"/>
  <c r="BO83" i="43" s="1"/>
  <c r="BN68" i="43"/>
  <c r="BM68" i="43"/>
  <c r="BP68" i="43" s="1"/>
  <c r="BL68" i="43"/>
  <c r="BO68" i="43" s="1"/>
  <c r="BN132" i="43"/>
  <c r="BM132" i="43"/>
  <c r="BP132" i="43" s="1"/>
  <c r="BL132" i="43"/>
  <c r="BO132" i="43" s="1"/>
  <c r="X19" i="40"/>
  <c r="F101" i="40"/>
  <c r="BN102" i="43"/>
  <c r="BM102" i="43"/>
  <c r="BP102" i="43" s="1"/>
  <c r="BL102" i="43"/>
  <c r="BO102" i="43" s="1"/>
  <c r="BN61" i="43"/>
  <c r="BM61" i="43"/>
  <c r="BP61" i="43" s="1"/>
  <c r="BL61" i="43"/>
  <c r="BO61" i="43" s="1"/>
  <c r="BN46" i="43"/>
  <c r="BM46" i="43"/>
  <c r="BP46" i="43" s="1"/>
  <c r="BL46" i="43"/>
  <c r="BO46" i="43" s="1"/>
  <c r="BN77" i="43"/>
  <c r="BM77" i="43"/>
  <c r="BP77" i="43" s="1"/>
  <c r="BL77" i="43"/>
  <c r="BO77" i="43" s="1"/>
  <c r="BM71" i="43"/>
  <c r="BP71" i="43" s="1"/>
  <c r="BN71" i="43"/>
  <c r="BL71" i="43"/>
  <c r="BO71" i="43" s="1"/>
  <c r="BN32" i="43"/>
  <c r="BM32" i="43"/>
  <c r="BP32" i="43" s="1"/>
  <c r="BL32" i="43"/>
  <c r="BO32" i="43" s="1"/>
  <c r="BN142" i="43"/>
  <c r="BM142" i="43"/>
  <c r="BP142" i="43" s="1"/>
  <c r="BL142" i="43"/>
  <c r="BO142" i="43" s="1"/>
  <c r="BN169" i="43"/>
  <c r="BM169" i="43"/>
  <c r="BP169" i="43" s="1"/>
  <c r="BL169" i="43"/>
  <c r="BO169" i="43" s="1"/>
  <c r="BM138" i="43"/>
  <c r="BP138" i="43" s="1"/>
  <c r="BN138" i="43"/>
  <c r="BL138" i="43"/>
  <c r="BO138" i="43" s="1"/>
  <c r="BN27" i="43"/>
  <c r="BM27" i="43"/>
  <c r="BP27" i="43" s="1"/>
  <c r="BL27" i="43"/>
  <c r="BO27" i="43" s="1"/>
  <c r="BM91" i="43"/>
  <c r="BP91" i="43" s="1"/>
  <c r="BN91" i="43"/>
  <c r="BL91" i="43"/>
  <c r="BO91" i="43" s="1"/>
  <c r="BN155" i="43"/>
  <c r="BM155" i="43"/>
  <c r="BP155" i="43" s="1"/>
  <c r="BL155" i="43"/>
  <c r="BO155" i="43" s="1"/>
  <c r="BN130" i="43"/>
  <c r="BM130" i="43"/>
  <c r="BP130" i="43" s="1"/>
  <c r="BL130" i="43"/>
  <c r="BO130" i="43" s="1"/>
  <c r="BM76" i="43"/>
  <c r="BP76" i="43" s="1"/>
  <c r="BN76" i="43"/>
  <c r="BL76" i="43"/>
  <c r="BO76" i="43" s="1"/>
  <c r="BN140" i="43"/>
  <c r="BM140" i="43"/>
  <c r="BP140" i="43" s="1"/>
  <c r="BL140" i="43"/>
  <c r="BO140" i="43" s="1"/>
  <c r="BN197" i="43"/>
  <c r="BM197" i="43"/>
  <c r="BP197" i="43" s="1"/>
  <c r="BL197" i="43"/>
  <c r="BO197" i="43" s="1"/>
  <c r="BN175" i="43"/>
  <c r="BM175" i="43"/>
  <c r="BP175" i="43" s="1"/>
  <c r="BL175" i="43"/>
  <c r="BO175" i="43" s="1"/>
  <c r="G115" i="40"/>
  <c r="G114" i="40"/>
  <c r="BY194" i="43"/>
  <c r="BX194" i="43"/>
  <c r="CA194" i="43" s="1"/>
  <c r="BW194" i="43"/>
  <c r="BZ194" i="43" s="1"/>
  <c r="BX114" i="43"/>
  <c r="CA114" i="43" s="1"/>
  <c r="BY114" i="43"/>
  <c r="BW114" i="43"/>
  <c r="BZ114" i="43" s="1"/>
  <c r="BY20" i="43"/>
  <c r="BX20" i="43"/>
  <c r="CA20" i="43" s="1"/>
  <c r="BW20" i="43"/>
  <c r="BZ20" i="43" s="1"/>
  <c r="BY170" i="43"/>
  <c r="BX170" i="43"/>
  <c r="CA170" i="43" s="1"/>
  <c r="BW170" i="43"/>
  <c r="BZ170" i="43" s="1"/>
  <c r="BY154" i="43"/>
  <c r="BX154" i="43"/>
  <c r="CA154" i="43" s="1"/>
  <c r="BW154" i="43"/>
  <c r="BZ154" i="43" s="1"/>
  <c r="BY21" i="43"/>
  <c r="BX21" i="43"/>
  <c r="CA21" i="43" s="1"/>
  <c r="BW21" i="43"/>
  <c r="BZ21" i="43" s="1"/>
  <c r="BX85" i="43"/>
  <c r="CA85" i="43" s="1"/>
  <c r="BY85" i="43"/>
  <c r="BW85" i="43"/>
  <c r="BZ85" i="43" s="1"/>
  <c r="BY149" i="43"/>
  <c r="BX149" i="43"/>
  <c r="CA149" i="43" s="1"/>
  <c r="BW149" i="43"/>
  <c r="BZ149" i="43" s="1"/>
  <c r="BY118" i="43"/>
  <c r="BX118" i="43"/>
  <c r="CA118" i="43" s="1"/>
  <c r="BW118" i="43"/>
  <c r="BZ118" i="43" s="1"/>
  <c r="BY70" i="43"/>
  <c r="BX70" i="43"/>
  <c r="CA70" i="43" s="1"/>
  <c r="BW70" i="43"/>
  <c r="BZ70" i="43" s="1"/>
  <c r="BY142" i="43"/>
  <c r="BX142" i="43"/>
  <c r="CA142" i="43" s="1"/>
  <c r="BW142" i="43"/>
  <c r="BZ142" i="43" s="1"/>
  <c r="BX39" i="43"/>
  <c r="CA39" i="43" s="1"/>
  <c r="BY39" i="43"/>
  <c r="BW39" i="43"/>
  <c r="BZ39" i="43" s="1"/>
  <c r="BY103" i="43"/>
  <c r="BX103" i="43"/>
  <c r="CA103" i="43" s="1"/>
  <c r="BW103" i="43"/>
  <c r="BZ103" i="43" s="1"/>
  <c r="BY167" i="43"/>
  <c r="BX167" i="43"/>
  <c r="CA167" i="43" s="1"/>
  <c r="BW167" i="43"/>
  <c r="BZ167" i="43" s="1"/>
  <c r="BY24" i="43"/>
  <c r="BX24" i="43"/>
  <c r="CA24" i="43" s="1"/>
  <c r="BW24" i="43"/>
  <c r="BZ24" i="43" s="1"/>
  <c r="BX88" i="43"/>
  <c r="CA88" i="43" s="1"/>
  <c r="BY88" i="43"/>
  <c r="BW88" i="43"/>
  <c r="BZ88" i="43" s="1"/>
  <c r="BY152" i="43"/>
  <c r="BX152" i="43"/>
  <c r="CA152" i="43" s="1"/>
  <c r="BW152" i="43"/>
  <c r="BZ152" i="43" s="1"/>
  <c r="BY25" i="43"/>
  <c r="BX25" i="43"/>
  <c r="CA25" i="43" s="1"/>
  <c r="BW25" i="43"/>
  <c r="BZ25" i="43" s="1"/>
  <c r="BX89" i="43"/>
  <c r="CA89" i="43" s="1"/>
  <c r="BY89" i="43"/>
  <c r="BW89" i="43"/>
  <c r="BZ89" i="43" s="1"/>
  <c r="BY153" i="43"/>
  <c r="BX153" i="43"/>
  <c r="CA153" i="43" s="1"/>
  <c r="BW153" i="43"/>
  <c r="BZ153" i="43" s="1"/>
  <c r="BY35" i="43"/>
  <c r="BX35" i="43"/>
  <c r="CA35" i="43" s="1"/>
  <c r="BW35" i="43"/>
  <c r="BZ35" i="43" s="1"/>
  <c r="BY99" i="43"/>
  <c r="BX99" i="43"/>
  <c r="CA99" i="43" s="1"/>
  <c r="BW99" i="43"/>
  <c r="BZ99" i="43" s="1"/>
  <c r="BY163" i="43"/>
  <c r="BX163" i="43"/>
  <c r="CA163" i="43" s="1"/>
  <c r="BW163" i="43"/>
  <c r="BZ163" i="43" s="1"/>
  <c r="X70" i="40"/>
  <c r="F119" i="40"/>
  <c r="BM57" i="43"/>
  <c r="BP57" i="43" s="1"/>
  <c r="BN57" i="43"/>
  <c r="BL57" i="43"/>
  <c r="BO57" i="43" s="1"/>
  <c r="BN15" i="43"/>
  <c r="BM15" i="43"/>
  <c r="BL15" i="43"/>
  <c r="BN117" i="43"/>
  <c r="BM117" i="43"/>
  <c r="BP117" i="43" s="1"/>
  <c r="BL117" i="43"/>
  <c r="BO117" i="43" s="1"/>
  <c r="BN48" i="43"/>
  <c r="BM48" i="43"/>
  <c r="BP48" i="43" s="1"/>
  <c r="BL48" i="43"/>
  <c r="BO48" i="43" s="1"/>
  <c r="BN79" i="43"/>
  <c r="BM79" i="43"/>
  <c r="BP79" i="43" s="1"/>
  <c r="BL79" i="43"/>
  <c r="BO79" i="43" s="1"/>
  <c r="BN85" i="43"/>
  <c r="BM85" i="43"/>
  <c r="BP85" i="43" s="1"/>
  <c r="BL85" i="43"/>
  <c r="BO85" i="43" s="1"/>
  <c r="BN37" i="43"/>
  <c r="BM37" i="43"/>
  <c r="BP37" i="43" s="1"/>
  <c r="BL37" i="43"/>
  <c r="BO37" i="43" s="1"/>
  <c r="BM133" i="43"/>
  <c r="BP133" i="43" s="1"/>
  <c r="BN133" i="43"/>
  <c r="BL133" i="43"/>
  <c r="BO133" i="43" s="1"/>
  <c r="BN94" i="43"/>
  <c r="BM94" i="43"/>
  <c r="BP94" i="43" s="1"/>
  <c r="BL94" i="43"/>
  <c r="BO94" i="43" s="1"/>
  <c r="BN125" i="43"/>
  <c r="BM125" i="43"/>
  <c r="BP125" i="43" s="1"/>
  <c r="BL125" i="43"/>
  <c r="BO125" i="43" s="1"/>
  <c r="BN173" i="43"/>
  <c r="BM173" i="43"/>
  <c r="BP173" i="43" s="1"/>
  <c r="BL173" i="43"/>
  <c r="BO173" i="43" s="1"/>
  <c r="BN45" i="43"/>
  <c r="BM45" i="43"/>
  <c r="BP45" i="43" s="1"/>
  <c r="BL45" i="43"/>
  <c r="BO45" i="43" s="1"/>
  <c r="BM165" i="43"/>
  <c r="BP165" i="43" s="1"/>
  <c r="BN165" i="43"/>
  <c r="BL165" i="43"/>
  <c r="BO165" i="43" s="1"/>
  <c r="BN177" i="43"/>
  <c r="BM177" i="43"/>
  <c r="BP177" i="43" s="1"/>
  <c r="BL177" i="43"/>
  <c r="BO177" i="43" s="1"/>
  <c r="BN26" i="43"/>
  <c r="BM26" i="43"/>
  <c r="BP26" i="43" s="1"/>
  <c r="BL26" i="43"/>
  <c r="BO26" i="43" s="1"/>
  <c r="BM146" i="43"/>
  <c r="BP146" i="43" s="1"/>
  <c r="BN146" i="43"/>
  <c r="BL146" i="43"/>
  <c r="BO146" i="43" s="1"/>
  <c r="BM35" i="43"/>
  <c r="BP35" i="43" s="1"/>
  <c r="BN35" i="43"/>
  <c r="BL35" i="43"/>
  <c r="BO35" i="43" s="1"/>
  <c r="BN99" i="43"/>
  <c r="BM99" i="43"/>
  <c r="BP99" i="43" s="1"/>
  <c r="BL99" i="43"/>
  <c r="BO99" i="43" s="1"/>
  <c r="BN163" i="43"/>
  <c r="BM163" i="43"/>
  <c r="BP163" i="43" s="1"/>
  <c r="BL163" i="43"/>
  <c r="BO163" i="43" s="1"/>
  <c r="BN20" i="43"/>
  <c r="BM20" i="43"/>
  <c r="BP20" i="43" s="1"/>
  <c r="BL20" i="43"/>
  <c r="BO20" i="43" s="1"/>
  <c r="BN84" i="43"/>
  <c r="BM84" i="43"/>
  <c r="BP84" i="43" s="1"/>
  <c r="BL84" i="43"/>
  <c r="BO84" i="43" s="1"/>
  <c r="BN148" i="43"/>
  <c r="BM148" i="43"/>
  <c r="BP148" i="43" s="1"/>
  <c r="BL148" i="43"/>
  <c r="BO148" i="43" s="1"/>
  <c r="BN119" i="43"/>
  <c r="BM119" i="43"/>
  <c r="BP119" i="43" s="1"/>
  <c r="BL119" i="43"/>
  <c r="BO119" i="43" s="1"/>
  <c r="BN183" i="43"/>
  <c r="BM183" i="43"/>
  <c r="BP183" i="43" s="1"/>
  <c r="BL183" i="43"/>
  <c r="BO183" i="43" s="1"/>
  <c r="W28" i="40"/>
  <c r="G96" i="40"/>
  <c r="BX98" i="43"/>
  <c r="CA98" i="43" s="1"/>
  <c r="BY98" i="43"/>
  <c r="BW98" i="43"/>
  <c r="BZ98" i="43" s="1"/>
  <c r="BY92" i="43"/>
  <c r="BX92" i="43"/>
  <c r="CA92" i="43" s="1"/>
  <c r="BW92" i="43"/>
  <c r="BZ92" i="43" s="1"/>
  <c r="BX146" i="43"/>
  <c r="CA146" i="43" s="1"/>
  <c r="BY146" i="43"/>
  <c r="BW146" i="43"/>
  <c r="BZ146" i="43" s="1"/>
  <c r="BX52" i="43"/>
  <c r="CA52" i="43" s="1"/>
  <c r="BY52" i="43"/>
  <c r="BW52" i="43"/>
  <c r="BZ52" i="43" s="1"/>
  <c r="BX36" i="43"/>
  <c r="CA36" i="43" s="1"/>
  <c r="BY36" i="43"/>
  <c r="BW36" i="43"/>
  <c r="BZ36" i="43" s="1"/>
  <c r="BY156" i="43"/>
  <c r="BX156" i="43"/>
  <c r="CA156" i="43" s="1"/>
  <c r="BW156" i="43"/>
  <c r="BZ156" i="43" s="1"/>
  <c r="BY29" i="43"/>
  <c r="BX29" i="43"/>
  <c r="CA29" i="43" s="1"/>
  <c r="BW29" i="43"/>
  <c r="BZ29" i="43" s="1"/>
  <c r="BX93" i="43"/>
  <c r="CA93" i="43" s="1"/>
  <c r="BY93" i="43"/>
  <c r="BW93" i="43"/>
  <c r="BZ93" i="43" s="1"/>
  <c r="BX157" i="43"/>
  <c r="CA157" i="43" s="1"/>
  <c r="BY157" i="43"/>
  <c r="BW157" i="43"/>
  <c r="BZ157" i="43" s="1"/>
  <c r="BY158" i="43"/>
  <c r="BX158" i="43"/>
  <c r="CA158" i="43" s="1"/>
  <c r="BW158" i="43"/>
  <c r="BZ158" i="43" s="1"/>
  <c r="BY78" i="43"/>
  <c r="BX78" i="43"/>
  <c r="CA78" i="43" s="1"/>
  <c r="BW78" i="43"/>
  <c r="BZ78" i="43" s="1"/>
  <c r="BX150" i="43"/>
  <c r="CA150" i="43" s="1"/>
  <c r="BY150" i="43"/>
  <c r="BW150" i="43"/>
  <c r="BZ150" i="43" s="1"/>
  <c r="BY47" i="43"/>
  <c r="BX47" i="43"/>
  <c r="CA47" i="43" s="1"/>
  <c r="BW47" i="43"/>
  <c r="BZ47" i="43" s="1"/>
  <c r="BY111" i="43"/>
  <c r="BX111" i="43"/>
  <c r="CA111" i="43" s="1"/>
  <c r="BW111" i="43"/>
  <c r="BZ111" i="43" s="1"/>
  <c r="BY175" i="43"/>
  <c r="BX175" i="43"/>
  <c r="CA175" i="43" s="1"/>
  <c r="BW175" i="43"/>
  <c r="BZ175" i="43" s="1"/>
  <c r="BY32" i="43"/>
  <c r="BX32" i="43"/>
  <c r="CA32" i="43" s="1"/>
  <c r="BW32" i="43"/>
  <c r="BZ32" i="43" s="1"/>
  <c r="BX96" i="43"/>
  <c r="CA96" i="43" s="1"/>
  <c r="BY96" i="43"/>
  <c r="BW96" i="43"/>
  <c r="BZ96" i="43" s="1"/>
  <c r="BY160" i="43"/>
  <c r="BX160" i="43"/>
  <c r="CA160" i="43" s="1"/>
  <c r="BW160" i="43"/>
  <c r="BZ160" i="43" s="1"/>
  <c r="BY33" i="43"/>
  <c r="BX33" i="43"/>
  <c r="CA33" i="43" s="1"/>
  <c r="BW33" i="43"/>
  <c r="BZ33" i="43" s="1"/>
  <c r="BY97" i="43"/>
  <c r="BX97" i="43"/>
  <c r="CA97" i="43" s="1"/>
  <c r="BW97" i="43"/>
  <c r="BZ97" i="43" s="1"/>
  <c r="BX161" i="43"/>
  <c r="CA161" i="43" s="1"/>
  <c r="BY161" i="43"/>
  <c r="BW161" i="43"/>
  <c r="BZ161" i="43" s="1"/>
  <c r="BY43" i="43"/>
  <c r="BX43" i="43"/>
  <c r="CA43" i="43" s="1"/>
  <c r="BW43" i="43"/>
  <c r="BZ43" i="43" s="1"/>
  <c r="BX107" i="43"/>
  <c r="CA107" i="43" s="1"/>
  <c r="BY107" i="43"/>
  <c r="BW107" i="43"/>
  <c r="BZ107" i="43" s="1"/>
  <c r="BY171" i="43"/>
  <c r="BX171" i="43"/>
  <c r="CA171" i="43" s="1"/>
  <c r="BW171" i="43"/>
  <c r="BZ171" i="43" s="1"/>
  <c r="X62" i="40"/>
  <c r="F117" i="40"/>
  <c r="F112" i="40"/>
  <c r="X54" i="40"/>
  <c r="BN96" i="43"/>
  <c r="BM96" i="43"/>
  <c r="BP96" i="43" s="1"/>
  <c r="BL96" i="43"/>
  <c r="BO96" i="43" s="1"/>
  <c r="BN161" i="43"/>
  <c r="BM161" i="43"/>
  <c r="BP161" i="43" s="1"/>
  <c r="BL161" i="43"/>
  <c r="BO161" i="43" s="1"/>
  <c r="BN19" i="43"/>
  <c r="BM19" i="43"/>
  <c r="BP19" i="43" s="1"/>
  <c r="BL19" i="43"/>
  <c r="BO19" i="43" s="1"/>
  <c r="BN90" i="43"/>
  <c r="BM90" i="43"/>
  <c r="BP90" i="43" s="1"/>
  <c r="BL90" i="43"/>
  <c r="BO90" i="43" s="1"/>
  <c r="BN167" i="43"/>
  <c r="BM167" i="43"/>
  <c r="BP167" i="43" s="1"/>
  <c r="BL167" i="43"/>
  <c r="BO167" i="43" s="1"/>
  <c r="BN110" i="43"/>
  <c r="BM110" i="43"/>
  <c r="BP110" i="43" s="1"/>
  <c r="BL110" i="43"/>
  <c r="BO110" i="43" s="1"/>
  <c r="BM103" i="43"/>
  <c r="BP103" i="43" s="1"/>
  <c r="BN103" i="43"/>
  <c r="BL103" i="43"/>
  <c r="BO103" i="43" s="1"/>
  <c r="BM65" i="43"/>
  <c r="BP65" i="43" s="1"/>
  <c r="BN65" i="43"/>
  <c r="BL65" i="43"/>
  <c r="BO65" i="43" s="1"/>
  <c r="BN13" i="43"/>
  <c r="BM13" i="43"/>
  <c r="BL13" i="43"/>
  <c r="BN80" i="43"/>
  <c r="BM80" i="43"/>
  <c r="BP80" i="43" s="1"/>
  <c r="BL80" i="43"/>
  <c r="BO80" i="43" s="1"/>
  <c r="BM101" i="43"/>
  <c r="BP101" i="43" s="1"/>
  <c r="BN101" i="43"/>
  <c r="BL101" i="43"/>
  <c r="BO101" i="43" s="1"/>
  <c r="BN186" i="43"/>
  <c r="BM186" i="43"/>
  <c r="BP186" i="43" s="1"/>
  <c r="BL186" i="43"/>
  <c r="BO186" i="43" s="1"/>
  <c r="X49" i="40"/>
  <c r="F108" i="40"/>
  <c r="X39" i="40"/>
  <c r="X51" i="40"/>
  <c r="F110" i="40"/>
  <c r="X57" i="40"/>
  <c r="F115" i="40"/>
  <c r="X24" i="40"/>
  <c r="F124" i="40"/>
  <c r="D124" i="40" s="1"/>
  <c r="BN166" i="43"/>
  <c r="BM166" i="43"/>
  <c r="BP166" i="43" s="1"/>
  <c r="BL166" i="43"/>
  <c r="BO166" i="43" s="1"/>
  <c r="BN29" i="43"/>
  <c r="BM29" i="43"/>
  <c r="BP29" i="43" s="1"/>
  <c r="BL29" i="43"/>
  <c r="BO29" i="43" s="1"/>
  <c r="BN134" i="43"/>
  <c r="BM134" i="43"/>
  <c r="BP134" i="43" s="1"/>
  <c r="BL134" i="43"/>
  <c r="BO134" i="43" s="1"/>
  <c r="BM128" i="43"/>
  <c r="BP128" i="43" s="1"/>
  <c r="BN128" i="43"/>
  <c r="BL128" i="43"/>
  <c r="BO128" i="43" s="1"/>
  <c r="BM93" i="43"/>
  <c r="BP93" i="43" s="1"/>
  <c r="BN93" i="43"/>
  <c r="BL93" i="43"/>
  <c r="BO93" i="43" s="1"/>
  <c r="BN144" i="43"/>
  <c r="BM144" i="43"/>
  <c r="BP144" i="43" s="1"/>
  <c r="BL144" i="43"/>
  <c r="BO144" i="43" s="1"/>
  <c r="BM87" i="43"/>
  <c r="BP87" i="43" s="1"/>
  <c r="BN87" i="43"/>
  <c r="BL87" i="43"/>
  <c r="BO87" i="43" s="1"/>
  <c r="BN174" i="43"/>
  <c r="BM174" i="43"/>
  <c r="BP174" i="43" s="1"/>
  <c r="BL174" i="43"/>
  <c r="BO174" i="43" s="1"/>
  <c r="BN105" i="43"/>
  <c r="BM105" i="43"/>
  <c r="BP105" i="43" s="1"/>
  <c r="BL105" i="43"/>
  <c r="BO105" i="43" s="1"/>
  <c r="BM189" i="43"/>
  <c r="BP189" i="43" s="1"/>
  <c r="BN189" i="43"/>
  <c r="BL189" i="43"/>
  <c r="BO189" i="43" s="1"/>
  <c r="BN38" i="43"/>
  <c r="BM38" i="43"/>
  <c r="BP38" i="43" s="1"/>
  <c r="BL38" i="43"/>
  <c r="BO38" i="43" s="1"/>
  <c r="BN56" i="43"/>
  <c r="BM56" i="43"/>
  <c r="BP56" i="43" s="1"/>
  <c r="BL56" i="43"/>
  <c r="BO56" i="43" s="1"/>
  <c r="BN184" i="43"/>
  <c r="BM184" i="43"/>
  <c r="BP184" i="43" s="1"/>
  <c r="BL184" i="43"/>
  <c r="BO184" i="43" s="1"/>
  <c r="BN185" i="43"/>
  <c r="BM185" i="43"/>
  <c r="BP185" i="43" s="1"/>
  <c r="BL185" i="43"/>
  <c r="BO185" i="43" s="1"/>
  <c r="BM50" i="43"/>
  <c r="BP50" i="43" s="1"/>
  <c r="BN50" i="43"/>
  <c r="BL50" i="43"/>
  <c r="BO50" i="43" s="1"/>
  <c r="BN154" i="43"/>
  <c r="BM154" i="43"/>
  <c r="BP154" i="43" s="1"/>
  <c r="BL154" i="43"/>
  <c r="BO154" i="43" s="1"/>
  <c r="BN43" i="43"/>
  <c r="BM43" i="43"/>
  <c r="BP43" i="43" s="1"/>
  <c r="BL43" i="43"/>
  <c r="BO43" i="43" s="1"/>
  <c r="BM107" i="43"/>
  <c r="BP107" i="43" s="1"/>
  <c r="BN107" i="43"/>
  <c r="BL107" i="43"/>
  <c r="BO107" i="43" s="1"/>
  <c r="BN171" i="43"/>
  <c r="BM171" i="43"/>
  <c r="BP171" i="43" s="1"/>
  <c r="BL171" i="43"/>
  <c r="BO171" i="43" s="1"/>
  <c r="BN28" i="43"/>
  <c r="BM28" i="43"/>
  <c r="BL28" i="43"/>
  <c r="BM92" i="43"/>
  <c r="BP92" i="43" s="1"/>
  <c r="BN92" i="43"/>
  <c r="BL92" i="43"/>
  <c r="BO92" i="43" s="1"/>
  <c r="BN156" i="43"/>
  <c r="BM156" i="43"/>
  <c r="BP156" i="43" s="1"/>
  <c r="BL156" i="43"/>
  <c r="BO156" i="43" s="1"/>
  <c r="BN127" i="43"/>
  <c r="BM127" i="43"/>
  <c r="BP127" i="43" s="1"/>
  <c r="BL127" i="43"/>
  <c r="BO127" i="43" s="1"/>
  <c r="BM191" i="43"/>
  <c r="BP191" i="43" s="1"/>
  <c r="BN191" i="43"/>
  <c r="BL191" i="43"/>
  <c r="BO191" i="43" s="1"/>
  <c r="BY132" i="43"/>
  <c r="BX132" i="43"/>
  <c r="CA132" i="43" s="1"/>
  <c r="BW132" i="43"/>
  <c r="BZ132" i="43" s="1"/>
  <c r="BY130" i="43"/>
  <c r="BX130" i="43"/>
  <c r="CA130" i="43" s="1"/>
  <c r="BW130" i="43"/>
  <c r="BZ130" i="43" s="1"/>
  <c r="BY28" i="43"/>
  <c r="BX28" i="43"/>
  <c r="BW28" i="43"/>
  <c r="BY84" i="43"/>
  <c r="BX84" i="43"/>
  <c r="CA84" i="43" s="1"/>
  <c r="BW84" i="43"/>
  <c r="BZ84" i="43" s="1"/>
  <c r="BY178" i="43"/>
  <c r="BX178" i="43"/>
  <c r="CA178" i="43" s="1"/>
  <c r="BW178" i="43"/>
  <c r="BZ178" i="43" s="1"/>
  <c r="BX164" i="43"/>
  <c r="CA164" i="43" s="1"/>
  <c r="BY164" i="43"/>
  <c r="BW164" i="43"/>
  <c r="BZ164" i="43" s="1"/>
  <c r="BY37" i="43"/>
  <c r="BX37" i="43"/>
  <c r="CA37" i="43" s="1"/>
  <c r="BW37" i="43"/>
  <c r="BZ37" i="43" s="1"/>
  <c r="BY101" i="43"/>
  <c r="BX101" i="43"/>
  <c r="CA101" i="43" s="1"/>
  <c r="BW101" i="43"/>
  <c r="BZ101" i="43" s="1"/>
  <c r="BY165" i="43"/>
  <c r="BX165" i="43"/>
  <c r="CA165" i="43" s="1"/>
  <c r="BW165" i="43"/>
  <c r="BZ165" i="43" s="1"/>
  <c r="BY182" i="43"/>
  <c r="BX182" i="43"/>
  <c r="CA182" i="43" s="1"/>
  <c r="BW182" i="43"/>
  <c r="BZ182" i="43" s="1"/>
  <c r="BY86" i="43"/>
  <c r="BX86" i="43"/>
  <c r="CA86" i="43" s="1"/>
  <c r="BW86" i="43"/>
  <c r="BZ86" i="43" s="1"/>
  <c r="BY166" i="43"/>
  <c r="BX166" i="43"/>
  <c r="CA166" i="43" s="1"/>
  <c r="BW166" i="43"/>
  <c r="BZ166" i="43" s="1"/>
  <c r="BY55" i="43"/>
  <c r="BX55" i="43"/>
  <c r="CA55" i="43" s="1"/>
  <c r="BW55" i="43"/>
  <c r="BZ55" i="43" s="1"/>
  <c r="BX119" i="43"/>
  <c r="CA119" i="43" s="1"/>
  <c r="BY119" i="43"/>
  <c r="BW119" i="43"/>
  <c r="BZ119" i="43" s="1"/>
  <c r="BY183" i="43"/>
  <c r="BX183" i="43"/>
  <c r="CA183" i="43" s="1"/>
  <c r="BW183" i="43"/>
  <c r="BZ183" i="43" s="1"/>
  <c r="BX40" i="43"/>
  <c r="CA40" i="43" s="1"/>
  <c r="BY40" i="43"/>
  <c r="BW40" i="43"/>
  <c r="BZ40" i="43" s="1"/>
  <c r="BY104" i="43"/>
  <c r="BX104" i="43"/>
  <c r="CA104" i="43" s="1"/>
  <c r="BW104" i="43"/>
  <c r="BZ104" i="43" s="1"/>
  <c r="BY168" i="43"/>
  <c r="BX168" i="43"/>
  <c r="CA168" i="43" s="1"/>
  <c r="BW168" i="43"/>
  <c r="BZ168" i="43" s="1"/>
  <c r="BX41" i="43"/>
  <c r="CA41" i="43" s="1"/>
  <c r="BY41" i="43"/>
  <c r="BW41" i="43"/>
  <c r="BZ41" i="43" s="1"/>
  <c r="BY105" i="43"/>
  <c r="BX105" i="43"/>
  <c r="CA105" i="43" s="1"/>
  <c r="BW105" i="43"/>
  <c r="BZ105" i="43" s="1"/>
  <c r="BY169" i="43"/>
  <c r="BX169" i="43"/>
  <c r="CA169" i="43" s="1"/>
  <c r="BW169" i="43"/>
  <c r="BZ169" i="43" s="1"/>
  <c r="BX51" i="43"/>
  <c r="CA51" i="43" s="1"/>
  <c r="BY51" i="43"/>
  <c r="BW51" i="43"/>
  <c r="BZ51" i="43" s="1"/>
  <c r="BY115" i="43"/>
  <c r="BX115" i="43"/>
  <c r="CA115" i="43" s="1"/>
  <c r="BW115" i="43"/>
  <c r="BZ115" i="43" s="1"/>
  <c r="BY179" i="43"/>
  <c r="BX179" i="43"/>
  <c r="CA179" i="43" s="1"/>
  <c r="BW179" i="43"/>
  <c r="BZ179" i="43" s="1"/>
  <c r="X52" i="40"/>
  <c r="F111" i="40"/>
  <c r="BM89" i="43"/>
  <c r="BP89" i="43" s="1"/>
  <c r="BN89" i="43"/>
  <c r="BL89" i="43"/>
  <c r="BO89" i="43" s="1"/>
  <c r="BM181" i="43"/>
  <c r="BP181" i="43" s="1"/>
  <c r="BN181" i="43"/>
  <c r="BL181" i="43"/>
  <c r="BO181" i="43" s="1"/>
  <c r="BM49" i="43"/>
  <c r="BP49" i="43" s="1"/>
  <c r="BN49" i="43"/>
  <c r="BL49" i="43"/>
  <c r="BO49" i="43" s="1"/>
  <c r="BN33" i="43"/>
  <c r="BM33" i="43"/>
  <c r="BP33" i="43" s="1"/>
  <c r="BL33" i="43"/>
  <c r="BO33" i="43" s="1"/>
  <c r="BN121" i="43"/>
  <c r="BM121" i="43"/>
  <c r="BP121" i="43" s="1"/>
  <c r="BL121" i="43"/>
  <c r="BO121" i="43" s="1"/>
  <c r="BM122" i="43"/>
  <c r="BP122" i="43" s="1"/>
  <c r="BN122" i="43"/>
  <c r="BL122" i="43"/>
  <c r="BO122" i="43" s="1"/>
  <c r="BN147" i="43"/>
  <c r="BM147" i="43"/>
  <c r="BP147" i="43" s="1"/>
  <c r="BL147" i="43"/>
  <c r="BO147" i="43" s="1"/>
  <c r="BN196" i="43"/>
  <c r="BM196" i="43"/>
  <c r="BP196" i="43" s="1"/>
  <c r="BL196" i="43"/>
  <c r="BO196" i="43" s="1"/>
  <c r="F96" i="40"/>
  <c r="X8" i="40"/>
  <c r="V28" i="40"/>
  <c r="F120" i="40"/>
  <c r="X73" i="40"/>
  <c r="BN157" i="43"/>
  <c r="BM157" i="43"/>
  <c r="BP157" i="43" s="1"/>
  <c r="BL157" i="43"/>
  <c r="BO157" i="43" s="1"/>
  <c r="BN23" i="43"/>
  <c r="BM23" i="43"/>
  <c r="BP23" i="43" s="1"/>
  <c r="BL23" i="43"/>
  <c r="BO23" i="43" s="1"/>
  <c r="BN17" i="43"/>
  <c r="BM17" i="43"/>
  <c r="BP17" i="43" s="1"/>
  <c r="BL17" i="43"/>
  <c r="BO17" i="43" s="1"/>
  <c r="BN47" i="43"/>
  <c r="BM47" i="43"/>
  <c r="BP47" i="43" s="1"/>
  <c r="BL47" i="43"/>
  <c r="BO47" i="43" s="1"/>
  <c r="BM63" i="43"/>
  <c r="BP63" i="43" s="1"/>
  <c r="BN63" i="43"/>
  <c r="BL63" i="43"/>
  <c r="BO63" i="43" s="1"/>
  <c r="BM129" i="43"/>
  <c r="BP129" i="43" s="1"/>
  <c r="BN129" i="43"/>
  <c r="BL129" i="43"/>
  <c r="BO129" i="43" s="1"/>
  <c r="BN193" i="43"/>
  <c r="BM193" i="43"/>
  <c r="BP193" i="43" s="1"/>
  <c r="BL193" i="43"/>
  <c r="BO193" i="43" s="1"/>
  <c r="BN66" i="43"/>
  <c r="BM66" i="43"/>
  <c r="BP66" i="43" s="1"/>
  <c r="BL66" i="43"/>
  <c r="BO66" i="43" s="1"/>
  <c r="BN162" i="43"/>
  <c r="BM162" i="43"/>
  <c r="BP162" i="43" s="1"/>
  <c r="BL162" i="43"/>
  <c r="BO162" i="43" s="1"/>
  <c r="BM51" i="43"/>
  <c r="BP51" i="43" s="1"/>
  <c r="BN51" i="43"/>
  <c r="BL51" i="43"/>
  <c r="BO51" i="43" s="1"/>
  <c r="BN115" i="43"/>
  <c r="BM115" i="43"/>
  <c r="BP115" i="43" s="1"/>
  <c r="BL115" i="43"/>
  <c r="BO115" i="43" s="1"/>
  <c r="BN179" i="43"/>
  <c r="BM179" i="43"/>
  <c r="BP179" i="43" s="1"/>
  <c r="BL179" i="43"/>
  <c r="BO179" i="43" s="1"/>
  <c r="BM36" i="43"/>
  <c r="BP36" i="43" s="1"/>
  <c r="BN36" i="43"/>
  <c r="BL36" i="43"/>
  <c r="BO36" i="43" s="1"/>
  <c r="BN100" i="43"/>
  <c r="BM100" i="43"/>
  <c r="BP100" i="43" s="1"/>
  <c r="BL100" i="43"/>
  <c r="BO100" i="43" s="1"/>
  <c r="BN164" i="43"/>
  <c r="BM164" i="43"/>
  <c r="BP164" i="43" s="1"/>
  <c r="BL164" i="43"/>
  <c r="BO164" i="43" s="1"/>
  <c r="BN135" i="43"/>
  <c r="BM135" i="43"/>
  <c r="BP135" i="43" s="1"/>
  <c r="BL135" i="43"/>
  <c r="BO135" i="43" s="1"/>
  <c r="BN199" i="43"/>
  <c r="BM199" i="43"/>
  <c r="BP199" i="43" s="1"/>
  <c r="BL199" i="43"/>
  <c r="BO199" i="43" s="1"/>
  <c r="X40" i="40"/>
  <c r="G100" i="40"/>
  <c r="G101" i="40"/>
  <c r="BX106" i="43"/>
  <c r="CA106" i="43" s="1"/>
  <c r="BY106" i="43"/>
  <c r="BW106" i="43"/>
  <c r="BZ106" i="43" s="1"/>
  <c r="BX100" i="43"/>
  <c r="CA100" i="43" s="1"/>
  <c r="BY100" i="43"/>
  <c r="BW100" i="43"/>
  <c r="BZ100" i="43" s="1"/>
  <c r="BY162" i="43"/>
  <c r="BX162" i="43"/>
  <c r="CA162" i="43" s="1"/>
  <c r="BW162" i="43"/>
  <c r="BZ162" i="43" s="1"/>
  <c r="BY116" i="43"/>
  <c r="BX116" i="43"/>
  <c r="CA116" i="43" s="1"/>
  <c r="BW116" i="43"/>
  <c r="BZ116" i="43" s="1"/>
  <c r="BY74" i="43"/>
  <c r="BX74" i="43"/>
  <c r="CA74" i="43" s="1"/>
  <c r="BW74" i="43"/>
  <c r="BZ74" i="43" s="1"/>
  <c r="BY172" i="43"/>
  <c r="BX172" i="43"/>
  <c r="CA172" i="43" s="1"/>
  <c r="BW172" i="43"/>
  <c r="BZ172" i="43" s="1"/>
  <c r="BY45" i="43"/>
  <c r="BX45" i="43"/>
  <c r="CA45" i="43" s="1"/>
  <c r="BW45" i="43"/>
  <c r="BZ45" i="43" s="1"/>
  <c r="BX109" i="43"/>
  <c r="CA109" i="43" s="1"/>
  <c r="BY109" i="43"/>
  <c r="BW109" i="43"/>
  <c r="BZ109" i="43" s="1"/>
  <c r="BY173" i="43"/>
  <c r="BX173" i="43"/>
  <c r="CA173" i="43" s="1"/>
  <c r="BW173" i="43"/>
  <c r="BZ173" i="43" s="1"/>
  <c r="BY22" i="43"/>
  <c r="BX22" i="43"/>
  <c r="CA22" i="43" s="1"/>
  <c r="BW22" i="43"/>
  <c r="BY94" i="43"/>
  <c r="BX94" i="43"/>
  <c r="CA94" i="43" s="1"/>
  <c r="BW94" i="43"/>
  <c r="BZ94" i="43" s="1"/>
  <c r="BX174" i="43"/>
  <c r="CA174" i="43" s="1"/>
  <c r="BY174" i="43"/>
  <c r="BW174" i="43"/>
  <c r="BZ174" i="43" s="1"/>
  <c r="BY63" i="43"/>
  <c r="BX63" i="43"/>
  <c r="CA63" i="43" s="1"/>
  <c r="BW63" i="43"/>
  <c r="BZ63" i="43" s="1"/>
  <c r="BY127" i="43"/>
  <c r="BX127" i="43"/>
  <c r="CA127" i="43" s="1"/>
  <c r="BW127" i="43"/>
  <c r="BZ127" i="43" s="1"/>
  <c r="BY191" i="43"/>
  <c r="BX191" i="43"/>
  <c r="CA191" i="43" s="1"/>
  <c r="BW191" i="43"/>
  <c r="BZ191" i="43" s="1"/>
  <c r="BY48" i="43"/>
  <c r="BX48" i="43"/>
  <c r="CA48" i="43" s="1"/>
  <c r="BW48" i="43"/>
  <c r="BZ48" i="43" s="1"/>
  <c r="BX112" i="43"/>
  <c r="CA112" i="43" s="1"/>
  <c r="BY112" i="43"/>
  <c r="BW112" i="43"/>
  <c r="BZ112" i="43" s="1"/>
  <c r="BY176" i="43"/>
  <c r="BX176" i="43"/>
  <c r="CA176" i="43" s="1"/>
  <c r="BW176" i="43"/>
  <c r="BZ176" i="43" s="1"/>
  <c r="BX49" i="43"/>
  <c r="CA49" i="43" s="1"/>
  <c r="BY49" i="43"/>
  <c r="BW49" i="43"/>
  <c r="BZ49" i="43" s="1"/>
  <c r="BY113" i="43"/>
  <c r="BX113" i="43"/>
  <c r="CA113" i="43" s="1"/>
  <c r="BW113" i="43"/>
  <c r="BZ113" i="43" s="1"/>
  <c r="BX177" i="43"/>
  <c r="CA177" i="43" s="1"/>
  <c r="BY177" i="43"/>
  <c r="BW177" i="43"/>
  <c r="BZ177" i="43" s="1"/>
  <c r="BY59" i="43"/>
  <c r="BX59" i="43"/>
  <c r="CA59" i="43" s="1"/>
  <c r="BW59" i="43"/>
  <c r="BZ59" i="43" s="1"/>
  <c r="BX123" i="43"/>
  <c r="CA123" i="43" s="1"/>
  <c r="BY123" i="43"/>
  <c r="BW123" i="43"/>
  <c r="BZ123" i="43" s="1"/>
  <c r="BX187" i="43"/>
  <c r="CA187" i="43" s="1"/>
  <c r="BY187" i="43"/>
  <c r="BW187" i="43"/>
  <c r="BZ187" i="43" s="1"/>
  <c r="F114" i="40"/>
  <c r="X56" i="40"/>
  <c r="X63" i="40"/>
  <c r="F118" i="40"/>
  <c r="BM97" i="43"/>
  <c r="BP97" i="43" s="1"/>
  <c r="BN97" i="43"/>
  <c r="BL97" i="43"/>
  <c r="BO97" i="43" s="1"/>
  <c r="BN53" i="43"/>
  <c r="BM53" i="43"/>
  <c r="BP53" i="43" s="1"/>
  <c r="BL53" i="43"/>
  <c r="BO53" i="43" s="1"/>
  <c r="BM176" i="43"/>
  <c r="BP176" i="43" s="1"/>
  <c r="BN176" i="43"/>
  <c r="BL176" i="43"/>
  <c r="BO176" i="43" s="1"/>
  <c r="BN16" i="43"/>
  <c r="BM16" i="43"/>
  <c r="BP16" i="43" s="1"/>
  <c r="BL16" i="43"/>
  <c r="BO16" i="43" s="1"/>
  <c r="BN118" i="43"/>
  <c r="BM118" i="43"/>
  <c r="BP118" i="43" s="1"/>
  <c r="BL118" i="43"/>
  <c r="BO118" i="43" s="1"/>
  <c r="BM72" i="43"/>
  <c r="BP72" i="43" s="1"/>
  <c r="BN72" i="43"/>
  <c r="BL72" i="43"/>
  <c r="BO72" i="43" s="1"/>
  <c r="BM150" i="43"/>
  <c r="BP150" i="43" s="1"/>
  <c r="BN150" i="43"/>
  <c r="BL150" i="43"/>
  <c r="BO150" i="43" s="1"/>
  <c r="BN31" i="43"/>
  <c r="BM31" i="43"/>
  <c r="BL31" i="43"/>
  <c r="BM141" i="43"/>
  <c r="BP141" i="43" s="1"/>
  <c r="BN141" i="43"/>
  <c r="BL141" i="43"/>
  <c r="BO141" i="43" s="1"/>
  <c r="BN86" i="43"/>
  <c r="BM86" i="43"/>
  <c r="BP86" i="43" s="1"/>
  <c r="BL86" i="43"/>
  <c r="BO86" i="43" s="1"/>
  <c r="BM113" i="43"/>
  <c r="BP113" i="43" s="1"/>
  <c r="BN113" i="43"/>
  <c r="BL113" i="43"/>
  <c r="BO113" i="43" s="1"/>
  <c r="BN81" i="43"/>
  <c r="BM81" i="43"/>
  <c r="BP81" i="43" s="1"/>
  <c r="BL81" i="43"/>
  <c r="BO81" i="43" s="1"/>
  <c r="BN137" i="43"/>
  <c r="BM137" i="43"/>
  <c r="BP137" i="43" s="1"/>
  <c r="BL137" i="43"/>
  <c r="BO137" i="43" s="1"/>
  <c r="BN18" i="43"/>
  <c r="BM18" i="43"/>
  <c r="BP18" i="43" s="1"/>
  <c r="BL18" i="43"/>
  <c r="BO18" i="43" s="1"/>
  <c r="BN82" i="43"/>
  <c r="BM82" i="43"/>
  <c r="BP82" i="43" s="1"/>
  <c r="BL82" i="43"/>
  <c r="BO82" i="43" s="1"/>
  <c r="BN170" i="43"/>
  <c r="BM170" i="43"/>
  <c r="BP170" i="43" s="1"/>
  <c r="BL170" i="43"/>
  <c r="BO170" i="43" s="1"/>
  <c r="BN59" i="43"/>
  <c r="BM59" i="43"/>
  <c r="BP59" i="43" s="1"/>
  <c r="BL59" i="43"/>
  <c r="BO59" i="43" s="1"/>
  <c r="BM123" i="43"/>
  <c r="BP123" i="43" s="1"/>
  <c r="BN123" i="43"/>
  <c r="BL123" i="43"/>
  <c r="BO123" i="43" s="1"/>
  <c r="BM187" i="43"/>
  <c r="BP187" i="43" s="1"/>
  <c r="BN187" i="43"/>
  <c r="BL187" i="43"/>
  <c r="BO187" i="43" s="1"/>
  <c r="BN44" i="43"/>
  <c r="BM44" i="43"/>
  <c r="BP44" i="43" s="1"/>
  <c r="BL44" i="43"/>
  <c r="BO44" i="43" s="1"/>
  <c r="BN108" i="43"/>
  <c r="BM108" i="43"/>
  <c r="BP108" i="43" s="1"/>
  <c r="BL108" i="43"/>
  <c r="BO108" i="43" s="1"/>
  <c r="BN172" i="43"/>
  <c r="BM172" i="43"/>
  <c r="BP172" i="43" s="1"/>
  <c r="BL172" i="43"/>
  <c r="BO172" i="43" s="1"/>
  <c r="BN143" i="43"/>
  <c r="BM143" i="43"/>
  <c r="BP143" i="43" s="1"/>
  <c r="BL143" i="43"/>
  <c r="BO143" i="43" s="1"/>
  <c r="X21" i="40"/>
  <c r="G97" i="40"/>
  <c r="G110" i="40"/>
  <c r="X10" i="40"/>
  <c r="BX44" i="43"/>
  <c r="CA44" i="43" s="1"/>
  <c r="BY44" i="43"/>
  <c r="BW44" i="43"/>
  <c r="BZ44" i="43" s="1"/>
  <c r="BX138" i="43"/>
  <c r="CA138" i="43" s="1"/>
  <c r="BY138" i="43"/>
  <c r="BW138" i="43"/>
  <c r="BZ138" i="43" s="1"/>
  <c r="BX66" i="43"/>
  <c r="CA66" i="43" s="1"/>
  <c r="BY66" i="43"/>
  <c r="BW66" i="43"/>
  <c r="BZ66" i="43" s="1"/>
  <c r="BY148" i="43"/>
  <c r="BX148" i="43"/>
  <c r="CA148" i="43" s="1"/>
  <c r="BW148" i="43"/>
  <c r="BZ148" i="43" s="1"/>
  <c r="BY26" i="43"/>
  <c r="BX26" i="43"/>
  <c r="CA26" i="43" s="1"/>
  <c r="BW26" i="43"/>
  <c r="BZ26" i="43" s="1"/>
  <c r="BY180" i="43"/>
  <c r="BX180" i="43"/>
  <c r="CA180" i="43" s="1"/>
  <c r="BW180" i="43"/>
  <c r="BZ180" i="43" s="1"/>
  <c r="BY53" i="43"/>
  <c r="BX53" i="43"/>
  <c r="CA53" i="43" s="1"/>
  <c r="BW53" i="43"/>
  <c r="BZ53" i="43" s="1"/>
  <c r="BY117" i="43"/>
  <c r="BX117" i="43"/>
  <c r="CA117" i="43" s="1"/>
  <c r="BW117" i="43"/>
  <c r="BZ117" i="43" s="1"/>
  <c r="BX181" i="43"/>
  <c r="CA181" i="43" s="1"/>
  <c r="BY181" i="43"/>
  <c r="BW181" i="43"/>
  <c r="BZ181" i="43" s="1"/>
  <c r="BY30" i="43"/>
  <c r="BX30" i="43"/>
  <c r="CA30" i="43" s="1"/>
  <c r="BW30" i="43"/>
  <c r="BZ30" i="43" s="1"/>
  <c r="BX102" i="43"/>
  <c r="CA102" i="43" s="1"/>
  <c r="BY102" i="43"/>
  <c r="BW102" i="43"/>
  <c r="BZ102" i="43" s="1"/>
  <c r="BY198" i="43"/>
  <c r="BX198" i="43"/>
  <c r="CA198" i="43" s="1"/>
  <c r="BW198" i="43"/>
  <c r="BZ198" i="43" s="1"/>
  <c r="BY71" i="43"/>
  <c r="BX71" i="43"/>
  <c r="CA71" i="43" s="1"/>
  <c r="BW71" i="43"/>
  <c r="BZ71" i="43" s="1"/>
  <c r="BX135" i="43"/>
  <c r="CA135" i="43" s="1"/>
  <c r="BY135" i="43"/>
  <c r="BW135" i="43"/>
  <c r="BZ135" i="43" s="1"/>
  <c r="BY199" i="43"/>
  <c r="BX199" i="43"/>
  <c r="CA199" i="43" s="1"/>
  <c r="BW199" i="43"/>
  <c r="BZ199" i="43" s="1"/>
  <c r="BX56" i="43"/>
  <c r="CA56" i="43" s="1"/>
  <c r="BY56" i="43"/>
  <c r="BW56" i="43"/>
  <c r="BZ56" i="43" s="1"/>
  <c r="BY120" i="43"/>
  <c r="BX120" i="43"/>
  <c r="CA120" i="43" s="1"/>
  <c r="BW120" i="43"/>
  <c r="BZ120" i="43" s="1"/>
  <c r="BY184" i="43"/>
  <c r="BX184" i="43"/>
  <c r="CA184" i="43" s="1"/>
  <c r="BW184" i="43"/>
  <c r="BZ184" i="43" s="1"/>
  <c r="BY57" i="43"/>
  <c r="BX57" i="43"/>
  <c r="CA57" i="43" s="1"/>
  <c r="BW57" i="43"/>
  <c r="BZ57" i="43" s="1"/>
  <c r="BX121" i="43"/>
  <c r="CA121" i="43" s="1"/>
  <c r="BY121" i="43"/>
  <c r="BW121" i="43"/>
  <c r="BZ121" i="43" s="1"/>
  <c r="BX185" i="43"/>
  <c r="CA185" i="43" s="1"/>
  <c r="BY185" i="43"/>
  <c r="BW185" i="43"/>
  <c r="BZ185" i="43" s="1"/>
  <c r="BX67" i="43"/>
  <c r="CA67" i="43" s="1"/>
  <c r="BY67" i="43"/>
  <c r="BW67" i="43"/>
  <c r="BZ67" i="43" s="1"/>
  <c r="BY131" i="43"/>
  <c r="BX131" i="43"/>
  <c r="CA131" i="43" s="1"/>
  <c r="BW131" i="43"/>
  <c r="BZ131" i="43" s="1"/>
  <c r="BY195" i="43"/>
  <c r="BX195" i="43"/>
  <c r="CA195" i="43" s="1"/>
  <c r="BW195" i="43"/>
  <c r="BZ195" i="43" s="1"/>
  <c r="X27" i="40"/>
  <c r="F126" i="40"/>
  <c r="D126" i="40" s="1"/>
  <c r="BN39" i="43"/>
  <c r="BM39" i="43"/>
  <c r="BP39" i="43" s="1"/>
  <c r="BL39" i="43"/>
  <c r="BO39" i="43" s="1"/>
  <c r="BN120" i="43"/>
  <c r="BM120" i="43"/>
  <c r="BP120" i="43" s="1"/>
  <c r="BL120" i="43"/>
  <c r="BO120" i="43" s="1"/>
  <c r="F98" i="40"/>
  <c r="X12" i="40"/>
  <c r="X42" i="40"/>
  <c r="F106" i="40"/>
  <c r="BM64" i="43"/>
  <c r="BP64" i="43" s="1"/>
  <c r="BN64" i="43"/>
  <c r="BL64" i="43"/>
  <c r="BO64" i="43" s="1"/>
  <c r="BN136" i="43"/>
  <c r="BM136" i="43"/>
  <c r="BP136" i="43" s="1"/>
  <c r="BL136" i="43"/>
  <c r="BO136" i="43" s="1"/>
  <c r="BN192" i="43"/>
  <c r="BM192" i="43"/>
  <c r="BP192" i="43" s="1"/>
  <c r="BL192" i="43"/>
  <c r="BO192" i="43" s="1"/>
  <c r="BM160" i="43"/>
  <c r="BP160" i="43" s="1"/>
  <c r="BN160" i="43"/>
  <c r="BL160" i="43"/>
  <c r="BO160" i="43" s="1"/>
  <c r="BM152" i="43"/>
  <c r="BP152" i="43" s="1"/>
  <c r="BN152" i="43"/>
  <c r="BL152" i="43"/>
  <c r="BO152" i="43" s="1"/>
  <c r="BM42" i="43"/>
  <c r="BP42" i="43" s="1"/>
  <c r="BN42" i="43"/>
  <c r="BL42" i="43"/>
  <c r="BO42" i="43" s="1"/>
  <c r="BN178" i="43"/>
  <c r="BM178" i="43"/>
  <c r="BP178" i="43" s="1"/>
  <c r="BL178" i="43"/>
  <c r="BO178" i="43" s="1"/>
  <c r="BN195" i="43"/>
  <c r="BM195" i="43"/>
  <c r="BP195" i="43" s="1"/>
  <c r="BL195" i="43"/>
  <c r="BO195" i="43" s="1"/>
  <c r="BN116" i="43"/>
  <c r="BM116" i="43"/>
  <c r="BP116" i="43" s="1"/>
  <c r="BL116" i="43"/>
  <c r="BO116" i="43" s="1"/>
  <c r="BN151" i="43"/>
  <c r="BM151" i="43"/>
  <c r="BP151" i="43" s="1"/>
  <c r="BL151" i="43"/>
  <c r="BO151" i="43" s="1"/>
  <c r="X17" i="40"/>
  <c r="G102" i="40"/>
  <c r="G103" i="40"/>
  <c r="G98" i="40"/>
  <c r="BX76" i="43"/>
  <c r="CA76" i="43" s="1"/>
  <c r="BY76" i="43"/>
  <c r="BW76" i="43"/>
  <c r="BZ76" i="43" s="1"/>
  <c r="BY18" i="43"/>
  <c r="BX18" i="43"/>
  <c r="CA18" i="43" s="1"/>
  <c r="BW18" i="43"/>
  <c r="BZ18" i="43" s="1"/>
  <c r="BY68" i="43"/>
  <c r="BX68" i="43"/>
  <c r="CA68" i="43" s="1"/>
  <c r="BW68" i="43"/>
  <c r="BZ68" i="43" s="1"/>
  <c r="BX60" i="43"/>
  <c r="CA60" i="43" s="1"/>
  <c r="BY60" i="43"/>
  <c r="BW60" i="43"/>
  <c r="BZ60" i="43" s="1"/>
  <c r="BY58" i="43"/>
  <c r="BX58" i="43"/>
  <c r="CA58" i="43" s="1"/>
  <c r="BW58" i="43"/>
  <c r="BZ58" i="43" s="1"/>
  <c r="BY188" i="43"/>
  <c r="BX188" i="43"/>
  <c r="CA188" i="43" s="1"/>
  <c r="BW188" i="43"/>
  <c r="BZ188" i="43" s="1"/>
  <c r="BY61" i="43"/>
  <c r="BX61" i="43"/>
  <c r="CA61" i="43" s="1"/>
  <c r="BW61" i="43"/>
  <c r="BZ61" i="43" s="1"/>
  <c r="BY125" i="43"/>
  <c r="BX125" i="43"/>
  <c r="CA125" i="43" s="1"/>
  <c r="BW125" i="43"/>
  <c r="BZ125" i="43" s="1"/>
  <c r="BY189" i="43"/>
  <c r="BX189" i="43"/>
  <c r="CA189" i="43" s="1"/>
  <c r="BW189" i="43"/>
  <c r="BZ189" i="43" s="1"/>
  <c r="BY38" i="43"/>
  <c r="BX38" i="43"/>
  <c r="CA38" i="43" s="1"/>
  <c r="BW38" i="43"/>
  <c r="BZ38" i="43" s="1"/>
  <c r="BY110" i="43"/>
  <c r="BX110" i="43"/>
  <c r="CA110" i="43" s="1"/>
  <c r="BW110" i="43"/>
  <c r="BZ110" i="43" s="1"/>
  <c r="BY15" i="43"/>
  <c r="BX15" i="43"/>
  <c r="BW15" i="43"/>
  <c r="BX79" i="43"/>
  <c r="CA79" i="43" s="1"/>
  <c r="BY79" i="43"/>
  <c r="BW79" i="43"/>
  <c r="BZ79" i="43" s="1"/>
  <c r="BX143" i="43"/>
  <c r="CA143" i="43" s="1"/>
  <c r="BY143" i="43"/>
  <c r="BW143" i="43"/>
  <c r="BZ143" i="43" s="1"/>
  <c r="BY14" i="43"/>
  <c r="BX14" i="43"/>
  <c r="CA14" i="43" s="1"/>
  <c r="BW14" i="43"/>
  <c r="BZ14" i="43" s="1"/>
  <c r="BX64" i="43"/>
  <c r="CA64" i="43" s="1"/>
  <c r="BY64" i="43"/>
  <c r="BW64" i="43"/>
  <c r="BZ64" i="43" s="1"/>
  <c r="BX128" i="43"/>
  <c r="CA128" i="43" s="1"/>
  <c r="BY128" i="43"/>
  <c r="BW128" i="43"/>
  <c r="BZ128" i="43" s="1"/>
  <c r="BY192" i="43"/>
  <c r="BX192" i="43"/>
  <c r="CA192" i="43" s="1"/>
  <c r="BW192" i="43"/>
  <c r="BZ192" i="43" s="1"/>
  <c r="BX65" i="43"/>
  <c r="CA65" i="43" s="1"/>
  <c r="BY65" i="43"/>
  <c r="BW65" i="43"/>
  <c r="BZ65" i="43" s="1"/>
  <c r="BX129" i="43"/>
  <c r="CA129" i="43" s="1"/>
  <c r="BY129" i="43"/>
  <c r="BW129" i="43"/>
  <c r="BZ129" i="43" s="1"/>
  <c r="BX193" i="43"/>
  <c r="CA193" i="43" s="1"/>
  <c r="BY193" i="43"/>
  <c r="BW193" i="43"/>
  <c r="BZ193" i="43" s="1"/>
  <c r="BY75" i="43"/>
  <c r="BX75" i="43"/>
  <c r="CA75" i="43" s="1"/>
  <c r="BW75" i="43"/>
  <c r="BZ75" i="43" s="1"/>
  <c r="BY139" i="43"/>
  <c r="BX139" i="43"/>
  <c r="CA139" i="43" s="1"/>
  <c r="BW139" i="43"/>
  <c r="BZ139" i="43" s="1"/>
  <c r="W37" i="40"/>
  <c r="G105" i="40" s="1"/>
  <c r="P89" i="40"/>
  <c r="P91" i="40" s="1"/>
  <c r="F91" i="40"/>
  <c r="V89" i="40" l="1"/>
  <c r="V91" i="40" s="1"/>
  <c r="L91" i="40"/>
  <c r="L89" i="40"/>
  <c r="D4" i="40" s="1"/>
  <c r="T91" i="40"/>
  <c r="CB179" i="43"/>
  <c r="CB101" i="43"/>
  <c r="BQ154" i="43"/>
  <c r="BQ174" i="43"/>
  <c r="CB33" i="43"/>
  <c r="CB78" i="43"/>
  <c r="BQ94" i="43"/>
  <c r="CB125" i="43"/>
  <c r="CB110" i="43"/>
  <c r="CB68" i="43"/>
  <c r="BQ116" i="43"/>
  <c r="CB71" i="43"/>
  <c r="CB26" i="43"/>
  <c r="CB64" i="43"/>
  <c r="BQ42" i="43"/>
  <c r="CB138" i="43"/>
  <c r="CB99" i="43"/>
  <c r="CB167" i="43"/>
  <c r="BQ130" i="43"/>
  <c r="CB80" i="43"/>
  <c r="CB93" i="43"/>
  <c r="D49" i="58"/>
  <c r="D50" i="58"/>
  <c r="D13" i="47"/>
  <c r="D13" i="48"/>
  <c r="D20" i="47"/>
  <c r="D20" i="48"/>
  <c r="D43" i="47"/>
  <c r="D43" i="48"/>
  <c r="D19" i="48"/>
  <c r="D19" i="47"/>
  <c r="C43" i="48"/>
  <c r="C43" i="47"/>
  <c r="D36" i="47"/>
  <c r="D36" i="48"/>
  <c r="D16" i="48"/>
  <c r="D16" i="47"/>
  <c r="D17" i="47"/>
  <c r="D17" i="48"/>
  <c r="D24" i="48"/>
  <c r="D24" i="47"/>
  <c r="C42" i="47"/>
  <c r="C42" i="48"/>
  <c r="D22" i="47"/>
  <c r="D22" i="48"/>
  <c r="D21" i="47"/>
  <c r="D21" i="48"/>
  <c r="D15" i="48"/>
  <c r="D15" i="47"/>
  <c r="D42" i="47"/>
  <c r="D42" i="48"/>
  <c r="CB65" i="43"/>
  <c r="BQ64" i="43"/>
  <c r="CB21" i="43"/>
  <c r="CB184" i="43"/>
  <c r="CB173" i="43"/>
  <c r="CB147" i="43"/>
  <c r="CB190" i="43"/>
  <c r="CB69" i="43"/>
  <c r="BQ182" i="43"/>
  <c r="BQ145" i="43"/>
  <c r="BQ149" i="43"/>
  <c r="C49" i="58"/>
  <c r="E48" i="58"/>
  <c r="BQ170" i="43"/>
  <c r="CB141" i="43"/>
  <c r="BQ27" i="43"/>
  <c r="BQ61" i="43"/>
  <c r="BQ70" i="43"/>
  <c r="CB121" i="43"/>
  <c r="CB185" i="43"/>
  <c r="CB30" i="43"/>
  <c r="CB58" i="43"/>
  <c r="BQ132" i="43"/>
  <c r="BQ54" i="43"/>
  <c r="CB192" i="43"/>
  <c r="CB38" i="43"/>
  <c r="CB18" i="43"/>
  <c r="BQ195" i="43"/>
  <c r="CB198" i="43"/>
  <c r="CB148" i="43"/>
  <c r="BQ143" i="43"/>
  <c r="BQ82" i="43"/>
  <c r="CB94" i="43"/>
  <c r="CB162" i="43"/>
  <c r="BQ180" i="43"/>
  <c r="BQ41" i="43"/>
  <c r="BQ88" i="43"/>
  <c r="E66" i="46"/>
  <c r="E43" i="46"/>
  <c r="C44" i="46"/>
  <c r="E42" i="46"/>
  <c r="E65" i="47"/>
  <c r="L65" i="47" s="1"/>
  <c r="D66" i="47"/>
  <c r="E65" i="48"/>
  <c r="L65" i="48" s="1"/>
  <c r="C66" i="48"/>
  <c r="D44" i="46"/>
  <c r="CB112" i="43"/>
  <c r="CB106" i="43"/>
  <c r="BQ115" i="43"/>
  <c r="BQ17" i="43"/>
  <c r="BQ181" i="43"/>
  <c r="CB40" i="43"/>
  <c r="BQ191" i="43"/>
  <c r="BQ35" i="43"/>
  <c r="BQ57" i="43"/>
  <c r="BQ71" i="43"/>
  <c r="BQ73" i="43"/>
  <c r="CB113" i="43"/>
  <c r="CB116" i="43"/>
  <c r="BQ100" i="43"/>
  <c r="BQ121" i="43"/>
  <c r="CB86" i="43"/>
  <c r="BQ171" i="43"/>
  <c r="BQ38" i="43"/>
  <c r="BQ134" i="43"/>
  <c r="BQ103" i="43"/>
  <c r="CB146" i="43"/>
  <c r="BQ146" i="43"/>
  <c r="BQ133" i="43"/>
  <c r="D14" i="46"/>
  <c r="C50" i="46"/>
  <c r="C49" i="46"/>
  <c r="D10" i="46"/>
  <c r="D111" i="40"/>
  <c r="C36" i="46"/>
  <c r="CB72" i="43"/>
  <c r="CB133" i="43"/>
  <c r="D11" i="46"/>
  <c r="C58" i="46"/>
  <c r="D18" i="46"/>
  <c r="D51" i="46"/>
  <c r="D23" i="46"/>
  <c r="D59" i="46"/>
  <c r="D12" i="46"/>
  <c r="C10" i="46"/>
  <c r="BQ33" i="43"/>
  <c r="CB168" i="43"/>
  <c r="CB182" i="43"/>
  <c r="CB130" i="43"/>
  <c r="BQ29" i="43"/>
  <c r="BQ96" i="43"/>
  <c r="CB47" i="43"/>
  <c r="BQ163" i="43"/>
  <c r="BQ173" i="43"/>
  <c r="BQ117" i="43"/>
  <c r="CB149" i="43"/>
  <c r="D25" i="46"/>
  <c r="CB17" i="43"/>
  <c r="CB54" i="43"/>
  <c r="X28" i="40"/>
  <c r="D104" i="40"/>
  <c r="C30" i="46"/>
  <c r="C52" i="46"/>
  <c r="C31" i="46"/>
  <c r="C53" i="46"/>
  <c r="C54" i="46"/>
  <c r="C32" i="46"/>
  <c r="D52" i="46"/>
  <c r="D30" i="46"/>
  <c r="D53" i="46"/>
  <c r="D31" i="46"/>
  <c r="D32" i="46"/>
  <c r="D54" i="46"/>
  <c r="BQ80" i="43"/>
  <c r="BQ161" i="43"/>
  <c r="BQ151" i="43"/>
  <c r="CB128" i="43"/>
  <c r="CB76" i="43"/>
  <c r="CB102" i="43"/>
  <c r="CB66" i="43"/>
  <c r="BQ72" i="43"/>
  <c r="CB100" i="43"/>
  <c r="BQ65" i="43"/>
  <c r="CB150" i="43"/>
  <c r="CB52" i="43"/>
  <c r="CB85" i="43"/>
  <c r="BQ76" i="43"/>
  <c r="CB62" i="43"/>
  <c r="BQ52" i="43"/>
  <c r="BQ111" i="43"/>
  <c r="BQ34" i="43"/>
  <c r="CB90" i="43"/>
  <c r="BQ14" i="43"/>
  <c r="CB50" i="43"/>
  <c r="BQ60" i="43"/>
  <c r="BQ109" i="43"/>
  <c r="BQ40" i="43"/>
  <c r="BQ136" i="43"/>
  <c r="BQ55" i="43"/>
  <c r="CB83" i="43"/>
  <c r="CB196" i="43"/>
  <c r="BQ194" i="43"/>
  <c r="BQ98" i="43"/>
  <c r="CB174" i="43"/>
  <c r="BQ129" i="43"/>
  <c r="CB41" i="43"/>
  <c r="CB43" i="43"/>
  <c r="CB111" i="43"/>
  <c r="CB156" i="43"/>
  <c r="BQ20" i="43"/>
  <c r="BQ45" i="43"/>
  <c r="BQ48" i="43"/>
  <c r="CB152" i="43"/>
  <c r="CB118" i="43"/>
  <c r="CB194" i="43"/>
  <c r="BQ197" i="43"/>
  <c r="BQ169" i="43"/>
  <c r="CB186" i="43"/>
  <c r="CB87" i="43"/>
  <c r="BQ159" i="43"/>
  <c r="BQ126" i="43"/>
  <c r="BQ108" i="43"/>
  <c r="BQ137" i="43"/>
  <c r="BQ118" i="43"/>
  <c r="CB193" i="43"/>
  <c r="CB89" i="43"/>
  <c r="BQ140" i="43"/>
  <c r="BQ142" i="43"/>
  <c r="CB82" i="43"/>
  <c r="CB139" i="43"/>
  <c r="CB14" i="43"/>
  <c r="CB61" i="43"/>
  <c r="BQ152" i="43"/>
  <c r="CB120" i="43"/>
  <c r="CB181" i="43"/>
  <c r="CB44" i="43"/>
  <c r="BQ44" i="43"/>
  <c r="BQ81" i="43"/>
  <c r="BQ16" i="43"/>
  <c r="CB187" i="43"/>
  <c r="CB48" i="43"/>
  <c r="CB109" i="43"/>
  <c r="BQ51" i="43"/>
  <c r="BQ23" i="43"/>
  <c r="BQ89" i="43"/>
  <c r="CB115" i="43"/>
  <c r="CB183" i="43"/>
  <c r="CB37" i="43"/>
  <c r="BQ127" i="43"/>
  <c r="BQ50" i="43"/>
  <c r="BQ87" i="43"/>
  <c r="BQ110" i="43"/>
  <c r="CB160" i="43"/>
  <c r="CB158" i="43"/>
  <c r="CB92" i="43"/>
  <c r="BQ183" i="43"/>
  <c r="CB35" i="43"/>
  <c r="CB103" i="43"/>
  <c r="CB154" i="43"/>
  <c r="BQ69" i="43"/>
  <c r="CA15" i="43"/>
  <c r="L21" i="42" s="1"/>
  <c r="I21" i="42"/>
  <c r="BQ178" i="43"/>
  <c r="D98" i="40"/>
  <c r="CB57" i="43"/>
  <c r="BQ172" i="43"/>
  <c r="BQ18" i="43"/>
  <c r="CB176" i="43"/>
  <c r="H23" i="42"/>
  <c r="BZ22" i="43"/>
  <c r="CB22" i="43" s="1"/>
  <c r="BQ179" i="43"/>
  <c r="BQ47" i="43"/>
  <c r="BQ49" i="43"/>
  <c r="CB104" i="43"/>
  <c r="CB165" i="43"/>
  <c r="CB132" i="43"/>
  <c r="I13" i="42"/>
  <c r="BP28" i="43"/>
  <c r="L13" i="42" s="1"/>
  <c r="BQ43" i="43"/>
  <c r="BQ105" i="43"/>
  <c r="BQ166" i="43"/>
  <c r="CB97" i="43"/>
  <c r="BQ99" i="43"/>
  <c r="BQ125" i="43"/>
  <c r="BO15" i="43"/>
  <c r="K9" i="42" s="1"/>
  <c r="H9" i="42"/>
  <c r="CB163" i="43"/>
  <c r="CB24" i="43"/>
  <c r="BQ32" i="43"/>
  <c r="I11" i="42"/>
  <c r="BP21" i="43"/>
  <c r="CB144" i="43"/>
  <c r="I26" i="42"/>
  <c r="CA31" i="43"/>
  <c r="L26" i="42" s="1"/>
  <c r="CB140" i="43"/>
  <c r="CB151" i="43"/>
  <c r="D113" i="40"/>
  <c r="C17" i="46"/>
  <c r="D121" i="40"/>
  <c r="C22" i="46"/>
  <c r="BQ95" i="43"/>
  <c r="BQ112" i="43"/>
  <c r="CB189" i="43"/>
  <c r="CB75" i="43"/>
  <c r="CB143" i="43"/>
  <c r="J21" i="42"/>
  <c r="CB188" i="43"/>
  <c r="BQ160" i="43"/>
  <c r="BQ120" i="43"/>
  <c r="CB195" i="43"/>
  <c r="CB56" i="43"/>
  <c r="CB117" i="43"/>
  <c r="BQ187" i="43"/>
  <c r="BQ113" i="43"/>
  <c r="BQ176" i="43"/>
  <c r="CB123" i="43"/>
  <c r="CB191" i="43"/>
  <c r="CB45" i="43"/>
  <c r="BQ199" i="43"/>
  <c r="BQ162" i="43"/>
  <c r="BQ157" i="43"/>
  <c r="BQ196" i="43"/>
  <c r="CB51" i="43"/>
  <c r="CB119" i="43"/>
  <c r="CB164" i="43"/>
  <c r="BQ156" i="43"/>
  <c r="J13" i="42"/>
  <c r="BQ185" i="43"/>
  <c r="BQ144" i="43"/>
  <c r="BQ167" i="43"/>
  <c r="J11" i="42"/>
  <c r="BQ19" i="43"/>
  <c r="D112" i="40"/>
  <c r="C16" i="46"/>
  <c r="CB96" i="43"/>
  <c r="CB157" i="43"/>
  <c r="CB98" i="43"/>
  <c r="BQ119" i="43"/>
  <c r="BQ26" i="43"/>
  <c r="BQ37" i="43"/>
  <c r="I9" i="42"/>
  <c r="BP15" i="43"/>
  <c r="L9" i="42" s="1"/>
  <c r="CB153" i="43"/>
  <c r="CB39" i="43"/>
  <c r="CB170" i="43"/>
  <c r="BQ91" i="43"/>
  <c r="BQ46" i="43"/>
  <c r="BQ21" i="43"/>
  <c r="BQ190" i="43"/>
  <c r="CB91" i="43"/>
  <c r="CB159" i="43"/>
  <c r="J26" i="42"/>
  <c r="H20" i="42"/>
  <c r="BZ13" i="43"/>
  <c r="K20" i="42" s="1"/>
  <c r="CB73" i="43"/>
  <c r="CB126" i="43"/>
  <c r="CB42" i="43"/>
  <c r="BQ124" i="43"/>
  <c r="BQ153" i="43"/>
  <c r="BQ158" i="43"/>
  <c r="H14" i="42"/>
  <c r="BO31" i="43"/>
  <c r="K14" i="42" s="1"/>
  <c r="D118" i="40"/>
  <c r="C13" i="46"/>
  <c r="H25" i="42"/>
  <c r="BZ28" i="43"/>
  <c r="K25" i="42" s="1"/>
  <c r="D108" i="40"/>
  <c r="C20" i="46"/>
  <c r="C21" i="46"/>
  <c r="D117" i="40"/>
  <c r="J9" i="42"/>
  <c r="D101" i="40"/>
  <c r="BQ83" i="43"/>
  <c r="CB81" i="43"/>
  <c r="CB134" i="43"/>
  <c r="I20" i="42"/>
  <c r="CA13" i="43"/>
  <c r="L20" i="42" s="1"/>
  <c r="BQ139" i="43"/>
  <c r="BQ24" i="43"/>
  <c r="BQ78" i="43"/>
  <c r="BQ168" i="43"/>
  <c r="I14" i="42"/>
  <c r="BP31" i="43"/>
  <c r="L14" i="42" s="1"/>
  <c r="I25" i="42"/>
  <c r="CA28" i="43"/>
  <c r="L25" i="42" s="1"/>
  <c r="D97" i="40"/>
  <c r="J20" i="42"/>
  <c r="BQ106" i="43"/>
  <c r="D116" i="40"/>
  <c r="C24" i="46"/>
  <c r="BQ104" i="43"/>
  <c r="CB79" i="43"/>
  <c r="BQ192" i="43"/>
  <c r="BQ39" i="43"/>
  <c r="CB131" i="43"/>
  <c r="CB199" i="43"/>
  <c r="CB53" i="43"/>
  <c r="BQ123" i="43"/>
  <c r="BQ86" i="43"/>
  <c r="J14" i="42"/>
  <c r="BQ53" i="43"/>
  <c r="CB59" i="43"/>
  <c r="CB127" i="43"/>
  <c r="CB172" i="43"/>
  <c r="BQ135" i="43"/>
  <c r="BQ66" i="43"/>
  <c r="BQ147" i="43"/>
  <c r="CB169" i="43"/>
  <c r="CB55" i="43"/>
  <c r="CB178" i="43"/>
  <c r="J25" i="42"/>
  <c r="BQ92" i="43"/>
  <c r="BQ184" i="43"/>
  <c r="BQ93" i="43"/>
  <c r="BQ186" i="43"/>
  <c r="BQ90" i="43"/>
  <c r="CB171" i="43"/>
  <c r="CB32" i="43"/>
  <c r="D96" i="40"/>
  <c r="BQ148" i="43"/>
  <c r="BQ177" i="43"/>
  <c r="BQ85" i="43"/>
  <c r="CB142" i="43"/>
  <c r="CB20" i="43"/>
  <c r="CB27" i="43"/>
  <c r="CB95" i="43"/>
  <c r="CB122" i="43"/>
  <c r="CA19" i="43"/>
  <c r="I23" i="42"/>
  <c r="CB200" i="43"/>
  <c r="CB46" i="43"/>
  <c r="D103" i="40"/>
  <c r="BQ131" i="43"/>
  <c r="BQ30" i="43"/>
  <c r="D109" i="40"/>
  <c r="C15" i="46"/>
  <c r="D106" i="40"/>
  <c r="C11" i="46"/>
  <c r="BQ150" i="43"/>
  <c r="D114" i="40"/>
  <c r="C25" i="46"/>
  <c r="CB49" i="43"/>
  <c r="BQ36" i="43"/>
  <c r="BQ63" i="43"/>
  <c r="D120" i="40"/>
  <c r="C23" i="46"/>
  <c r="BQ107" i="43"/>
  <c r="BQ189" i="43"/>
  <c r="D115" i="40"/>
  <c r="C14" i="46"/>
  <c r="BO13" i="43"/>
  <c r="K8" i="42" s="1"/>
  <c r="H8" i="42"/>
  <c r="CB161" i="43"/>
  <c r="CB36" i="43"/>
  <c r="CB88" i="43"/>
  <c r="BQ114" i="43"/>
  <c r="J23" i="42"/>
  <c r="CB19" i="43"/>
  <c r="BQ75" i="43"/>
  <c r="BQ62" i="43"/>
  <c r="C19" i="46"/>
  <c r="D107" i="40"/>
  <c r="BP13" i="43"/>
  <c r="L8" i="42" s="1"/>
  <c r="I8" i="42"/>
  <c r="D119" i="40"/>
  <c r="C12" i="46"/>
  <c r="BQ155" i="43"/>
  <c r="BQ77" i="43"/>
  <c r="CB155" i="43"/>
  <c r="CB77" i="43"/>
  <c r="CB137" i="43"/>
  <c r="CB23" i="43"/>
  <c r="CB124" i="43"/>
  <c r="BQ188" i="43"/>
  <c r="BQ74" i="43"/>
  <c r="D102" i="40"/>
  <c r="D100" i="40"/>
  <c r="CB129" i="43"/>
  <c r="BZ15" i="43"/>
  <c r="K21" i="42" s="1"/>
  <c r="H21" i="42"/>
  <c r="CB60" i="43"/>
  <c r="CB67" i="43"/>
  <c r="CB135" i="43"/>
  <c r="CB180" i="43"/>
  <c r="BQ59" i="43"/>
  <c r="BQ141" i="43"/>
  <c r="BQ97" i="43"/>
  <c r="CB177" i="43"/>
  <c r="CB63" i="43"/>
  <c r="CB74" i="43"/>
  <c r="BQ164" i="43"/>
  <c r="BQ193" i="43"/>
  <c r="BQ122" i="43"/>
  <c r="CB105" i="43"/>
  <c r="CB166" i="43"/>
  <c r="CB84" i="43"/>
  <c r="BO28" i="43"/>
  <c r="K13" i="42" s="1"/>
  <c r="H13" i="42"/>
  <c r="BQ56" i="43"/>
  <c r="BQ128" i="43"/>
  <c r="D110" i="40"/>
  <c r="C18" i="46"/>
  <c r="BQ101" i="43"/>
  <c r="J8" i="42"/>
  <c r="CB107" i="43"/>
  <c r="CB175" i="43"/>
  <c r="CB29" i="43"/>
  <c r="BQ84" i="43"/>
  <c r="BQ165" i="43"/>
  <c r="BQ79" i="43"/>
  <c r="CB25" i="43"/>
  <c r="CB70" i="43"/>
  <c r="CB114" i="43"/>
  <c r="BQ175" i="43"/>
  <c r="BQ138" i="43"/>
  <c r="BQ102" i="43"/>
  <c r="BQ68" i="43"/>
  <c r="BQ25" i="43"/>
  <c r="CB145" i="43"/>
  <c r="CB16" i="43"/>
  <c r="H26" i="42"/>
  <c r="BZ31" i="43"/>
  <c r="K26" i="42" s="1"/>
  <c r="CB34" i="43"/>
  <c r="CB136" i="43"/>
  <c r="CB197" i="43"/>
  <c r="CB108" i="43"/>
  <c r="BQ58" i="43"/>
  <c r="BQ198" i="43"/>
  <c r="H11" i="42"/>
  <c r="BO22" i="43"/>
  <c r="BQ22" i="43" s="1"/>
  <c r="BQ67" i="43"/>
  <c r="BQ200" i="43"/>
  <c r="G127" i="40"/>
  <c r="D105" i="40"/>
  <c r="F127" i="40"/>
  <c r="X37" i="40"/>
  <c r="X89" i="40" s="1"/>
  <c r="W89" i="40"/>
  <c r="W91" i="40" s="1"/>
  <c r="E10" i="46" l="1"/>
  <c r="X91" i="40"/>
  <c r="E49" i="58"/>
  <c r="L49" i="58" s="1"/>
  <c r="M49" i="58" s="1"/>
  <c r="D44" i="47"/>
  <c r="E50" i="58"/>
  <c r="C32" i="47"/>
  <c r="C32" i="48"/>
  <c r="D60" i="46"/>
  <c r="D59" i="47"/>
  <c r="E59" i="47" s="1"/>
  <c r="D59" i="48"/>
  <c r="C36" i="48"/>
  <c r="C36" i="47"/>
  <c r="E36" i="47" s="1"/>
  <c r="C11" i="47"/>
  <c r="C11" i="48"/>
  <c r="C24" i="48"/>
  <c r="E24" i="48" s="1"/>
  <c r="C24" i="47"/>
  <c r="E24" i="47" s="1"/>
  <c r="C16" i="48"/>
  <c r="E16" i="48" s="1"/>
  <c r="C16" i="47"/>
  <c r="E16" i="47" s="1"/>
  <c r="C54" i="47"/>
  <c r="C54" i="48"/>
  <c r="D23" i="48"/>
  <c r="D23" i="47"/>
  <c r="C19" i="47"/>
  <c r="E19" i="47" s="1"/>
  <c r="C19" i="48"/>
  <c r="E19" i="48" s="1"/>
  <c r="D54" i="48"/>
  <c r="D54" i="47"/>
  <c r="C53" i="47"/>
  <c r="C53" i="48"/>
  <c r="D25" i="47"/>
  <c r="D25" i="48"/>
  <c r="E51" i="46"/>
  <c r="D51" i="47"/>
  <c r="E51" i="47" s="1"/>
  <c r="D51" i="48"/>
  <c r="D10" i="47"/>
  <c r="D10" i="48"/>
  <c r="C18" i="48"/>
  <c r="C18" i="47"/>
  <c r="C13" i="47"/>
  <c r="E13" i="47" s="1"/>
  <c r="C13" i="48"/>
  <c r="E13" i="48" s="1"/>
  <c r="C22" i="47"/>
  <c r="E22" i="47" s="1"/>
  <c r="C22" i="48"/>
  <c r="E22" i="48" s="1"/>
  <c r="D32" i="47"/>
  <c r="D32" i="48"/>
  <c r="C31" i="48"/>
  <c r="C31" i="47"/>
  <c r="D18" i="47"/>
  <c r="D18" i="48"/>
  <c r="E49" i="46"/>
  <c r="C49" i="47"/>
  <c r="E49" i="47" s="1"/>
  <c r="C49" i="48"/>
  <c r="C15" i="47"/>
  <c r="E15" i="47" s="1"/>
  <c r="C15" i="48"/>
  <c r="E15" i="48" s="1"/>
  <c r="D31" i="47"/>
  <c r="D31" i="48"/>
  <c r="C52" i="47"/>
  <c r="C52" i="48"/>
  <c r="C58" i="47"/>
  <c r="C60" i="47" s="1"/>
  <c r="C58" i="48"/>
  <c r="E50" i="46"/>
  <c r="C50" i="48"/>
  <c r="E50" i="48" s="1"/>
  <c r="C50" i="47"/>
  <c r="E50" i="47" s="1"/>
  <c r="C23" i="47"/>
  <c r="C23" i="48"/>
  <c r="C14" i="48"/>
  <c r="C14" i="47"/>
  <c r="C17" i="47"/>
  <c r="E17" i="47" s="1"/>
  <c r="C17" i="48"/>
  <c r="E17" i="48" s="1"/>
  <c r="D53" i="48"/>
  <c r="D53" i="47"/>
  <c r="C30" i="47"/>
  <c r="C30" i="48"/>
  <c r="D11" i="48"/>
  <c r="D11" i="47"/>
  <c r="D14" i="47"/>
  <c r="D14" i="48"/>
  <c r="C25" i="47"/>
  <c r="C25" i="48"/>
  <c r="C21" i="47"/>
  <c r="E21" i="47" s="1"/>
  <c r="C21" i="48"/>
  <c r="E21" i="48" s="1"/>
  <c r="D30" i="48"/>
  <c r="D30" i="47"/>
  <c r="C10" i="47"/>
  <c r="C10" i="48"/>
  <c r="C12" i="48"/>
  <c r="C12" i="47"/>
  <c r="C20" i="48"/>
  <c r="E20" i="48" s="1"/>
  <c r="C20" i="47"/>
  <c r="E20" i="47" s="1"/>
  <c r="D52" i="47"/>
  <c r="D52" i="48"/>
  <c r="D12" i="47"/>
  <c r="D12" i="48"/>
  <c r="J15" i="42"/>
  <c r="D44" i="48"/>
  <c r="E43" i="47"/>
  <c r="L23" i="42"/>
  <c r="D38" i="46" s="1"/>
  <c r="L11" i="42"/>
  <c r="L15" i="42" s="1"/>
  <c r="E42" i="48"/>
  <c r="L42" i="48" s="1"/>
  <c r="C44" i="48"/>
  <c r="E42" i="47"/>
  <c r="L42" i="47" s="1"/>
  <c r="C44" i="47"/>
  <c r="E44" i="46"/>
  <c r="M65" i="48"/>
  <c r="E66" i="48"/>
  <c r="M65" i="47"/>
  <c r="E66" i="47"/>
  <c r="E43" i="48"/>
  <c r="E23" i="46"/>
  <c r="E12" i="46"/>
  <c r="E14" i="46"/>
  <c r="E17" i="46"/>
  <c r="E36" i="46"/>
  <c r="E25" i="46"/>
  <c r="E21" i="46"/>
  <c r="E20" i="46"/>
  <c r="E32" i="46"/>
  <c r="E16" i="46"/>
  <c r="E18" i="46"/>
  <c r="E11" i="46"/>
  <c r="E59" i="46"/>
  <c r="E24" i="46"/>
  <c r="E19" i="46"/>
  <c r="E15" i="46"/>
  <c r="E13" i="46"/>
  <c r="E22" i="46"/>
  <c r="C37" i="46"/>
  <c r="D37" i="46"/>
  <c r="C26" i="46"/>
  <c r="D26" i="46"/>
  <c r="I15" i="42"/>
  <c r="I27" i="42"/>
  <c r="H15" i="42"/>
  <c r="J27" i="42"/>
  <c r="H27" i="42"/>
  <c r="D33" i="46"/>
  <c r="E30" i="46"/>
  <c r="C33" i="46"/>
  <c r="D55" i="46"/>
  <c r="E52" i="46"/>
  <c r="E53" i="46"/>
  <c r="E31" i="46"/>
  <c r="E54" i="46"/>
  <c r="E58" i="46"/>
  <c r="C60" i="46"/>
  <c r="C55" i="46"/>
  <c r="CB28" i="43"/>
  <c r="M25" i="42" s="1"/>
  <c r="K23" i="42"/>
  <c r="K27" i="42" s="1"/>
  <c r="BQ13" i="43"/>
  <c r="M8" i="42" s="1"/>
  <c r="CB31" i="43"/>
  <c r="M26" i="42" s="1"/>
  <c r="CB15" i="43"/>
  <c r="M21" i="42" s="1"/>
  <c r="K11" i="42"/>
  <c r="K15" i="42" s="1"/>
  <c r="BQ28" i="43"/>
  <c r="M13" i="42" s="1"/>
  <c r="N13" i="42" s="1"/>
  <c r="CB13" i="43"/>
  <c r="M20" i="42" s="1"/>
  <c r="D127" i="40"/>
  <c r="BQ31" i="43"/>
  <c r="M14" i="42" s="1"/>
  <c r="N14" i="42" s="1"/>
  <c r="BQ15" i="43"/>
  <c r="M9" i="42" s="1"/>
  <c r="N9" i="42" s="1"/>
  <c r="M23" i="42"/>
  <c r="L50" i="58" l="1"/>
  <c r="M50" i="58" s="1"/>
  <c r="L43" i="47"/>
  <c r="M43" i="47" s="1"/>
  <c r="L43" i="48"/>
  <c r="M43" i="48" s="1"/>
  <c r="L27" i="42"/>
  <c r="E30" i="47"/>
  <c r="L30" i="47" s="1"/>
  <c r="M30" i="47" s="1"/>
  <c r="L66" i="47"/>
  <c r="M66" i="47" s="1"/>
  <c r="L66" i="48"/>
  <c r="M66" i="48" s="1"/>
  <c r="L21" i="48"/>
  <c r="M21" i="48" s="1"/>
  <c r="L19" i="47"/>
  <c r="M19" i="47" s="1"/>
  <c r="L50" i="48"/>
  <c r="M50" i="48" s="1"/>
  <c r="L15" i="48"/>
  <c r="M15" i="48" s="1"/>
  <c r="L36" i="47"/>
  <c r="M36" i="47" s="1"/>
  <c r="L19" i="48"/>
  <c r="M19" i="48" s="1"/>
  <c r="L50" i="47"/>
  <c r="M50" i="47" s="1"/>
  <c r="L17" i="48"/>
  <c r="M17" i="48" s="1"/>
  <c r="L15" i="47"/>
  <c r="M15" i="47" s="1"/>
  <c r="L16" i="47"/>
  <c r="M16" i="47" s="1"/>
  <c r="L22" i="47"/>
  <c r="M22" i="47" s="1"/>
  <c r="L22" i="48"/>
  <c r="M22" i="48" s="1"/>
  <c r="L16" i="48"/>
  <c r="M16" i="48" s="1"/>
  <c r="L59" i="47"/>
  <c r="M59" i="47" s="1"/>
  <c r="L24" i="48"/>
  <c r="M24" i="48" s="1"/>
  <c r="L24" i="47"/>
  <c r="M24" i="47" s="1"/>
  <c r="L17" i="47"/>
  <c r="M17" i="47" s="1"/>
  <c r="L49" i="47"/>
  <c r="M49" i="47" s="1"/>
  <c r="L13" i="48"/>
  <c r="M13" i="48" s="1"/>
  <c r="L20" i="47"/>
  <c r="M20" i="47" s="1"/>
  <c r="L20" i="48"/>
  <c r="M20" i="48" s="1"/>
  <c r="L21" i="47"/>
  <c r="M21" i="47" s="1"/>
  <c r="L13" i="47"/>
  <c r="M13" i="47" s="1"/>
  <c r="L51" i="47"/>
  <c r="M51" i="47" s="1"/>
  <c r="C38" i="46"/>
  <c r="C38" i="48" s="1"/>
  <c r="C27" i="46"/>
  <c r="C26" i="48"/>
  <c r="C26" i="47"/>
  <c r="C27" i="47" s="1"/>
  <c r="D26" i="47"/>
  <c r="D27" i="47" s="1"/>
  <c r="D26" i="48"/>
  <c r="D27" i="48" s="1"/>
  <c r="D38" i="47"/>
  <c r="D38" i="48"/>
  <c r="D37" i="47"/>
  <c r="D37" i="48"/>
  <c r="C37" i="47"/>
  <c r="C37" i="48"/>
  <c r="E31" i="47"/>
  <c r="D33" i="47"/>
  <c r="E31" i="48"/>
  <c r="D60" i="47"/>
  <c r="E18" i="48"/>
  <c r="E53" i="48"/>
  <c r="E58" i="47"/>
  <c r="M11" i="42"/>
  <c r="N11" i="42" s="1"/>
  <c r="O11" i="42" s="1"/>
  <c r="E10" i="47"/>
  <c r="L10" i="47" s="1"/>
  <c r="E44" i="47"/>
  <c r="L44" i="47" s="1"/>
  <c r="M42" i="47"/>
  <c r="C33" i="47"/>
  <c r="E52" i="47"/>
  <c r="E25" i="48"/>
  <c r="M42" i="48"/>
  <c r="E44" i="48"/>
  <c r="L44" i="48" s="1"/>
  <c r="E52" i="48"/>
  <c r="E18" i="47"/>
  <c r="C55" i="47"/>
  <c r="D55" i="47"/>
  <c r="E53" i="47"/>
  <c r="E32" i="47"/>
  <c r="E37" i="46"/>
  <c r="E54" i="48"/>
  <c r="E10" i="48"/>
  <c r="L10" i="48" s="1"/>
  <c r="E32" i="48"/>
  <c r="E26" i="46"/>
  <c r="E30" i="48"/>
  <c r="C33" i="48"/>
  <c r="D55" i="48"/>
  <c r="E51" i="48"/>
  <c r="E11" i="47"/>
  <c r="L11" i="47" s="1"/>
  <c r="D33" i="48"/>
  <c r="E14" i="47"/>
  <c r="D27" i="46"/>
  <c r="E11" i="48"/>
  <c r="L11" i="48" s="1"/>
  <c r="E36" i="48"/>
  <c r="E14" i="48"/>
  <c r="D60" i="48"/>
  <c r="E59" i="48"/>
  <c r="C55" i="48"/>
  <c r="E49" i="48"/>
  <c r="E23" i="47"/>
  <c r="E12" i="47"/>
  <c r="E23" i="48"/>
  <c r="E54" i="47"/>
  <c r="E58" i="48"/>
  <c r="C60" i="48"/>
  <c r="E25" i="47"/>
  <c r="E12" i="48"/>
  <c r="D39" i="46"/>
  <c r="N20" i="42"/>
  <c r="O20" i="42" s="1"/>
  <c r="M27" i="42"/>
  <c r="E33" i="46"/>
  <c r="E60" i="46"/>
  <c r="E55" i="46"/>
  <c r="C81" i="46"/>
  <c r="N8" i="42"/>
  <c r="O14" i="42"/>
  <c r="D81" i="46"/>
  <c r="N25" i="42"/>
  <c r="O25" i="42" s="1"/>
  <c r="O9" i="42"/>
  <c r="N23" i="42"/>
  <c r="O23" i="42" s="1"/>
  <c r="O13" i="42"/>
  <c r="N26" i="42"/>
  <c r="O26" i="42" s="1"/>
  <c r="N21" i="42"/>
  <c r="O21" i="42" s="1"/>
  <c r="C39" i="46" l="1"/>
  <c r="C46" i="46" s="1"/>
  <c r="E38" i="46"/>
  <c r="E39" i="46" s="1"/>
  <c r="C38" i="47"/>
  <c r="E38" i="47" s="1"/>
  <c r="L36" i="48"/>
  <c r="M36" i="48" s="1"/>
  <c r="L54" i="48"/>
  <c r="M54" i="48" s="1"/>
  <c r="L30" i="48"/>
  <c r="M30" i="48" s="1"/>
  <c r="L23" i="48"/>
  <c r="M23" i="48" s="1"/>
  <c r="L12" i="47"/>
  <c r="M12" i="47" s="1"/>
  <c r="L51" i="48"/>
  <c r="M51" i="48" s="1"/>
  <c r="L58" i="47"/>
  <c r="M58" i="47" s="1"/>
  <c r="L25" i="47"/>
  <c r="M25" i="47" s="1"/>
  <c r="L23" i="47"/>
  <c r="M23" i="47" s="1"/>
  <c r="L32" i="47"/>
  <c r="M32" i="47" s="1"/>
  <c r="L25" i="48"/>
  <c r="M25" i="48" s="1"/>
  <c r="L53" i="48"/>
  <c r="M53" i="48" s="1"/>
  <c r="L12" i="48"/>
  <c r="M12" i="48" s="1"/>
  <c r="L49" i="48"/>
  <c r="M49" i="48" s="1"/>
  <c r="L53" i="47"/>
  <c r="M53" i="47" s="1"/>
  <c r="L52" i="47"/>
  <c r="M52" i="47" s="1"/>
  <c r="L18" i="48"/>
  <c r="M18" i="48" s="1"/>
  <c r="L31" i="48"/>
  <c r="M31" i="48" s="1"/>
  <c r="L59" i="48"/>
  <c r="M59" i="48" s="1"/>
  <c r="L58" i="48"/>
  <c r="M58" i="48" s="1"/>
  <c r="L14" i="47"/>
  <c r="M14" i="47" s="1"/>
  <c r="L32" i="48"/>
  <c r="M32" i="48" s="1"/>
  <c r="L18" i="47"/>
  <c r="M18" i="47" s="1"/>
  <c r="L54" i="47"/>
  <c r="M54" i="47" s="1"/>
  <c r="L14" i="48"/>
  <c r="M14" i="48" s="1"/>
  <c r="L52" i="48"/>
  <c r="M52" i="48" s="1"/>
  <c r="L31" i="47"/>
  <c r="M31" i="47" s="1"/>
  <c r="D80" i="47"/>
  <c r="D80" i="48"/>
  <c r="C80" i="47"/>
  <c r="C80" i="48"/>
  <c r="S59" i="57"/>
  <c r="S116" i="57"/>
  <c r="S12" i="57"/>
  <c r="S112" i="57"/>
  <c r="S58" i="57"/>
  <c r="S107" i="57"/>
  <c r="S11" i="57"/>
  <c r="S103" i="57"/>
  <c r="E60" i="47"/>
  <c r="M11" i="48"/>
  <c r="M11" i="47"/>
  <c r="M15" i="42"/>
  <c r="M10" i="48"/>
  <c r="M44" i="47"/>
  <c r="M10" i="47"/>
  <c r="M44" i="48"/>
  <c r="C39" i="48"/>
  <c r="E33" i="47"/>
  <c r="E55" i="47"/>
  <c r="D39" i="47"/>
  <c r="D46" i="47" s="1"/>
  <c r="E60" i="48"/>
  <c r="E26" i="48"/>
  <c r="E27" i="46"/>
  <c r="E26" i="47"/>
  <c r="E38" i="48"/>
  <c r="E33" i="48"/>
  <c r="C27" i="48"/>
  <c r="D39" i="48"/>
  <c r="D46" i="48" s="1"/>
  <c r="E37" i="47"/>
  <c r="L37" i="47" s="1"/>
  <c r="D46" i="46"/>
  <c r="E55" i="48"/>
  <c r="E37" i="48"/>
  <c r="C82" i="46"/>
  <c r="D82" i="46"/>
  <c r="C83" i="46"/>
  <c r="O8" i="42"/>
  <c r="O15" i="42" s="1"/>
  <c r="N15" i="42"/>
  <c r="O27" i="42"/>
  <c r="N27" i="42"/>
  <c r="D83" i="46"/>
  <c r="E81" i="46"/>
  <c r="L38" i="47" l="1"/>
  <c r="M38" i="47" s="1"/>
  <c r="C39" i="47"/>
  <c r="C46" i="47" s="1"/>
  <c r="L37" i="48"/>
  <c r="M37" i="48" s="1"/>
  <c r="L38" i="48"/>
  <c r="M38" i="48" s="1"/>
  <c r="S90" i="57"/>
  <c r="L55" i="47"/>
  <c r="M55" i="47" s="1"/>
  <c r="S105" i="57"/>
  <c r="L33" i="47"/>
  <c r="M33" i="47" s="1"/>
  <c r="L60" i="48"/>
  <c r="M60" i="48" s="1"/>
  <c r="S114" i="57"/>
  <c r="L33" i="48"/>
  <c r="M33" i="48" s="1"/>
  <c r="S91" i="57"/>
  <c r="L55" i="48"/>
  <c r="M55" i="48" s="1"/>
  <c r="S104" i="57"/>
  <c r="L26" i="47"/>
  <c r="M26" i="47" s="1"/>
  <c r="L60" i="47"/>
  <c r="M60" i="47" s="1"/>
  <c r="L26" i="48"/>
  <c r="M26" i="48" s="1"/>
  <c r="E80" i="48"/>
  <c r="E80" i="47"/>
  <c r="L80" i="47" s="1"/>
  <c r="M80" i="47" s="1"/>
  <c r="D81" i="48"/>
  <c r="D81" i="47"/>
  <c r="C81" i="47"/>
  <c r="C81" i="48"/>
  <c r="D82" i="48"/>
  <c r="D82" i="47"/>
  <c r="C82" i="48"/>
  <c r="C82" i="47"/>
  <c r="S113" i="57"/>
  <c r="C46" i="48"/>
  <c r="E27" i="48"/>
  <c r="E39" i="47"/>
  <c r="L39" i="47" s="1"/>
  <c r="M37" i="47"/>
  <c r="E27" i="47"/>
  <c r="E39" i="48"/>
  <c r="L39" i="48" s="1"/>
  <c r="E83" i="46"/>
  <c r="E82" i="46"/>
  <c r="C84" i="46"/>
  <c r="E46" i="46"/>
  <c r="D84" i="46"/>
  <c r="L80" i="48" l="1"/>
  <c r="M80" i="48" s="1"/>
  <c r="S26" i="57"/>
  <c r="L27" i="47"/>
  <c r="M27" i="47" s="1"/>
  <c r="S27" i="57"/>
  <c r="L27" i="48"/>
  <c r="M27" i="48" s="1"/>
  <c r="E81" i="48"/>
  <c r="L81" i="48" s="1"/>
  <c r="M81" i="48" s="1"/>
  <c r="E81" i="47"/>
  <c r="L81" i="47" s="1"/>
  <c r="E82" i="47"/>
  <c r="L82" i="47" s="1"/>
  <c r="M82" i="47" s="1"/>
  <c r="E82" i="48"/>
  <c r="L82" i="48" s="1"/>
  <c r="M82" i="48" s="1"/>
  <c r="S115" i="57"/>
  <c r="S117" i="57" s="1"/>
  <c r="S43" i="57"/>
  <c r="S106" i="57"/>
  <c r="S42" i="57"/>
  <c r="E46" i="47"/>
  <c r="L46" i="47" s="1"/>
  <c r="M39" i="48"/>
  <c r="M39" i="47"/>
  <c r="E46" i="48"/>
  <c r="D83" i="47"/>
  <c r="C83" i="47"/>
  <c r="D83" i="48"/>
  <c r="C83" i="48"/>
  <c r="E84" i="46"/>
  <c r="E85" i="46" s="1"/>
  <c r="S75" i="57" l="1"/>
  <c r="L46" i="48"/>
  <c r="M46" i="48" s="1"/>
  <c r="D85" i="46"/>
  <c r="C85" i="46"/>
  <c r="M46" i="47"/>
  <c r="S74" i="57"/>
  <c r="S108" i="57"/>
  <c r="E83" i="47"/>
  <c r="M81" i="47"/>
  <c r="E83" i="48"/>
  <c r="E89" i="46"/>
  <c r="E84" i="47" l="1"/>
  <c r="L83" i="47"/>
  <c r="M83" i="47" s="1"/>
  <c r="E84" i="48"/>
  <c r="L83" i="48"/>
  <c r="M83" i="48" s="1"/>
  <c r="E88" i="47"/>
  <c r="L88" i="47" s="1"/>
  <c r="E88" i="48"/>
  <c r="L88" i="48" s="1"/>
  <c r="M88" i="48" s="1"/>
  <c r="D84" i="47"/>
  <c r="D84" i="48"/>
  <c r="C84" i="48"/>
  <c r="C84" i="47"/>
  <c r="C89" i="46"/>
  <c r="C92" i="46"/>
  <c r="C93" i="46"/>
  <c r="D89" i="46"/>
  <c r="D93" i="46"/>
  <c r="D92" i="46"/>
  <c r="D91" i="47" l="1"/>
  <c r="D91" i="48"/>
  <c r="D92" i="47"/>
  <c r="D92" i="48"/>
  <c r="D88" i="47"/>
  <c r="D88" i="48"/>
  <c r="C92" i="47"/>
  <c r="C92" i="48"/>
  <c r="C91" i="47"/>
  <c r="C91" i="48"/>
  <c r="C88" i="47"/>
  <c r="C88" i="48"/>
  <c r="M88" i="47"/>
  <c r="C94" i="46"/>
  <c r="C95" i="46" s="1"/>
  <c r="D94" i="46"/>
  <c r="D95" i="46" s="1"/>
  <c r="E93" i="46"/>
  <c r="E92" i="46"/>
  <c r="D93" i="47" l="1"/>
  <c r="D94" i="47" s="1"/>
  <c r="D93" i="48"/>
  <c r="D94" i="48" s="1"/>
  <c r="E92" i="48"/>
  <c r="E94" i="46"/>
  <c r="E95" i="46" s="1"/>
  <c r="C93" i="48"/>
  <c r="C94" i="48" s="1"/>
  <c r="E92" i="47"/>
  <c r="E91" i="48"/>
  <c r="L91" i="48" s="1"/>
  <c r="C93" i="47"/>
  <c r="C94" i="47" s="1"/>
  <c r="E91" i="47"/>
  <c r="L91" i="47" s="1"/>
  <c r="L92" i="47" l="1"/>
  <c r="M92" i="47" s="1"/>
  <c r="L92" i="48"/>
  <c r="M92" i="48" s="1"/>
  <c r="E93" i="47"/>
  <c r="L93" i="47" s="1"/>
  <c r="M91" i="47"/>
  <c r="E93" i="48"/>
  <c r="L93" i="48" s="1"/>
  <c r="M91" i="48"/>
  <c r="M93" i="47" l="1"/>
  <c r="E94" i="47"/>
  <c r="E94" i="48"/>
  <c r="M93" i="48"/>
  <c r="L94" i="48" l="1"/>
  <c r="M94" i="48" s="1"/>
  <c r="L94" i="47"/>
  <c r="M94"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<sst xmlns="http://schemas.openxmlformats.org/spreadsheetml/2006/main" count="2631" uniqueCount="756">
  <si>
    <t>Ministère de l’Agriculture, de l’Alimentation et des Affaires rurales de l’Ontario</t>
  </si>
  <si>
    <t>Outil de calcul et d’analyse comparative des coûts de production des chèvres laitières</t>
  </si>
  <si>
    <t>Objectif</t>
  </si>
  <si>
    <t>Cet outil vise à aider les producteurs de chèvres laitières à calculer leurs coûts de production par litre et par chèvre, et à comparer les résultats individuels à une référence de l’industrie, soit les résultats de rendement agrégés des autres producteurs de l’industrie caprine laitière de l’Ontario.</t>
  </si>
  <si>
    <t>La référence de l’industrie est fondée sur une moyenne des informations sur la production des années civiles 2019 à 2021. Ces informations sont tirées d’un échantillon de fermes participantes dans la province et n’ont pas nécessairement une signification statistique représentative de l’ensemble de l’industrie des chèvres laitières.</t>
  </si>
  <si>
    <r>
      <t xml:space="preserve">Les producteurs doivent remplir chaque onglet de saisie d’information </t>
    </r>
    <r>
      <rPr>
        <sz val="11"/>
        <color theme="3" tint="0.249977111117893"/>
        <rFont val="Arial"/>
        <family val="2"/>
      </rPr>
      <t>BLEU CLAIR</t>
    </r>
    <r>
      <rPr>
        <sz val="11"/>
        <color theme="1"/>
        <rFont val="Arial"/>
        <family val="2"/>
      </rPr>
      <t xml:space="preserve"> qui se trouve au bas de l’écran.</t>
    </r>
  </si>
  <si>
    <r>
      <t xml:space="preserve">Les résultats de rendement seront affichés aux onglets récapitulatifs </t>
    </r>
    <r>
      <rPr>
        <sz val="11"/>
        <color theme="5" tint="9.9978637043366805E-2"/>
        <rFont val="Arial"/>
        <family val="2"/>
      </rPr>
      <t>VERTS</t>
    </r>
    <r>
      <rPr>
        <sz val="11"/>
        <color theme="1"/>
        <rFont val="Arial"/>
        <family val="2"/>
      </rPr>
      <t xml:space="preserve"> une fois que les onglets bleus auront été remplis.</t>
    </r>
  </si>
  <si>
    <r>
      <t xml:space="preserve">Le producteur doit saisir des informations seulement dans les cellules en </t>
    </r>
    <r>
      <rPr>
        <b/>
        <sz val="11"/>
        <rFont val="Arial"/>
        <family val="2"/>
      </rPr>
      <t>BLEU CLAIR</t>
    </r>
    <r>
      <rPr>
        <b/>
        <sz val="11"/>
        <color theme="1"/>
        <rFont val="Arial"/>
        <family val="2"/>
      </rPr>
      <t xml:space="preserve"> de chaque onglet. Toutes les autres cellules sont fondées sur des formules et sont verrouillées.</t>
    </r>
  </si>
  <si>
    <t xml:space="preserve">L’utilisateur de cette feuille de calcul en assume l’entière responsabilité. </t>
  </si>
  <si>
    <t>Pour en savoir plus :</t>
  </si>
  <si>
    <t>Centre d’information agricole du ministère de l’Agriculture, de l’Alimentation et des Affaires rurales</t>
  </si>
  <si>
    <t>ag.info.omafra@ontario.ca</t>
  </si>
  <si>
    <t>1-877-424-1300</t>
  </si>
  <si>
    <t>Instructions</t>
  </si>
  <si>
    <t>Suivez les instructions ci-dessous dans l’ordre, car certains onglets font référence à des informations saisies dans des onglets précédents.</t>
  </si>
  <si>
    <t>1. Onglet « Bétail »</t>
  </si>
  <si>
    <t>Cet onglet recense le nombre de têtes de bétail dans chaque catégorie, les variations des stocks au cours de l’année et la valeur estimée de chaque catégorie de bétail.</t>
  </si>
  <si>
    <t>Notez que pour les boucs, seuls les boucs reproducteurs sont pris en compte dans les coûts de production du lait. Les boucs de boucherie (gardés pour la viande) peuvent être inclus dans les actifs agricoles dans la catégorie des autres animaux.</t>
  </si>
  <si>
    <t>Les coûts d’élevage du troupeau de remplacement sont inclus dans les coûts de production en fonction du rapport entre les chevrettes tout juste transférées au troupeau laitier et l’ensemble des chevrettes élevées dans le troupeau de remplacement. Le tableau 1 donne un exemple du calcul utilisé pour déterminer le pourcentage des coûts du troupeau de remplacement à inclure dans les coûts de production. Chaque catégorie de chevrette de remplacement se voit attribuer un poids unitaire fondé sur le poids vif moyen d’une chèvre mature, où un poids de 1,0 équivaut au coût équivalent d’une chèvre laitière mature. Dans l’exemple du tableau 1, les variations annuelles des stocks s’ajoutent à un total de 5,0 équivalents de chèvres laitières produites dans le troupeau de remplacement. Lorsque quatre chèvres sont transférées au troupeau laitier dans l’année, le pourcentage des coûts du troupeau de remplacement à transférer au troupeau laitier est de 80 % (4/5).</t>
  </si>
  <si>
    <t>Pour chaque catégorie, saisissez les éléments ci-dessous.</t>
  </si>
  <si>
    <r>
      <rPr>
        <b/>
        <sz val="11"/>
        <color theme="1"/>
        <rFont val="Arial"/>
        <family val="2"/>
      </rPr>
      <t>1.1 Stock d’ouverture :</t>
    </r>
    <r>
      <rPr>
        <sz val="11"/>
        <color theme="1"/>
        <rFont val="Arial"/>
        <family val="2"/>
      </rPr>
      <t xml:space="preserve"> nombre de têtes au début de l’année</t>
    </r>
  </si>
  <si>
    <r>
      <rPr>
        <b/>
        <sz val="11"/>
        <color theme="1"/>
        <rFont val="Arial"/>
        <family val="2"/>
      </rPr>
      <t>1.2 Achats :</t>
    </r>
    <r>
      <rPr>
        <sz val="11"/>
        <color theme="1"/>
        <rFont val="Arial"/>
        <family val="2"/>
      </rPr>
      <t xml:space="preserve"> nombre de têtes achetées pendant l’année</t>
    </r>
  </si>
  <si>
    <r>
      <rPr>
        <b/>
        <sz val="11"/>
        <color theme="1"/>
        <rFont val="Arial"/>
        <family val="2"/>
      </rPr>
      <t>1.3 Transferts entrants et naissances :</t>
    </r>
    <r>
      <rPr>
        <sz val="11"/>
        <color theme="1"/>
        <rFont val="Arial"/>
        <family val="2"/>
      </rPr>
      <t xml:space="preserve"> nombre de naissances de chevreaux et de chevrettes uniquement (Le nombre de têtes transférées d’une autre catégorie est prérempli selon la colonne « Transferts sortants ».) </t>
    </r>
  </si>
  <si>
    <r>
      <rPr>
        <b/>
        <sz val="11"/>
        <color theme="1"/>
        <rFont val="Arial"/>
        <family val="2"/>
      </rPr>
      <t>1.4 Transferts sortants :</t>
    </r>
    <r>
      <rPr>
        <sz val="11"/>
        <color theme="1"/>
        <rFont val="Arial"/>
        <family val="2"/>
      </rPr>
      <t xml:space="preserve"> nombre de têtes transférées vers une autre catégorie de l’exploitation agricole au cours de l’année</t>
    </r>
  </si>
  <si>
    <r>
      <rPr>
        <b/>
        <sz val="11"/>
        <color theme="1"/>
        <rFont val="Arial"/>
        <family val="2"/>
      </rPr>
      <t>1.5 Ventes :</t>
    </r>
    <r>
      <rPr>
        <sz val="11"/>
        <color theme="1"/>
        <rFont val="Segoe UI Semilight"/>
        <family val="2"/>
        <scheme val="minor"/>
      </rPr>
      <t xml:space="preserve"> </t>
    </r>
    <r>
      <rPr>
        <sz val="11"/>
        <color theme="1"/>
        <rFont val="Arial"/>
        <family val="2"/>
      </rPr>
      <t>nombre de têtes vendues pendant l’année</t>
    </r>
  </si>
  <si>
    <r>
      <rPr>
        <b/>
        <sz val="11"/>
        <color theme="1"/>
        <rFont val="Arial"/>
        <family val="2"/>
      </rPr>
      <t>1.6 Décès :</t>
    </r>
    <r>
      <rPr>
        <sz val="11"/>
        <color theme="1"/>
        <rFont val="Segoe UI Semilight"/>
        <family val="2"/>
        <scheme val="minor"/>
      </rPr>
      <t xml:space="preserve"> </t>
    </r>
    <r>
      <rPr>
        <sz val="11"/>
        <color theme="1"/>
        <rFont val="Arial"/>
        <family val="2"/>
      </rPr>
      <t>nombre d’animaux décédés pendant l’année</t>
    </r>
  </si>
  <si>
    <r>
      <rPr>
        <b/>
        <sz val="11"/>
        <color theme="1"/>
        <rFont val="Arial"/>
        <family val="2"/>
      </rPr>
      <t>1.7 Stock de clôture :</t>
    </r>
    <r>
      <rPr>
        <sz val="11"/>
        <color theme="1"/>
        <rFont val="Arial"/>
        <family val="2"/>
      </rPr>
      <t xml:space="preserve"> section préremplie en fonction d’autres entrées</t>
    </r>
  </si>
  <si>
    <r>
      <rPr>
        <b/>
        <sz val="11"/>
        <color theme="1"/>
        <rFont val="Arial"/>
        <family val="2"/>
      </rPr>
      <t>1.8</t>
    </r>
    <r>
      <rPr>
        <sz val="11"/>
        <color theme="1"/>
        <rFont val="Arial"/>
        <family val="2"/>
      </rPr>
      <t xml:space="preserve"> Valeur des stocks estimée par tête de chaque catégorie de bétail au début et à la fin de l’année</t>
    </r>
  </si>
  <si>
    <t>2. Onglet « Production »</t>
  </si>
  <si>
    <t>Cet onglet requiert des informations sur les revenus et la production. La plupart des informations peuvent être tirées du relevé mensuel sur le lait.</t>
  </si>
  <si>
    <r>
      <rPr>
        <b/>
        <sz val="11"/>
        <color theme="1"/>
        <rFont val="Arial"/>
        <family val="2"/>
      </rPr>
      <t>2.1</t>
    </r>
    <r>
      <rPr>
        <sz val="11"/>
        <color theme="1"/>
        <rFont val="Arial"/>
        <family val="2"/>
      </rPr>
      <t xml:space="preserve"> Revenu brut du lait et toutes les déductions pour obtenir le paiement net mensuel</t>
    </r>
  </si>
  <si>
    <t>Autres déductions : rémunération au rendement, frais d’examen ou autres éléments figurant sur le relevé sur le lait</t>
  </si>
  <si>
    <r>
      <rPr>
        <b/>
        <sz val="11"/>
        <color theme="1"/>
        <rFont val="Arial"/>
        <family val="2"/>
      </rPr>
      <t>2.2</t>
    </r>
    <r>
      <rPr>
        <sz val="11"/>
        <color theme="1"/>
        <rFont val="Arial"/>
        <family val="2"/>
      </rPr>
      <t xml:space="preserve"> Litres effectivement expédiés, suivis des litres utilisés pour consommation personnelle, détruits ou donnés à boire pour obtenir le volume total de la production mensuelle</t>
    </r>
  </si>
  <si>
    <r>
      <rPr>
        <b/>
        <sz val="11"/>
        <color theme="1"/>
        <rFont val="Arial"/>
        <family val="2"/>
      </rPr>
      <t>2.3</t>
    </r>
    <r>
      <rPr>
        <sz val="11"/>
        <color theme="1"/>
        <rFont val="Arial"/>
        <family val="2"/>
      </rPr>
      <t xml:space="preserve"> Pourcentages de la teneur en matières grasses et en protéines</t>
    </r>
  </si>
  <si>
    <r>
      <rPr>
        <b/>
        <sz val="11"/>
        <color theme="1"/>
        <rFont val="Arial"/>
        <family val="2"/>
      </rPr>
      <t>2.4</t>
    </r>
    <r>
      <rPr>
        <sz val="11"/>
        <color theme="1"/>
        <rFont val="Arial"/>
        <family val="2"/>
      </rPr>
      <t xml:space="preserve"> Partie du revenu liée aux matières grasses et aux protéines. Ce taux a été prédéfini à la moyenne de l’industrie de 35 % de matières grasses et de 65 % de protéines, mais les producteurs peuvent entrer leurs propres taux s’ils ont l’information. Le calcul de la part des matières grasses se ferait comme suit : revenu mensuel des matières grasses ÷ (revenu des matières grasses + revenu des protéines). La part des protéines se calculerait ainsi : 100 % - part de matières grasses.</t>
    </r>
  </si>
  <si>
    <t>3. Onglet « Immobilisations »</t>
  </si>
  <si>
    <t>Dans cet onglet, il faut saisir toutes les immobilisations en usage dans l’exploitation agricole.</t>
  </si>
  <si>
    <r>
      <rPr>
        <b/>
        <sz val="11"/>
        <color theme="1"/>
        <rFont val="Arial"/>
        <family val="2"/>
      </rPr>
      <t>3.1</t>
    </r>
    <r>
      <rPr>
        <sz val="11"/>
        <color theme="1"/>
        <rFont val="Arial"/>
        <family val="2"/>
      </rPr>
      <t xml:space="preserve"> Sélectionnez l’année en question dans la cellule D3. Cette date est comparée à la date d’achat des immobilisations pour calculer l’amortissement. La valeur de récupération standard dans la cellule D4 a été fixée à 20 % pour tous les producteurs de référence, mais l’utilisateur peut modifier ce chiffre s’il le juge nécessaire.</t>
    </r>
  </si>
  <si>
    <r>
      <rPr>
        <b/>
        <sz val="11"/>
        <rFont val="Segoe UI Semilight"/>
        <family val="2"/>
      </rPr>
      <t>3.2</t>
    </r>
    <r>
      <rPr>
        <sz val="11"/>
        <color theme="1"/>
        <rFont val="Segoe UI Semilight"/>
        <family val="2"/>
        <scheme val="minor"/>
      </rPr>
      <t xml:space="preserve"> Saisissez les informations dans toutes les cellules bleu clair.</t>
    </r>
  </si>
  <si>
    <r>
      <rPr>
        <b/>
        <sz val="11"/>
        <color theme="1"/>
        <rFont val="Arial"/>
        <family val="2"/>
      </rPr>
      <t>Nom de l’immobilisation :</t>
    </r>
    <r>
      <rPr>
        <sz val="11"/>
        <color theme="1"/>
        <rFont val="Arial"/>
        <family val="2"/>
      </rPr>
      <t xml:space="preserve"> nom ou description de l’immobilisation à titre indicatif</t>
    </r>
  </si>
  <si>
    <r>
      <rPr>
        <b/>
        <sz val="11"/>
        <color theme="1"/>
        <rFont val="Arial"/>
        <family val="2"/>
      </rPr>
      <t>Numéro de classe :</t>
    </r>
    <r>
      <rPr>
        <sz val="11"/>
        <color theme="1"/>
        <rFont val="Arial"/>
        <family val="2"/>
      </rPr>
      <t xml:space="preserve"> classe de l’immobilisation à sélectionner dans la liste déroulante en fonction de la liste de référence des classes d’immobilisations en haut de l’onglet</t>
    </r>
  </si>
  <si>
    <r>
      <rPr>
        <b/>
        <sz val="11"/>
        <color theme="1"/>
        <rFont val="Arial"/>
        <family val="2"/>
      </rPr>
      <t>Coût d’achat initial :</t>
    </r>
    <r>
      <rPr>
        <sz val="11"/>
        <color theme="1"/>
        <rFont val="Arial"/>
        <family val="2"/>
      </rPr>
      <t xml:space="preserve"> coût de l’immobilisation lors de l’achat initial, avant la taxe sur les produits et services (TPS) ou la taxe de vente harmonisée (TVH). Les estimations suffisent si le coût initial de l’immobilisation est inconnu.</t>
    </r>
  </si>
  <si>
    <r>
      <rPr>
        <b/>
        <sz val="11"/>
        <color theme="1"/>
        <rFont val="Arial"/>
        <family val="2"/>
      </rPr>
      <t>Date d’achat :</t>
    </r>
    <r>
      <rPr>
        <sz val="11"/>
        <color theme="1"/>
        <rFont val="Arial"/>
        <family val="2"/>
      </rPr>
      <t xml:space="preserve"> date à laquelle l’immobilisation a été achetée à l’origine. Si vous ne le savez pas, estimez l’année d’achat initiale et indiquez le 1</t>
    </r>
    <r>
      <rPr>
        <vertAlign val="superscript"/>
        <sz val="11"/>
        <color theme="1"/>
        <rFont val="Arial"/>
        <family val="2"/>
      </rPr>
      <t>er</t>
    </r>
    <r>
      <rPr>
        <sz val="11"/>
        <color theme="1"/>
        <rFont val="Arial"/>
        <family val="2"/>
      </rPr>
      <t> janvier de cette année.</t>
    </r>
  </si>
  <si>
    <r>
      <rPr>
        <b/>
        <sz val="11"/>
        <color theme="1"/>
        <rFont val="Arial"/>
        <family val="2"/>
      </rPr>
      <t>Date de vente :</t>
    </r>
    <r>
      <rPr>
        <sz val="11"/>
        <color theme="1"/>
        <rFont val="Arial"/>
        <family val="2"/>
      </rPr>
      <t xml:space="preserve"> date de vente pour toute immobilisation vendue au cours de l’année. Tant que vous possédez l’immobilisation, laissez cette colonne vide.</t>
    </r>
  </si>
  <si>
    <r>
      <rPr>
        <b/>
        <sz val="11"/>
        <color theme="1"/>
        <rFont val="Arial"/>
        <family val="2"/>
      </rPr>
      <t>Colonnes de répartition :</t>
    </r>
    <r>
      <rPr>
        <sz val="11"/>
        <color theme="1"/>
        <rFont val="Arial"/>
        <family val="2"/>
      </rPr>
      <t xml:space="preserve"> estimation du pourcentage d’utilisation de chaque immobilisation dans chaque secteur de l’exploitation agricole au cours de l’année. Les secteurs sont décrits ci-dessous.</t>
    </r>
  </si>
  <si>
    <r>
      <rPr>
        <b/>
        <sz val="11"/>
        <color theme="1"/>
        <rFont val="Arial"/>
        <family val="2"/>
      </rPr>
      <t>Lait :</t>
    </r>
    <r>
      <rPr>
        <sz val="11"/>
        <color theme="1"/>
        <rFont val="Arial"/>
        <family val="2"/>
      </rPr>
      <t xml:space="preserve"> tous les facteurs associés à la production de lait, aux soins et à l’entretien des femelles laitières et taries, des boucs reproducteurs et des chevreaux</t>
    </r>
  </si>
  <si>
    <r>
      <rPr>
        <b/>
        <sz val="11"/>
        <color theme="1"/>
        <rFont val="Arial"/>
        <family val="2"/>
      </rPr>
      <t>Remplacement :</t>
    </r>
    <r>
      <rPr>
        <sz val="11"/>
        <color theme="1"/>
        <rFont val="Arial"/>
        <family val="2"/>
      </rPr>
      <t xml:space="preserve"> tous les facteurs associés à l’élevage du troupeau de remplacement (chevrettes saillies, chevrettes prêtes à saillir, jeunes chevrettes)</t>
    </r>
  </si>
  <si>
    <r>
      <rPr>
        <b/>
        <sz val="11"/>
        <color theme="1"/>
        <rFont val="Arial"/>
        <family val="2"/>
      </rPr>
      <t>Cultures fourragères :</t>
    </r>
    <r>
      <rPr>
        <sz val="11"/>
        <color theme="1"/>
        <rFont val="Arial"/>
        <family val="2"/>
      </rPr>
      <t xml:space="preserve"> tous les facteurs associés à la production de cultures fourragères pour le bétail des producteurs</t>
    </r>
  </si>
  <si>
    <r>
      <rPr>
        <b/>
        <sz val="11"/>
        <color theme="1"/>
        <rFont val="Arial"/>
        <family val="2"/>
      </rPr>
      <t>Autres (non lié au lait) :</t>
    </r>
    <r>
      <rPr>
        <sz val="11"/>
        <color theme="1"/>
        <rFont val="Arial"/>
        <family val="2"/>
      </rPr>
      <t xml:space="preserve"> tous les facteurs associés aux autres secteurs de l’exploitation agricole non liés au secteur laitier, comme les cultures commerciales, les autres animaux d’élevage ou les dépenses personnelles</t>
    </r>
  </si>
  <si>
    <t>La somme de toutes les répartitions doit atteindre 100 % lors de la vérification de la colonne L.</t>
  </si>
  <si>
    <t>Exemple de répartition 1 : un producteur possède une tondeuse à sabots pour chèvres et estime qu’elle est utilisée 70 % du temps sur les chèvres laitières et 30 % du temps sur les chèvres de remplacement. Il doit inscrire « 70 % » dans la colonne de répartition du lait et « 30 % » dans la colonne du remplacement.</t>
  </si>
  <si>
    <t>Exemple de répartition 2 : un producteur a des cultures fourragères et commerciales et estime qu’il utilise son tracteur de manière égale entre les deux types de cultures tout au long de l’année. Le tracteur devrait être affecté à 50 % aux cultures fourragères et à 50 % aux autres cultures (non liées au lait).</t>
  </si>
  <si>
    <t>4. Onglet « Utilisation des aliments »</t>
  </si>
  <si>
    <t>Cet onglet recueille la quantité d’aliments donnés à chaque catégorie de bétail au cours d’une année, en livres par jour.</t>
  </si>
  <si>
    <t>Indiquez la quantité de nourriture par jour pour chaque catégorie de chèvres. Des types d’aliments supplémentaires non répertoriés peuvent être ajoutés dans les lignes 13 et 14. La quantité de nourriture et de litière doit être égale à la quantité totale utilisée par animal, en livres par jour. Vous devrez faire défiler la page pour voir les autres catégories de chèvres de l’onglet.</t>
  </si>
  <si>
    <t>5. Onglet « Aliments et autre »</t>
  </si>
  <si>
    <t>Cet onglet rassemble toutes les cultures fourragères, les autres cultures et les autres stocks de l’exploitation agricole pour le calcul des coûts de production.</t>
  </si>
  <si>
    <r>
      <rPr>
        <b/>
        <sz val="11"/>
        <color theme="1"/>
        <rFont val="Arial"/>
        <family val="2"/>
      </rPr>
      <t>5.1 Cultures fourragères :</t>
    </r>
    <r>
      <rPr>
        <sz val="11"/>
        <color theme="1"/>
        <rFont val="Arial"/>
        <family val="2"/>
      </rPr>
      <t xml:space="preserve"> détails relatifs aux cultures fourragères dans les lignes 6 à 15. Le volume doit être mesuré en tonnes métriques (t). Le tableau 2 de droite peut être utilisé pour calculer les conversions.</t>
    </r>
  </si>
  <si>
    <r>
      <rPr>
        <b/>
        <sz val="11"/>
        <color theme="1"/>
        <rFont val="Arial"/>
        <family val="2"/>
      </rPr>
      <t>Acres cultivés :</t>
    </r>
    <r>
      <rPr>
        <sz val="11"/>
        <color theme="1"/>
        <rFont val="Arial"/>
        <family val="2"/>
      </rPr>
      <t xml:space="preserve"> nombre d’acres plantés de la culture précisée</t>
    </r>
  </si>
  <si>
    <r>
      <rPr>
        <b/>
        <sz val="11"/>
        <color theme="1"/>
        <rFont val="Arial"/>
        <family val="2"/>
      </rPr>
      <t>Stock d’ouverture, achats, récoltes et ventes :</t>
    </r>
    <r>
      <rPr>
        <sz val="11"/>
        <color theme="1"/>
        <rFont val="Arial"/>
        <family val="2"/>
      </rPr>
      <t xml:space="preserve"> nombre de tonnes métriques de la culture précisée pour chaque colonne ayant une incidence sur le calcul des stocks de clôture des cultures</t>
    </r>
  </si>
  <si>
    <r>
      <rPr>
        <b/>
        <sz val="11"/>
        <color theme="1"/>
        <rFont val="Arial"/>
        <family val="2"/>
      </rPr>
      <t>Nourriture et litière pour les autres animaux :</t>
    </r>
    <r>
      <rPr>
        <sz val="11"/>
        <color theme="1"/>
        <rFont val="Arial"/>
        <family val="2"/>
      </rPr>
      <t xml:space="preserve"> nombre de tonnes métriques utilisées comme nourriture et comme litière pour les animaux autres que les chèvres</t>
    </r>
  </si>
  <si>
    <r>
      <rPr>
        <b/>
        <sz val="11"/>
        <color theme="1"/>
        <rFont val="Arial"/>
        <family val="2"/>
      </rPr>
      <t>$/t à l’ouverture et à la fermeture :</t>
    </r>
    <r>
      <rPr>
        <sz val="11"/>
        <color theme="1"/>
        <rFont val="Arial"/>
        <family val="2"/>
      </rPr>
      <t xml:space="preserve"> valeur par tonne métrique pour chaque culture exploitée pendant l’année, en mentionnant les valeurs marchandes au début et à la fin de l’année, respectivement</t>
    </r>
  </si>
  <si>
    <r>
      <rPr>
        <b/>
        <sz val="11"/>
        <color theme="1"/>
        <rFont val="Arial"/>
        <family val="2"/>
      </rPr>
      <t>5.2 Autres cultures :</t>
    </r>
    <r>
      <rPr>
        <sz val="11"/>
        <color theme="1"/>
        <rFont val="Arial"/>
        <family val="2"/>
      </rPr>
      <t xml:space="preserve"> détails dans les lignes relatives aux autres cultures (cultures non fourragères ou commerciales) aux lignes 20 à 24, en suivant les mêmes définitions que celles de l’étape 5.1</t>
    </r>
  </si>
  <si>
    <r>
      <rPr>
        <b/>
        <sz val="11"/>
        <color theme="1"/>
        <rFont val="Arial"/>
        <family val="2"/>
      </rPr>
      <t>5.3 Autres stocks :</t>
    </r>
    <r>
      <rPr>
        <sz val="11"/>
        <color theme="1"/>
        <rFont val="Arial"/>
        <family val="2"/>
      </rPr>
      <t xml:space="preserve"> détails relatifs aux autres stocks dans les lignes 29 à 38</t>
    </r>
  </si>
  <si>
    <t>6. Onglet « Travail »</t>
  </si>
  <si>
    <t>Cet onglet recueille toutes les heures de travail effectuées, que ce soient celles du propriétaire, des membres de sa famille et des employés. Les heures du propriétaire et des membres de sa famille sont multipliées par les taux de main-d’œuvre du gouvernement du Canada pour calculer le coût implicite de la main-d’œuvre du producteur (tableau 3).</t>
  </si>
  <si>
    <r>
      <rPr>
        <b/>
        <sz val="11"/>
        <color theme="1"/>
        <rFont val="Arial"/>
        <family val="2"/>
      </rPr>
      <t>6.1</t>
    </r>
    <r>
      <rPr>
        <sz val="11"/>
        <color theme="1"/>
        <rFont val="Arial"/>
        <family val="2"/>
      </rPr>
      <t xml:space="preserve"> Dans la colonne A, saisissez le nom de l’ouvrier; dans la colonne B, choisissez son statut au sein de l’exploitation agricole à partir de la liste déroulante; et dans la colonne C, indiquez s’il a plus ou moins de 16 ans. L’âge est nécessaire, car le modèle ajuste le nombre total d’heures des membres de la famille âgés de moins de 16 ans à une équivalence de 80 % des heures d’un adulte. Autrement dit, on estime qu’une heure complète pour un jeune de moins de 16 ans équivaut à 0,8 heure pour un adulte.</t>
    </r>
  </si>
  <si>
    <r>
      <rPr>
        <b/>
        <sz val="11"/>
        <color theme="1"/>
        <rFont val="Arial"/>
        <family val="2"/>
      </rPr>
      <t>6.2</t>
    </r>
    <r>
      <rPr>
        <sz val="11"/>
        <color theme="1"/>
        <rFont val="Arial"/>
        <family val="2"/>
      </rPr>
      <t xml:space="preserve"> Indiquez le nombre total d’heures travaillées dans la colonne D, puis le pourcentage de temps consacré à chaque type de travail dans les colonnes G à AE. Des exemples de types de travail se trouvent à la ligne 29 à titre de référence. Le pourcentage total de la colonne AG doit être égal à 100 % pour chaque ouvrier.</t>
    </r>
  </si>
  <si>
    <r>
      <rPr>
        <b/>
        <sz val="11"/>
        <color theme="1"/>
        <rFont val="Arial"/>
        <family val="2"/>
      </rPr>
      <t>6.3</t>
    </r>
    <r>
      <rPr>
        <sz val="11"/>
        <color theme="1"/>
        <rFont val="Arial"/>
        <family val="2"/>
      </rPr>
      <t xml:space="preserve"> Vérifiez que les totaux de travail pour chaque personne sont raisonnables dans les colonnes AI à AK. De plus, la moyenne des heures travaillées par jour dans la colonne AK doit être sensée. Par exemple, il est peu probable qu’un ouvrier travaille plus de 14 heures par jour en continu. Les heures par jour sont calculées en supposant 365 jours de travail par an.</t>
    </r>
  </si>
  <si>
    <t>7. Onglet « Revenus et dépenses »</t>
  </si>
  <si>
    <t>Cet onglet rassemble toutes les informations relatives aux revenus et aux dépenses. Il est essentiellement une reproduction de l’état des résultats d’un producteur typique. La copie des informations d’un état des résultats existant devrait simplifier le processus.</t>
  </si>
  <si>
    <r>
      <rPr>
        <b/>
        <sz val="10.5"/>
        <color theme="1"/>
        <rFont val="Arial"/>
        <family val="2"/>
      </rPr>
      <t>7.1</t>
    </r>
    <r>
      <rPr>
        <sz val="10.5"/>
        <color theme="1"/>
        <rFont val="Arial"/>
        <family val="2"/>
      </rPr>
      <t xml:space="preserve"> Inscrivez les valeurs des revenus et des dépenses pour le compte associé dans la colonne D. S’il n’y a eu aucune dépense ou aucun revenu dans l’année donnée, laissez la cellule vide ou inscrivez « 0 $ ». Tous les montants saisis doivent exclure la TPS ou la TVH.</t>
    </r>
  </si>
  <si>
    <r>
      <rPr>
        <b/>
        <sz val="10.5"/>
        <color theme="1"/>
        <rFont val="Arial"/>
        <family val="2"/>
      </rPr>
      <t>7.2</t>
    </r>
    <r>
      <rPr>
        <sz val="10.5"/>
        <color theme="1"/>
        <rFont val="Arial"/>
        <family val="2"/>
      </rPr>
      <t xml:space="preserve"> Indiquez le pourcentage estimé pour chaque secteur dans les colonnes F à J. Il s’agit des mêmes secteurs que ceux décrits à l’étape 3.2, avec l’ajout d’une colonne pour les </t>
    </r>
    <r>
      <rPr>
        <b/>
        <sz val="10.5"/>
        <color theme="1"/>
        <rFont val="Arial"/>
        <family val="2"/>
      </rPr>
      <t>« frais généraux de culture »</t>
    </r>
    <r>
      <rPr>
        <sz val="10.5"/>
        <color theme="1"/>
        <rFont val="Arial"/>
        <family val="2"/>
      </rPr>
      <t xml:space="preserve">. </t>
    </r>
  </si>
  <si>
    <r>
      <t>Ce dernier</t>
    </r>
    <r>
      <rPr>
        <sz val="10.5"/>
        <color theme="1"/>
        <rFont val="Arial"/>
        <family val="2"/>
      </rPr>
      <t xml:space="preserve"> secteur doit comprendre tous les revenus et toutes les dépenses qui se rapportent à la production globale de cultures, mais qui ne peuvent être liés directement au secteur des cultures fourragères.</t>
    </r>
  </si>
  <si>
    <t>Certaines répartitions sont prédéfinies, car les dépenses se rapportent toujours au même secteur (p. ex., les ventes brutes de lait sont attribuées à 100 % au secteur laitier). La répartition pour les dépenses liées aux cultures fourragères se remplira automatiquement en fonction des données saisies aux étapes 4 et 5.</t>
  </si>
  <si>
    <r>
      <rPr>
        <b/>
        <sz val="10.5"/>
        <color theme="1"/>
        <rFont val="Arial"/>
        <family val="2"/>
      </rPr>
      <t>7.3</t>
    </r>
    <r>
      <rPr>
        <sz val="10.5"/>
        <color theme="1"/>
        <rFont val="Arial"/>
        <family val="2"/>
      </rPr>
      <t xml:space="preserve"> Vérifiez que les totaux de la colonne L donnent tous 100 %. S’il y a des erreurs dans l’onglet, elles seront mises en évidence en rouge. Les cellules D3 à D5 seront toutes surlignées en vert et indiqueront « Oui » si l’onglet a été correctement rempli.</t>
    </r>
  </si>
  <si>
    <t>8. Bilan</t>
  </si>
  <si>
    <t>Cet onglet rassemble les autres comptes de bilan pas encore saisis afin de calculer les valeurs totales de l’actif et du passif de l’exploitation agricole.</t>
  </si>
  <si>
    <r>
      <rPr>
        <b/>
        <sz val="10.5"/>
        <color theme="1"/>
        <rFont val="Arial"/>
        <family val="2"/>
      </rPr>
      <t>8.1</t>
    </r>
    <r>
      <rPr>
        <sz val="10.5"/>
        <color theme="1"/>
        <rFont val="Arial"/>
        <family val="2"/>
      </rPr>
      <t xml:space="preserve"> Indiquez les soldes de l’actif au début et à la fin de l’année, notamment l’argent comptant, les comptes clients et les autres actifs (capitaux propres de coopérative, investissements, etc.). Veuillez exclure tout solde pour la TPS et la TVH à recevoir.</t>
    </r>
  </si>
  <si>
    <r>
      <rPr>
        <b/>
        <sz val="10.5"/>
        <color theme="1"/>
        <rFont val="Arial"/>
        <family val="2"/>
      </rPr>
      <t>8.2</t>
    </r>
    <r>
      <rPr>
        <sz val="10.5"/>
        <color theme="1"/>
        <rFont val="Arial"/>
        <family val="2"/>
      </rPr>
      <t xml:space="preserve"> Inscrivez les soldes du passif au début et à la fin de l’année, notamment la marge de crédit, les cartes de crédit, les comptes fournisseurs et la dette à long terme. Veuillez exclure les prêts aux actionnaires dans ces catégories, ainsi que tout solde pour la TPS et la TVH à recevoir.</t>
    </r>
  </si>
  <si>
    <t>9. Onglets de rapports</t>
  </si>
  <si>
    <t>Aux étapes 1 à 8, vous devez remplir les onglets bleus de saisie des informations. Lorsque vous aurez terminé, les onglets verts du rapport se rempliront automatiquement avec les résultats.</t>
  </si>
  <si>
    <r>
      <rPr>
        <b/>
        <sz val="11"/>
        <color theme="1"/>
        <rFont val="Arial"/>
        <family val="2"/>
      </rPr>
      <t>Coûts de production totaux :</t>
    </r>
    <r>
      <rPr>
        <sz val="11"/>
        <color theme="1"/>
        <rFont val="Arial"/>
        <family val="2"/>
      </rPr>
      <t xml:space="preserve"> total des revenus et des coûts de l’exploitation agricole liés au secteur laitier et au secteur de remplacement pour l’année. Aucune information de référence n’est fournie, car le total des revenus et des dépenses n’est pas un bon point de référence pour connaître l’efficacité des exploitations agricoles en raison de la variabilité de la taille des exploitations.</t>
    </r>
  </si>
  <si>
    <r>
      <rPr>
        <b/>
        <sz val="11"/>
        <color theme="1"/>
        <rFont val="Arial"/>
        <family val="2"/>
      </rPr>
      <t>Par litre :</t>
    </r>
    <r>
      <rPr>
        <sz val="11"/>
        <color theme="1"/>
        <rFont val="Arial"/>
        <family val="2"/>
      </rPr>
      <t xml:space="preserve"> coûts de production par litre. Le nombre de litres utilisé comme dénominateur peut être sélectionné dans la liste déroulante de la cellule C4. Notez que les informations de référence sont fondées sur les litres produits (standardisés); cette information a donc été choisie par défaut pour servir de référence.</t>
    </r>
  </si>
  <si>
    <t>Comme les niveaux de composants du lait diffèrent d’un mois à l’autre et d’un producteur à l’autre, les litres produits ont été standardisés pour pouvoir améliorer les comparaisons entre votre exploitation et celles des autres qui servent à établir les données de référence. Cette standardisation a été calculée en utilisant un taux de matières grasses de 3,8 % et un taux de protéines de 3,4 %, fournis par le ministère de l’Agriculture, de l’Alimentation et des Affaires rurales.</t>
  </si>
  <si>
    <t>– Les litres non standardisés représentent le nombre réel de litres produits ou vendus dans l’exploitation du producteur.</t>
  </si>
  <si>
    <t>– Les litres standardisés représentent le nombre ajusté de litres produits ou vendus s’ils avaient tous un taux de matières grasses de 3,8 % et un taux de protéines de 3,4 %.</t>
  </si>
  <si>
    <r>
      <rPr>
        <b/>
        <sz val="11"/>
        <color theme="1"/>
        <rFont val="Arial"/>
        <family val="2"/>
      </rPr>
      <t>Par chèvre :</t>
    </r>
    <r>
      <rPr>
        <sz val="11"/>
        <color theme="1"/>
        <rFont val="Arial"/>
        <family val="2"/>
      </rPr>
      <t xml:space="preserve"> coût de production par tête dans le troupeau laitier (moyenne de chèvres dans le troupeau laitier par an)</t>
    </r>
  </si>
  <si>
    <r>
      <rPr>
        <b/>
        <sz val="11"/>
        <color theme="1"/>
        <rFont val="Arial"/>
        <family val="2"/>
      </rPr>
      <t>Statistiques :</t>
    </r>
    <r>
      <rPr>
        <sz val="11"/>
        <color theme="1"/>
        <rFont val="Arial"/>
        <family val="2"/>
      </rPr>
      <t xml:space="preserve"> sélection de statistiques non liées aux coûts de production à des fins d’analyse comparative, comme la taille du troupeau, le nombre de litres produits, les tests de matières grasses et de protéines, les valeurs du troupeau et les heures de travail</t>
    </r>
  </si>
  <si>
    <r>
      <rPr>
        <b/>
        <sz val="11"/>
        <color theme="1"/>
        <rFont val="Arial"/>
        <family val="2"/>
      </rPr>
      <t>Graphiques :</t>
    </r>
    <r>
      <rPr>
        <sz val="11"/>
        <color theme="1"/>
        <rFont val="Arial"/>
        <family val="2"/>
      </rPr>
      <t xml:space="preserve"> sélection de représentations récapitulatives des coûts de production</t>
    </r>
  </si>
  <si>
    <t>La valeur comptable nette représente la valeur comptable amortie de l’immobilisation ou de la classe d’immobilisation. La valeur marchande réalisable peut être supérieure ou inférieure à la valeur comptable nette d’une immobilisation. La valeur comptable nette se calcule comme suit :</t>
  </si>
  <si>
    <t>Coût initial - Amortissements cumulés = Valeur comptable nette</t>
  </si>
  <si>
    <t>Tableau 1 – Exemple de calcul des coûts de remplacement à transférer au troupeau laitier</t>
  </si>
  <si>
    <t>Rapport sur le troupeau</t>
  </si>
  <si>
    <t>Chevrettes</t>
  </si>
  <si>
    <t>Chevrettes prêtes à saillir</t>
  </si>
  <si>
    <t>Chevrettes saillies</t>
  </si>
  <si>
    <t>Têtes transférées au troupeau laitier</t>
  </si>
  <si>
    <t>Total des unités animales produites</t>
  </si>
  <si>
    <t>Têtes transférées au troupeau laitier (%)</t>
  </si>
  <si>
    <t>Tableau 2 –</t>
  </si>
  <si>
    <t>Taux de conversion en tonnes métriques (t)</t>
  </si>
  <si>
    <t>Mesure</t>
  </si>
  <si>
    <t>Tonnes métriques</t>
  </si>
  <si>
    <t>Tonnes courtes (2000 lb chacune)</t>
  </si>
  <si>
    <t>Tonnes longues (2200 lb chacune)</t>
  </si>
  <si>
    <t>Livres</t>
  </si>
  <si>
    <t>Kilogrammes</t>
  </si>
  <si>
    <t>Boisseaux</t>
  </si>
  <si>
    <t>Tableau 3 – taux pour la main-d’œuvre du producteur</t>
  </si>
  <si>
    <t>Taux de main-d’œuvre</t>
  </si>
  <si>
    <t>Taux de main-d’œuvre de direction</t>
  </si>
  <si>
    <t>Taux de salaire global dans l’industrie</t>
  </si>
  <si>
    <t>Poids vif</t>
  </si>
  <si>
    <t>15 kg</t>
  </si>
  <si>
    <t>45 kg</t>
  </si>
  <si>
    <t>75 kg</t>
  </si>
  <si>
    <t>t</t>
  </si>
  <si>
    <t>Montant</t>
  </si>
  <si>
    <t>Poids unitaire</t>
  </si>
  <si>
    <t>Calcul</t>
  </si>
  <si>
    <t>Moyenne du taux pour AG-3 (étapes 4 et 5) pour 2019</t>
  </si>
  <si>
    <t>Médiane du taux pour GL-MAN-3 pour 2019</t>
  </si>
  <si>
    <t>Variation nette des stocks</t>
  </si>
  <si>
    <t>Source</t>
  </si>
  <si>
    <t>https://www.tbs-sct.canada.ca/agreements-conventions/view-visualiser-fra.aspx?id=3#tocxx321922</t>
  </si>
  <si>
    <t>https://www.tbs-sct.canada.ca/agreements-conventions/view-visualiser-fra.aspx?id=24#toc28102228103</t>
  </si>
  <si>
    <t>Unités animales</t>
  </si>
  <si>
    <t>Outil d’analyse comparative des coûts de production pour les producteurs de lait de chèvre</t>
  </si>
  <si>
    <t>Sélection de statistiques du producteur</t>
  </si>
  <si>
    <t>DÉBOURS</t>
  </si>
  <si>
    <t>REMISES GOUVERNEMENTALES ET AUTRES REVENUS</t>
  </si>
  <si>
    <t>COÛT EN CAPITAL</t>
  </si>
  <si>
    <t>MAIN-D’ŒUVRE DU PRODUCTEUR</t>
  </si>
  <si>
    <t>COÛT TOTAL DU LAIT PRODUIT</t>
  </si>
  <si>
    <t>ÉTAT DES RÉSULTATS</t>
  </si>
  <si>
    <t>VENTILATION DÉTAILLÉE DE CERTAINES DÉPENSES</t>
  </si>
  <si>
    <t>VALEUR MOYENNE DES ACTIFS LAITIERS ET DE REMPLACEMENT</t>
  </si>
  <si>
    <t>PASSIFS LAITIERS ET DE REMPLACEMENT</t>
  </si>
  <si>
    <t>Achats d’aliments</t>
  </si>
  <si>
    <t>Dépenses administratives</t>
  </si>
  <si>
    <t>Frais de reproduction et de vétérinaire</t>
  </si>
  <si>
    <t>Frais du programme de GRE</t>
  </si>
  <si>
    <t>Intrants de culture</t>
  </si>
  <si>
    <t>Travail à forfait</t>
  </si>
  <si>
    <t>Fret et camionnage</t>
  </si>
  <si>
    <t>Carburants et lubrifiants</t>
  </si>
  <si>
    <t>Main-d’œuvre salariée</t>
  </si>
  <si>
    <t>Dépenses de commercialisation du lait</t>
  </si>
  <si>
    <t>Honoraires professionnels</t>
  </si>
  <si>
    <t>Impôts fonciers et assurances</t>
  </si>
  <si>
    <t>Loyer</t>
  </si>
  <si>
    <t>Réparation et entretien</t>
  </si>
  <si>
    <t>Fournitures</t>
  </si>
  <si>
    <t>Services publics</t>
  </si>
  <si>
    <t>Achat net (ou vente) d’animaux</t>
  </si>
  <si>
    <t>TOTAL DES DÉBOURS</t>
  </si>
  <si>
    <t>Revenus de soutien gouvernemental</t>
  </si>
  <si>
    <t>Revenus du programme de GRE</t>
  </si>
  <si>
    <t>Autres revenus</t>
  </si>
  <si>
    <t>TOTAL DES REMISES GOUVERNEMENTALES ET AUTRES REVENUS</t>
  </si>
  <si>
    <t>Frais de financement</t>
  </si>
  <si>
    <t>Amortissement des bâtiments</t>
  </si>
  <si>
    <t>Amortissement des machines et du matériel</t>
  </si>
  <si>
    <t>TOTAL DU COÛT EN CAPITAL</t>
  </si>
  <si>
    <t>Main-d’œuvre directe</t>
  </si>
  <si>
    <t>Gestion et administration</t>
  </si>
  <si>
    <t>TOTAL DE LA MAIN-D’ŒUVRE DU PRODUCTEUR</t>
  </si>
  <si>
    <t>Ventes brutes de lait</t>
  </si>
  <si>
    <t>Ventes de boucs et de chèvres laitières</t>
  </si>
  <si>
    <t>Ventes de chèvres de remplacement</t>
  </si>
  <si>
    <t>TOTAL DES REVENUS</t>
  </si>
  <si>
    <t>Achats de chèvres laitières</t>
  </si>
  <si>
    <t>Achats de chèvres de remplacement</t>
  </si>
  <si>
    <t>Total des achats de chèvres</t>
  </si>
  <si>
    <t>Ration laitière et compléments protéiques</t>
  </si>
  <si>
    <t>Sels et minéraux</t>
  </si>
  <si>
    <t>Ration de lait de remplacement et pour les chevrettes</t>
  </si>
  <si>
    <t>Litière</t>
  </si>
  <si>
    <t>Autres aliments achetés</t>
  </si>
  <si>
    <t>Total des achats d’aliments</t>
  </si>
  <si>
    <t>Vétérinaire et médicaments</t>
  </si>
  <si>
    <t>Reproduction et insémination artificielle</t>
  </si>
  <si>
    <t>Total des frais de reproduction et de vétérinaire</t>
  </si>
  <si>
    <t>Actifs agricoles</t>
  </si>
  <si>
    <t>Stocks d’aliments, de cultures et de fournitures</t>
  </si>
  <si>
    <t>Chèvres laitières</t>
  </si>
  <si>
    <t>Chevrettes laitières</t>
  </si>
  <si>
    <t>Chevreaux</t>
  </si>
  <si>
    <t>Boucs reproducteurs</t>
  </si>
  <si>
    <t>Autres animaux</t>
  </si>
  <si>
    <t>Autres stocks de cultures</t>
  </si>
  <si>
    <t>Autres stocks</t>
  </si>
  <si>
    <t>Terres</t>
  </si>
  <si>
    <t xml:space="preserve">Bâtiments </t>
  </si>
  <si>
    <t>Machines et matériel</t>
  </si>
  <si>
    <t>Total des actifs agricoles</t>
  </si>
  <si>
    <t>Actifs laitiers et de remplacement (% du total des actifs agricoles)</t>
  </si>
  <si>
    <t>Actifs à court terme (liquidités et comptes clients)</t>
  </si>
  <si>
    <t>Autres actifs (capitaux propres de coopérative, investissements, etc.)</t>
  </si>
  <si>
    <t>Total des actifs</t>
  </si>
  <si>
    <t>Passifs à court terme</t>
  </si>
  <si>
    <t>Dette à long terme</t>
  </si>
  <si>
    <t>Total des passifs</t>
  </si>
  <si>
    <t>CAPITAUX NETS LAITIERS ET DE REMPLACEMENT</t>
  </si>
  <si>
    <t>Résultats du producteur</t>
  </si>
  <si>
    <t>Sélection de statistiques du producteur mesurées par litre. Notez que les informations de référence sont fondées sur les litres produits (standardisés).</t>
  </si>
  <si>
    <t>COÛT TOTAL DU LAIT PRODUIT PAR LITRE</t>
  </si>
  <si>
    <t>Sélectionnez la mesure de volume dans la liste déroulante (seulement les résultats du producteur seront modifiés).</t>
  </si>
  <si>
    <t>Chevreaux et boucs</t>
  </si>
  <si>
    <t>Litres de lait produits (standardisés)</t>
  </si>
  <si>
    <t>Remarque : Le point de référence moyen de l’industrie est compilé à partir de la moyenne des résultats de référence annuels de 2019, 2020 et 2021.</t>
  </si>
  <si>
    <t>Données de référence</t>
  </si>
  <si>
    <t>Moyenne de l’industrie (par litre produit, standardisé)</t>
  </si>
  <si>
    <t>Écart par rapport à la moyenne</t>
  </si>
  <si>
    <t>Écart (%)</t>
  </si>
  <si>
    <t>Sélection de statistiques du producteur mesurées par chèvre laitière</t>
  </si>
  <si>
    <t>COÛT TOTAL DU LAIT PRODUIT PAR CHÈVRE LAITIÈRE</t>
  </si>
  <si>
    <t>Nombre moyen de chèvres dans le troupeau laitier tout au long de l’année</t>
  </si>
  <si>
    <t>Moyenne de l’industrie (par chèvre laitière)</t>
  </si>
  <si>
    <t>Statistiques non liées au coût de production</t>
  </si>
  <si>
    <t>INFORMATIONS SUR LA PRODUCTION</t>
  </si>
  <si>
    <t>VALEUR DES STOCKS DE FIN D’ANNÉE PAR CATÉGORIE DE CHÈVRES</t>
  </si>
  <si>
    <t>HEURES DE TRAVAIL ALLOUÉES AU LAIT ET AU REMPLACEMENT</t>
  </si>
  <si>
    <t>Nombre moyen de chèvres dans le troupeau laitier</t>
  </si>
  <si>
    <t>Nombre moyen de chevrettes dans le troupeau de remplacement</t>
  </si>
  <si>
    <t>Nombre moyen de chevreaux dans le troupeau laitier</t>
  </si>
  <si>
    <t>Nombre moyen de boucs reproducteurs dans le troupeau laitier</t>
  </si>
  <si>
    <t>Litres de lait produits (non standardisés)</t>
  </si>
  <si>
    <t>Litres de lait vendus (non standardisés)</t>
  </si>
  <si>
    <t>Litres de lait vendus (standardisés)</t>
  </si>
  <si>
    <t>Litres de lait vendus par chèvre (non standardisés)</t>
  </si>
  <si>
    <t>Litres de lait vendus par chèvre (standardisés)</t>
  </si>
  <si>
    <t>Analyse de la teneur en matières grasses</t>
  </si>
  <si>
    <t>Teneur en matières grasses (kg/hl)</t>
  </si>
  <si>
    <t>Analyse de la teneur en protéines</t>
  </si>
  <si>
    <t>Teneur en protéines (kg/hl)</t>
  </si>
  <si>
    <t>Terres cultivées exploitables – totales (acres)</t>
  </si>
  <si>
    <t>Terres cultivées exploitables – cultures fourragères (acres)</t>
  </si>
  <si>
    <t>Boucs</t>
  </si>
  <si>
    <t>Propriétaire</t>
  </si>
  <si>
    <t>Administration</t>
  </si>
  <si>
    <t>Main-d’œuvre directe – chèvres</t>
  </si>
  <si>
    <t>Main-d’œuvre directe – cultures</t>
  </si>
  <si>
    <t>Autres membres de la famille (ajusté pour l’équivalent d’un adulte)</t>
  </si>
  <si>
    <t>Employé</t>
  </si>
  <si>
    <t>Heures totales de travail pour le troupeau laitier</t>
  </si>
  <si>
    <t>Équivalence en personnes à 3000 heures</t>
  </si>
  <si>
    <t>Litres standardisés par heure de travail</t>
  </si>
  <si>
    <t>Moyenne de l’industrie</t>
  </si>
  <si>
    <t>Graphiques d’analyse comparative</t>
  </si>
  <si>
    <t>Aliments par rapport à l’industrie</t>
  </si>
  <si>
    <t>Par litre</t>
  </si>
  <si>
    <t>Par chèvre</t>
  </si>
  <si>
    <t>Total des débours</t>
  </si>
  <si>
    <t>Total du coût en capital</t>
  </si>
  <si>
    <t>Répartition du coût total par litre</t>
  </si>
  <si>
    <t>Coûts des aliments achetés</t>
  </si>
  <si>
    <t>Autres débours</t>
  </si>
  <si>
    <t>Remises gouvernementales</t>
  </si>
  <si>
    <t>Coût en capital</t>
  </si>
  <si>
    <t>Main-d’œuvre du producteur</t>
  </si>
  <si>
    <t>COÛT TOTAL PAR LITRE</t>
  </si>
  <si>
    <t>Répartition du coût total par chèvre</t>
  </si>
  <si>
    <t>Producteur</t>
  </si>
  <si>
    <t>Moyenne de l’industrie sur 3 ans</t>
  </si>
  <si>
    <t>Immobilisations agricoles – onglet récapitulatif</t>
  </si>
  <si>
    <t>Aucune saisie requise. Une fois que les données auront été saisies dans l’onglet de saisie des immobilisations, le présent onglet sera rempli automatiquement.</t>
  </si>
  <si>
    <t>Lait</t>
  </si>
  <si>
    <t>Classe d’immobilisations</t>
  </si>
  <si>
    <t>Total</t>
  </si>
  <si>
    <t>Troupeau de remplacement</t>
  </si>
  <si>
    <t>Coût comptable</t>
  </si>
  <si>
    <t>Amortissements cumulés (AC)</t>
  </si>
  <si>
    <t>Amortissement de l’année en cours (AA)</t>
  </si>
  <si>
    <t>AC pour le lait</t>
  </si>
  <si>
    <t>AA pour le lait</t>
  </si>
  <si>
    <t>AC pour les cultures fourragères</t>
  </si>
  <si>
    <t>AA pour les cultures fourragères</t>
  </si>
  <si>
    <t>Coûts répartis</t>
  </si>
  <si>
    <t>AC répartis</t>
  </si>
  <si>
    <t>AA réparti</t>
  </si>
  <si>
    <t>Valeur comptable nette (VCN) répartie</t>
  </si>
  <si>
    <t>VCN répartie</t>
  </si>
  <si>
    <t>VCN présumée de l’année précédente</t>
  </si>
  <si>
    <t>VCN répartie moyenne</t>
  </si>
  <si>
    <t>À titre de référence seulement</t>
  </si>
  <si>
    <t>Stocks de bétail</t>
  </si>
  <si>
    <t>Troupeau de chèvres</t>
  </si>
  <si>
    <t>Chèvres laitières et taries</t>
  </si>
  <si>
    <t>Nombre total de chèvres dans le troupeau</t>
  </si>
  <si>
    <r>
      <t>(Nom du bétail n</t>
    </r>
    <r>
      <rPr>
        <vertAlign val="superscript"/>
        <sz val="11"/>
        <rFont val="Segoe UI Semilight"/>
        <family val="2"/>
      </rPr>
      <t>o</t>
    </r>
    <r>
      <rPr>
        <sz val="11"/>
        <color theme="1"/>
        <rFont val="Segoe UI Semilight"/>
        <family val="2"/>
        <scheme val="minor"/>
      </rPr>
      <t> 1)</t>
    </r>
  </si>
  <si>
    <r>
      <t>(Nom du bétail n</t>
    </r>
    <r>
      <rPr>
        <vertAlign val="superscript"/>
        <sz val="11"/>
        <rFont val="Segoe UI Semilight"/>
        <family val="2"/>
      </rPr>
      <t>o</t>
    </r>
    <r>
      <rPr>
        <sz val="11"/>
        <color theme="1"/>
        <rFont val="Segoe UI Semilight"/>
        <family val="2"/>
        <scheme val="minor"/>
      </rPr>
      <t> 2)</t>
    </r>
  </si>
  <si>
    <r>
      <t>(Nom du bétail n</t>
    </r>
    <r>
      <rPr>
        <vertAlign val="superscript"/>
        <sz val="11"/>
        <rFont val="Segoe UI Semilight"/>
        <family val="2"/>
      </rPr>
      <t>o</t>
    </r>
    <r>
      <rPr>
        <sz val="11"/>
        <color theme="1"/>
        <rFont val="Segoe UI Semilight"/>
        <family val="2"/>
        <scheme val="minor"/>
      </rPr>
      <t> 3)</t>
    </r>
  </si>
  <si>
    <t>Total d’autres animaux</t>
  </si>
  <si>
    <t>Total d’animaux d’élevage</t>
  </si>
  <si>
    <t>Variation nette des stocks = Stock de clôture - Stock d’ouverture + Ventes + Décès</t>
  </si>
  <si>
    <t>Nombre de têtes</t>
  </si>
  <si>
    <t>Stock d’ouverture</t>
  </si>
  <si>
    <t>Achats (+)</t>
  </si>
  <si>
    <t>Poids</t>
  </si>
  <si>
    <t>Transferts entrants et naissances</t>
  </si>
  <si>
    <t>Transferts sortants</t>
  </si>
  <si>
    <t>(représentent le % des coûts du transfert du troupeau de remplacement au troupeau laitier)</t>
  </si>
  <si>
    <t>Ventes (-)</t>
  </si>
  <si>
    <t>Décès (-)</t>
  </si>
  <si>
    <t>Stock de clôture</t>
  </si>
  <si>
    <t>Valeur par tête</t>
  </si>
  <si>
    <t>Ouverture</t>
  </si>
  <si>
    <t>Clôture</t>
  </si>
  <si>
    <t>Valeur totale du troupeau</t>
  </si>
  <si>
    <t>Moyenne</t>
  </si>
  <si>
    <t>Production de lait</t>
  </si>
  <si>
    <t>Déductions pour le transport</t>
  </si>
  <si>
    <t>Déductions de laboratoire</t>
  </si>
  <si>
    <t>Achats d’actions</t>
  </si>
  <si>
    <t>Autres déductions</t>
  </si>
  <si>
    <t>TPS et TVH</t>
  </si>
  <si>
    <t>Total des déductions</t>
  </si>
  <si>
    <t>Paiement net</t>
  </si>
  <si>
    <t>Litres effectivement expédiés</t>
  </si>
  <si>
    <t>Litres consommés</t>
  </si>
  <si>
    <t>Litres détruits</t>
  </si>
  <si>
    <t>Litres donnés à boire</t>
  </si>
  <si>
    <t>Total des litres produits</t>
  </si>
  <si>
    <t>% moyen de matières grasses</t>
  </si>
  <si>
    <t>% moyen de protéines</t>
  </si>
  <si>
    <t>Part du revenu des matières grasses</t>
  </si>
  <si>
    <t>Part du revenu des protéines</t>
  </si>
  <si>
    <t>Janvier</t>
  </si>
  <si>
    <t>Février</t>
  </si>
  <si>
    <t>Mars</t>
  </si>
  <si>
    <t>Avril</t>
  </si>
  <si>
    <t>Mai</t>
  </si>
  <si>
    <t>Juin</t>
  </si>
  <si>
    <t>Juillet</t>
  </si>
  <si>
    <t>Août</t>
  </si>
  <si>
    <t>Septembre</t>
  </si>
  <si>
    <t>Octobre</t>
  </si>
  <si>
    <t>Novembre</t>
  </si>
  <si>
    <t>Décembre</t>
  </si>
  <si>
    <t>Immobilisations agricoles – onglet de saisie des données</t>
  </si>
  <si>
    <t>Compte des immobilisations</t>
  </si>
  <si>
    <t>Sélectionnez l’année</t>
  </si>
  <si>
    <t>Valeur de récupération en % du coût</t>
  </si>
  <si>
    <t>Nom de l’immobilisation</t>
  </si>
  <si>
    <r>
      <t>N</t>
    </r>
    <r>
      <rPr>
        <vertAlign val="superscript"/>
        <sz val="11"/>
        <rFont val="Segoe UI Semilight"/>
        <family val="2"/>
      </rPr>
      <t>o</t>
    </r>
    <r>
      <rPr>
        <sz val="11"/>
        <color theme="1"/>
        <rFont val="Segoe UI Semilight"/>
        <family val="2"/>
        <scheme val="minor"/>
      </rPr>
      <t> de classe</t>
    </r>
  </si>
  <si>
    <t>Coût d’achat initial</t>
  </si>
  <si>
    <t>Liste de référence des classes d’amortissement</t>
  </si>
  <si>
    <t>Date d’achat</t>
  </si>
  <si>
    <t>Taux d’amortissement</t>
  </si>
  <si>
    <t>Date de vente</t>
  </si>
  <si>
    <t>Types d’immobilisations</t>
  </si>
  <si>
    <t>Bâtiments, ouvrages de drainage, fosses d’ensilage, cellules à grains et toute autre forme de silos</t>
  </si>
  <si>
    <t>Structures d’entreposage du fumier</t>
  </si>
  <si>
    <t>Matériel de traite, d’alimentation et de travail sur le terrain</t>
  </si>
  <si>
    <t>Matériel de manutention du fumier</t>
  </si>
  <si>
    <t>Matériel motorisé</t>
  </si>
  <si>
    <t>Matériel électronique</t>
  </si>
  <si>
    <t>Répartition pour le lait</t>
  </si>
  <si>
    <t>Répartition pour le remplacement</t>
  </si>
  <si>
    <t>Répartition pour les cultures fourragères</t>
  </si>
  <si>
    <t>Autres répartitions (non liées au lait)</t>
  </si>
  <si>
    <t>Total des répartitions</t>
  </si>
  <si>
    <t>Utilisation des aliments par type de bétail</t>
  </si>
  <si>
    <t>Type d’aliment et de litière</t>
  </si>
  <si>
    <t>Ensilage de maïs</t>
  </si>
  <si>
    <t>Ensilage de luzerne</t>
  </si>
  <si>
    <t>Ensilage de cultures de couverture</t>
  </si>
  <si>
    <t>Ensilage préfané</t>
  </si>
  <si>
    <t>Foin</t>
  </si>
  <si>
    <t>Maïs</t>
  </si>
  <si>
    <t>Grains mélangés</t>
  </si>
  <si>
    <t>Paille</t>
  </si>
  <si>
    <t>Autre</t>
  </si>
  <si>
    <t>Moyenne en livres par tête et par jour</t>
  </si>
  <si>
    <t>Quantité de nourriture et de litière par tête et par jour (lb)</t>
  </si>
  <si>
    <t>Nombre de jours à l’engraissement</t>
  </si>
  <si>
    <t>Nombre de têtes moyen</t>
  </si>
  <si>
    <t>Quantité totale de nourriture en livres</t>
  </si>
  <si>
    <t>Production d’aliments et autres stocks</t>
  </si>
  <si>
    <t>Production d’aliments</t>
  </si>
  <si>
    <t>Cultures fourragères</t>
  </si>
  <si>
    <t>Autres cultures</t>
  </si>
  <si>
    <r>
      <t>(Autre culture n</t>
    </r>
    <r>
      <rPr>
        <vertAlign val="superscript"/>
        <sz val="11"/>
        <rFont val="Segoe UI Semilight"/>
        <family val="2"/>
      </rPr>
      <t>o</t>
    </r>
    <r>
      <rPr>
        <sz val="11"/>
        <color theme="1"/>
        <rFont val="Segoe UI Semilight"/>
        <family val="2"/>
        <scheme val="minor"/>
      </rPr>
      <t> 1)</t>
    </r>
  </si>
  <si>
    <r>
      <t>(Autre culture n</t>
    </r>
    <r>
      <rPr>
        <vertAlign val="superscript"/>
        <sz val="11"/>
        <rFont val="Segoe UI Semilight"/>
        <family val="2"/>
      </rPr>
      <t>o</t>
    </r>
    <r>
      <rPr>
        <sz val="11"/>
        <color theme="1"/>
        <rFont val="Segoe UI Semilight"/>
        <family val="2"/>
        <scheme val="minor"/>
      </rPr>
      <t> 2)</t>
    </r>
  </si>
  <si>
    <r>
      <t>(Autre culture n</t>
    </r>
    <r>
      <rPr>
        <vertAlign val="superscript"/>
        <sz val="11"/>
        <rFont val="Segoe UI Semilight"/>
        <family val="2"/>
      </rPr>
      <t>o</t>
    </r>
    <r>
      <rPr>
        <sz val="11"/>
        <color theme="1"/>
        <rFont val="Segoe UI Semilight"/>
        <family val="2"/>
        <scheme val="minor"/>
      </rPr>
      <t> 3)</t>
    </r>
  </si>
  <si>
    <r>
      <t>(Autre culture n</t>
    </r>
    <r>
      <rPr>
        <vertAlign val="superscript"/>
        <sz val="11"/>
        <rFont val="Segoe UI Semilight"/>
        <family val="2"/>
      </rPr>
      <t>o</t>
    </r>
    <r>
      <rPr>
        <sz val="11"/>
        <color theme="1"/>
        <rFont val="Segoe UI Semilight"/>
        <family val="2"/>
        <scheme val="minor"/>
      </rPr>
      <t> 4)</t>
    </r>
  </si>
  <si>
    <r>
      <t>(Autre culture n</t>
    </r>
    <r>
      <rPr>
        <vertAlign val="superscript"/>
        <sz val="11"/>
        <rFont val="Segoe UI Semilight"/>
        <family val="2"/>
      </rPr>
      <t>o</t>
    </r>
    <r>
      <rPr>
        <sz val="11"/>
        <color theme="1"/>
        <rFont val="Segoe UI Semilight"/>
        <family val="2"/>
        <scheme val="minor"/>
      </rPr>
      <t> 5)</t>
    </r>
  </si>
  <si>
    <t>Aliments préparés et suppléments</t>
  </si>
  <si>
    <t>Fournitures pour la traite</t>
  </si>
  <si>
    <t>Fournitures vétérinaires et médicaments</t>
  </si>
  <si>
    <t>Carburant</t>
  </si>
  <si>
    <t>Engrais</t>
  </si>
  <si>
    <t>Semence</t>
  </si>
  <si>
    <t>Fournitures de cultures</t>
  </si>
  <si>
    <t>Total des autres stocks</t>
  </si>
  <si>
    <t>Acres cultivés</t>
  </si>
  <si>
    <t>Nombre d’acres</t>
  </si>
  <si>
    <t>Valeur des stocks d’ouverture</t>
  </si>
  <si>
    <t>Le tableau doit être rempli en tonnes métriques.</t>
  </si>
  <si>
    <t>Valeur des stocks de clôture</t>
  </si>
  <si>
    <t>Achats</t>
  </si>
  <si>
    <t>Récoltes</t>
  </si>
  <si>
    <t>Ventes</t>
  </si>
  <si>
    <t>Nourriture et litière pour les chèvres laitières</t>
  </si>
  <si>
    <t>Nourriture et litière pour les remplacements</t>
  </si>
  <si>
    <t>Nourriture et litière pour les autres animaux</t>
  </si>
  <si>
    <t>$/t à l’ouverture</t>
  </si>
  <si>
    <t>$/t à la clôture</t>
  </si>
  <si>
    <t>Valeur des stocks à l’ouverture</t>
  </si>
  <si>
    <t>Valeur des stocks à la clôture</t>
  </si>
  <si>
    <t>Heures de travail</t>
  </si>
  <si>
    <t>Saisissez le nombre total d’heures annuelles dans la colonne E, ainsi que le pourcentage estimé du temps alloué à chaque tâche par chaque personne au cours de l’année.</t>
  </si>
  <si>
    <t>Le temps alloué correspond au nombre total d’heures</t>
  </si>
  <si>
    <t>Nom</t>
  </si>
  <si>
    <r>
      <t>Nom n</t>
    </r>
    <r>
      <rPr>
        <vertAlign val="superscript"/>
        <sz val="11"/>
        <rFont val="Segoe UI Semilight"/>
        <family val="2"/>
      </rPr>
      <t>o</t>
    </r>
    <r>
      <rPr>
        <sz val="11"/>
        <color theme="1"/>
        <rFont val="Segoe UI Semilight"/>
        <family val="2"/>
        <scheme val="minor"/>
      </rPr>
      <t> 1</t>
    </r>
  </si>
  <si>
    <r>
      <t>Nom n</t>
    </r>
    <r>
      <rPr>
        <vertAlign val="superscript"/>
        <sz val="11"/>
        <rFont val="Segoe UI Semilight"/>
        <family val="2"/>
      </rPr>
      <t>o</t>
    </r>
    <r>
      <rPr>
        <sz val="11"/>
        <color theme="1"/>
        <rFont val="Segoe UI Semilight"/>
        <family val="2"/>
        <scheme val="minor"/>
      </rPr>
      <t> 2</t>
    </r>
  </si>
  <si>
    <r>
      <t>Nom n</t>
    </r>
    <r>
      <rPr>
        <vertAlign val="superscript"/>
        <sz val="11"/>
        <rFont val="Segoe UI Semilight"/>
        <family val="2"/>
      </rPr>
      <t>o</t>
    </r>
    <r>
      <rPr>
        <sz val="11"/>
        <color theme="1"/>
        <rFont val="Segoe UI Semilight"/>
        <family val="2"/>
        <scheme val="minor"/>
      </rPr>
      <t> 3</t>
    </r>
  </si>
  <si>
    <r>
      <t>Nom n</t>
    </r>
    <r>
      <rPr>
        <vertAlign val="superscript"/>
        <sz val="11"/>
        <rFont val="Segoe UI Semilight"/>
        <family val="2"/>
      </rPr>
      <t>o</t>
    </r>
    <r>
      <rPr>
        <sz val="11"/>
        <color theme="1"/>
        <rFont val="Segoe UI Semilight"/>
        <family val="2"/>
        <scheme val="minor"/>
      </rPr>
      <t> 4</t>
    </r>
  </si>
  <si>
    <r>
      <t>Nom n</t>
    </r>
    <r>
      <rPr>
        <vertAlign val="superscript"/>
        <sz val="11"/>
        <rFont val="Segoe UI Semilight"/>
        <family val="2"/>
      </rPr>
      <t>o</t>
    </r>
    <r>
      <rPr>
        <sz val="11"/>
        <color theme="1"/>
        <rFont val="Segoe UI Semilight"/>
        <family val="2"/>
        <scheme val="minor"/>
      </rPr>
      <t> 5</t>
    </r>
  </si>
  <si>
    <r>
      <t>Nom n</t>
    </r>
    <r>
      <rPr>
        <vertAlign val="superscript"/>
        <sz val="11"/>
        <rFont val="Segoe UI Semilight"/>
        <family val="2"/>
      </rPr>
      <t>o</t>
    </r>
    <r>
      <rPr>
        <sz val="11"/>
        <color theme="1"/>
        <rFont val="Segoe UI Semilight"/>
        <family val="2"/>
        <scheme val="minor"/>
      </rPr>
      <t> 6</t>
    </r>
  </si>
  <si>
    <r>
      <t>Nom n</t>
    </r>
    <r>
      <rPr>
        <vertAlign val="superscript"/>
        <sz val="11"/>
        <rFont val="Segoe UI Semilight"/>
        <family val="2"/>
      </rPr>
      <t>o</t>
    </r>
    <r>
      <rPr>
        <sz val="11"/>
        <color theme="1"/>
        <rFont val="Segoe UI Semilight"/>
        <family val="2"/>
        <scheme val="minor"/>
      </rPr>
      <t> 7</t>
    </r>
  </si>
  <si>
    <r>
      <t>Nom n</t>
    </r>
    <r>
      <rPr>
        <vertAlign val="superscript"/>
        <sz val="11"/>
        <rFont val="Segoe UI Semilight"/>
        <family val="2"/>
      </rPr>
      <t>o</t>
    </r>
    <r>
      <rPr>
        <sz val="11"/>
        <color theme="1"/>
        <rFont val="Segoe UI Semilight"/>
        <family val="2"/>
        <scheme val="minor"/>
      </rPr>
      <t> 8</t>
    </r>
  </si>
  <si>
    <r>
      <t>Nom n</t>
    </r>
    <r>
      <rPr>
        <vertAlign val="superscript"/>
        <sz val="11"/>
        <rFont val="Segoe UI Semilight"/>
        <family val="2"/>
      </rPr>
      <t>o</t>
    </r>
    <r>
      <rPr>
        <sz val="11"/>
        <color theme="1"/>
        <rFont val="Segoe UI Semilight"/>
        <family val="2"/>
        <scheme val="minor"/>
      </rPr>
      <t> 9</t>
    </r>
  </si>
  <si>
    <r>
      <t>Nom n</t>
    </r>
    <r>
      <rPr>
        <vertAlign val="superscript"/>
        <sz val="11"/>
        <rFont val="Segoe UI Semilight"/>
        <family val="2"/>
      </rPr>
      <t>o</t>
    </r>
    <r>
      <rPr>
        <sz val="11"/>
        <color theme="1"/>
        <rFont val="Segoe UI Semilight"/>
        <family val="2"/>
        <scheme val="minor"/>
      </rPr>
      <t> 10</t>
    </r>
  </si>
  <si>
    <r>
      <t>Nom n</t>
    </r>
    <r>
      <rPr>
        <vertAlign val="superscript"/>
        <sz val="11"/>
        <rFont val="Segoe UI Semilight"/>
        <family val="2"/>
      </rPr>
      <t>o</t>
    </r>
    <r>
      <rPr>
        <sz val="11"/>
        <color theme="1"/>
        <rFont val="Segoe UI Semilight"/>
        <family val="2"/>
        <scheme val="minor"/>
      </rPr>
      <t> 11</t>
    </r>
  </si>
  <si>
    <r>
      <t>Nom n</t>
    </r>
    <r>
      <rPr>
        <vertAlign val="superscript"/>
        <sz val="11"/>
        <rFont val="Segoe UI Semilight"/>
        <family val="2"/>
      </rPr>
      <t>o</t>
    </r>
    <r>
      <rPr>
        <sz val="11"/>
        <color theme="1"/>
        <rFont val="Segoe UI Semilight"/>
        <family val="2"/>
        <scheme val="minor"/>
      </rPr>
      <t> 12</t>
    </r>
  </si>
  <si>
    <r>
      <t>Nom n</t>
    </r>
    <r>
      <rPr>
        <vertAlign val="superscript"/>
        <sz val="11"/>
        <rFont val="Segoe UI Semilight"/>
        <family val="2"/>
      </rPr>
      <t>o</t>
    </r>
    <r>
      <rPr>
        <sz val="11"/>
        <color theme="1"/>
        <rFont val="Segoe UI Semilight"/>
        <family val="2"/>
        <scheme val="minor"/>
      </rPr>
      <t> 13</t>
    </r>
  </si>
  <si>
    <r>
      <t>Nom n</t>
    </r>
    <r>
      <rPr>
        <vertAlign val="superscript"/>
        <sz val="11"/>
        <rFont val="Segoe UI Semilight"/>
        <family val="2"/>
      </rPr>
      <t>o</t>
    </r>
    <r>
      <rPr>
        <sz val="11"/>
        <color theme="1"/>
        <rFont val="Segoe UI Semilight"/>
        <family val="2"/>
        <scheme val="minor"/>
      </rPr>
      <t> 14</t>
    </r>
  </si>
  <si>
    <r>
      <t>Nom n</t>
    </r>
    <r>
      <rPr>
        <vertAlign val="superscript"/>
        <sz val="11"/>
        <rFont val="Segoe UI Semilight"/>
        <family val="2"/>
      </rPr>
      <t>o</t>
    </r>
    <r>
      <rPr>
        <sz val="11"/>
        <color theme="1"/>
        <rFont val="Segoe UI Semilight"/>
        <family val="2"/>
        <scheme val="minor"/>
      </rPr>
      <t> 15</t>
    </r>
  </si>
  <si>
    <r>
      <t>Nom n</t>
    </r>
    <r>
      <rPr>
        <vertAlign val="superscript"/>
        <sz val="11"/>
        <rFont val="Segoe UI Semilight"/>
        <family val="2"/>
      </rPr>
      <t>o</t>
    </r>
    <r>
      <rPr>
        <sz val="11"/>
        <color theme="1"/>
        <rFont val="Segoe UI Semilight"/>
        <family val="2"/>
        <scheme val="minor"/>
      </rPr>
      <t> 16</t>
    </r>
  </si>
  <si>
    <r>
      <t>Nom n</t>
    </r>
    <r>
      <rPr>
        <vertAlign val="superscript"/>
        <sz val="11"/>
        <rFont val="Segoe UI Semilight"/>
        <family val="2"/>
      </rPr>
      <t>o</t>
    </r>
    <r>
      <rPr>
        <sz val="11"/>
        <color theme="1"/>
        <rFont val="Segoe UI Semilight"/>
        <family val="2"/>
        <scheme val="minor"/>
      </rPr>
      <t> 17</t>
    </r>
  </si>
  <si>
    <r>
      <t>Nom n</t>
    </r>
    <r>
      <rPr>
        <vertAlign val="superscript"/>
        <sz val="11"/>
        <rFont val="Segoe UI Semilight"/>
        <family val="2"/>
      </rPr>
      <t>o</t>
    </r>
    <r>
      <rPr>
        <sz val="11"/>
        <color theme="1"/>
        <rFont val="Segoe UI Semilight"/>
        <family val="2"/>
        <scheme val="minor"/>
      </rPr>
      <t> 18</t>
    </r>
  </si>
  <si>
    <r>
      <t>Nom n</t>
    </r>
    <r>
      <rPr>
        <vertAlign val="superscript"/>
        <sz val="11"/>
        <rFont val="Segoe UI Semilight"/>
        <family val="2"/>
      </rPr>
      <t>o</t>
    </r>
    <r>
      <rPr>
        <sz val="11"/>
        <color theme="1"/>
        <rFont val="Segoe UI Semilight"/>
        <family val="2"/>
        <scheme val="minor"/>
      </rPr>
      <t> 19</t>
    </r>
  </si>
  <si>
    <r>
      <t>Nom n</t>
    </r>
    <r>
      <rPr>
        <vertAlign val="superscript"/>
        <sz val="11"/>
        <rFont val="Segoe UI Semilight"/>
        <family val="2"/>
      </rPr>
      <t>o</t>
    </r>
    <r>
      <rPr>
        <sz val="11"/>
        <color theme="1"/>
        <rFont val="Segoe UI Semilight"/>
        <family val="2"/>
        <scheme val="minor"/>
      </rPr>
      <t> 20</t>
    </r>
  </si>
  <si>
    <t>Total des heures</t>
  </si>
  <si>
    <t>Exemples de catégories de travail</t>
  </si>
  <si>
    <t>Statut</t>
  </si>
  <si>
    <t>Moins ou plus de 16 ans</t>
  </si>
  <si>
    <t>Total annuel des heures travaillées</t>
  </si>
  <si>
    <t>Chèvres laitières et taries, boucs et chevreaux</t>
  </si>
  <si>
    <t>Traite, alimentation, gestion du troupeau, entretien du matériel de traite, entretien de la laiterie, soins de santé, reproduction, élimination du fumier, etc.</t>
  </si>
  <si>
    <t>Remplacement</t>
  </si>
  <si>
    <t>Alimentation, soins de santé, gestion du troupeau, élimination du fumier, etc.</t>
  </si>
  <si>
    <t>Autres animaux : bovins, porcs, etc.</t>
  </si>
  <si>
    <t>Tâches d’élevage du bétail courantes</t>
  </si>
  <si>
    <t>Nettoyage des chèvreries et des abreuvoirs, préparation des rations, vidange des silos, etc.</t>
  </si>
  <si>
    <t>Machines agricoles</t>
  </si>
  <si>
    <t>Entretien et réparation des machines agricoles</t>
  </si>
  <si>
    <t>Autres bâtiments</t>
  </si>
  <si>
    <t>Entretien et réparation des bâtiments agricoles autres que l’étable et la laiterie principales</t>
  </si>
  <si>
    <t>Enclos de ferme et clôtures</t>
  </si>
  <si>
    <t>Entretien et réparation de l’enclos et des clôtures, déneigement, tonte de la pelouse, etc.</t>
  </si>
  <si>
    <t>Épierrage, fossés, chemins de ferme, etc.</t>
  </si>
  <si>
    <t>Administration et gestion</t>
  </si>
  <si>
    <t>Comptabilité, réunions de l’industrie, lectures professionnelles, cours d’agriculture, services bancaires, formation des employés, établissement des horaires, etc.</t>
  </si>
  <si>
    <t>Travail sur le terrain pour les cultures fourragères</t>
  </si>
  <si>
    <t>Culture, plantation, pulvérisation, récolte et transport de cultures fourragères, épandage de fumier pour ces cultures, etc.</t>
  </si>
  <si>
    <t>Travail sur le terrain pour d’autres cultures (commerciales)</t>
  </si>
  <si>
    <t>Culture, plantation, pulvérisation, récolte et transport de cultures qui ne servent pas à l’alimentation du bétail, épandage du fumier pour ces cultures, etc.</t>
  </si>
  <si>
    <t>Construction et défrichement</t>
  </si>
  <si>
    <t>Construction de bâtiments, enlèvement d’arbres, etc.</t>
  </si>
  <si>
    <t>Travaux faits par des tiers pour d’autres personnes</t>
  </si>
  <si>
    <t>Travaux extérieurs pour d’autres personnes à l’aide de matériel agricole</t>
  </si>
  <si>
    <t>Vérification – heures par semaine</t>
  </si>
  <si>
    <t>Vérification – heures par jour</t>
  </si>
  <si>
    <t>Saisie des revenus et des dépenses</t>
  </si>
  <si>
    <t>Répartition des revenus = 100 %</t>
  </si>
  <si>
    <t>Répartition des dépenses = 100 %</t>
  </si>
  <si>
    <t>Tous les montants répartis</t>
  </si>
  <si>
    <t>Compte</t>
  </si>
  <si>
    <t>Revenus</t>
  </si>
  <si>
    <t>Ventes de chevrettes</t>
  </si>
  <si>
    <t>Ventes de chevrettes prêtes à saillir</t>
  </si>
  <si>
    <t>Vente de chevrettes saillies</t>
  </si>
  <si>
    <t>Vente de chèvres laitières</t>
  </si>
  <si>
    <t>Ventes de boucs</t>
  </si>
  <si>
    <t>Ventes de chevreaux</t>
  </si>
  <si>
    <t>Ventes de cultures fourragères</t>
  </si>
  <si>
    <t>Revenu du travail à forfait</t>
  </si>
  <si>
    <t>Revenus de location –bâtiments et matériel</t>
  </si>
  <si>
    <t>Revenus de location – terres</t>
  </si>
  <si>
    <t>Subventions reçues</t>
  </si>
  <si>
    <t>Revenus liés à la COVID-19</t>
  </si>
  <si>
    <t>Revenus d’intérêts</t>
  </si>
  <si>
    <t>Ristournes</t>
  </si>
  <si>
    <t>Produits de l’assurance</t>
  </si>
  <si>
    <t>Revenus provenant des cultures commerciales</t>
  </si>
  <si>
    <t>Revenus provenant d’autres animaux</t>
  </si>
  <si>
    <t>Revenu personnel</t>
  </si>
  <si>
    <t>Total des revenus</t>
  </si>
  <si>
    <t>Dépenses</t>
  </si>
  <si>
    <t>Achats de chevrettes</t>
  </si>
  <si>
    <t>Achats de chevrettes prêtes à saillir</t>
  </si>
  <si>
    <t>Achats de chevrettes saillies</t>
  </si>
  <si>
    <t>Achats de boucs</t>
  </si>
  <si>
    <t>Achats de chevreaux</t>
  </si>
  <si>
    <t>Achats de cultures fourragères</t>
  </si>
  <si>
    <t>Aliments industriels – lait</t>
  </si>
  <si>
    <t>Aliments industriels – remplacements et autres animaux</t>
  </si>
  <si>
    <t>Publicité et commercialisation</t>
  </si>
  <si>
    <t>Frais et abonnements</t>
  </si>
  <si>
    <t>Fournitures de bureau</t>
  </si>
  <si>
    <t>Coopérative laitière – déductions pour le transport</t>
  </si>
  <si>
    <t>Coopérative laitière – déductions de laboratoire</t>
  </si>
  <si>
    <t>Coopérative laitière – achat d’actions</t>
  </si>
  <si>
    <t>Coopérative laitière – autres déductions</t>
  </si>
  <si>
    <t>Main-d’œuvre temporaire</t>
  </si>
  <si>
    <t>Frais d’intérêts</t>
  </si>
  <si>
    <t>Frais de services bancaires</t>
  </si>
  <si>
    <t>Propane</t>
  </si>
  <si>
    <t>Produits chimiques</t>
  </si>
  <si>
    <t>Ficelle à presse, plastique et autres intrants de culture</t>
  </si>
  <si>
    <t>Fournitures générales</t>
  </si>
  <si>
    <t>Assurance pour les bâtiments, les machines et le bétail</t>
  </si>
  <si>
    <t>Assurance-récolte</t>
  </si>
  <si>
    <t>Indemnisation des accidents du travail</t>
  </si>
  <si>
    <t>Avantages conférés aux employés</t>
  </si>
  <si>
    <t>Impôts fonciers</t>
  </si>
  <si>
    <t>Permis de conduire</t>
  </si>
  <si>
    <t>Produits laitiers</t>
  </si>
  <si>
    <t>Contrôle laitier</t>
  </si>
  <si>
    <t>Frais d’inscription et d’exposition</t>
  </si>
  <si>
    <t>Lutte antiparasitaire</t>
  </si>
  <si>
    <t>Loyer des terres</t>
  </si>
  <si>
    <t>Location de machines et de matériel</t>
  </si>
  <si>
    <t>Réparation et entretien des bâtiments</t>
  </si>
  <si>
    <t>Réparation et entretien des clôtures</t>
  </si>
  <si>
    <t>Réparation et entretien des machines</t>
  </si>
  <si>
    <t>Réparation et entretien de l’équipement laitier</t>
  </si>
  <si>
    <t>Matériaux de réparation générale</t>
  </si>
  <si>
    <t>Sable, gravier et terre</t>
  </si>
  <si>
    <t>Éducation</t>
  </si>
  <si>
    <t>Déplacement</t>
  </si>
  <si>
    <t>Téléphonie et Internet</t>
  </si>
  <si>
    <t>Électricité</t>
  </si>
  <si>
    <t>Eau</t>
  </si>
  <si>
    <t>Eaux usées</t>
  </si>
  <si>
    <t>Total des dépenses</t>
  </si>
  <si>
    <t>Excédent net (ou déficit)</t>
  </si>
  <si>
    <t>Résumé – après la répartition des cultures fourragères</t>
  </si>
  <si>
    <t>Dépenses personnelles</t>
  </si>
  <si>
    <t>Dépenses liées aux autres animaux</t>
  </si>
  <si>
    <t>Excédent net (ou déficit) par secteur</t>
  </si>
  <si>
    <t>Montant $</t>
  </si>
  <si>
    <t>Pourcentage de répartition par secteur</t>
  </si>
  <si>
    <t>Frais généraux de culture</t>
  </si>
  <si>
    <t>Autres (non lié au lait)</t>
  </si>
  <si>
    <t>Éléments restants du bilan</t>
  </si>
  <si>
    <t>Actifs (sans les immobilisations)</t>
  </si>
  <si>
    <t>Liquidités</t>
  </si>
  <si>
    <t>Comptes clients</t>
  </si>
  <si>
    <t>Autres actifs</t>
  </si>
  <si>
    <t>Passifs</t>
  </si>
  <si>
    <t>Marge et cartes de crédit</t>
  </si>
  <si>
    <t>Comptes fournisseurs</t>
  </si>
  <si>
    <t>Clôture de l’année précédente</t>
  </si>
  <si>
    <t>Clôture de l’année en cours</t>
  </si>
  <si>
    <t>Remarques</t>
  </si>
  <si>
    <t>Veuillez exclure les prêts aux actionnaires.</t>
  </si>
  <si>
    <t>Télécopie</t>
  </si>
  <si>
    <t>Replacement cost % transferred to dairy</t>
  </si>
  <si>
    <t>Dairy Herd</t>
  </si>
  <si>
    <t>Replacement Herd</t>
  </si>
  <si>
    <t>Benchmark Data</t>
  </si>
  <si>
    <t>For reference purposes only</t>
  </si>
  <si>
    <t>Dairy</t>
  </si>
  <si>
    <t>Replacement</t>
  </si>
  <si>
    <t>Rate</t>
  </si>
  <si>
    <t>Salvage Value</t>
  </si>
  <si>
    <t>Current Yr. Cost</t>
  </si>
  <si>
    <t>Accumulated Amortization</t>
  </si>
  <si>
    <t>Current Yr. Amortization</t>
  </si>
  <si>
    <t>Number of Years Since Purchase</t>
  </si>
  <si>
    <t>Number of Years -  Purchase to Sale</t>
  </si>
  <si>
    <t>Max Am. Yr. (For Formula)</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</si>
  <si>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</si>
  <si>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</si>
  <si>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</si>
  <si>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</si>
  <si>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</si>
  <si>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</si>
  <si>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</si>
  <si>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</si>
  <si>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</si>
  <si>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</si>
  <si>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</si>
  <si>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</si>
  <si>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</si>
  <si>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</si>
  <si>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</si>
  <si>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</si>
  <si>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</si>
  <si>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</si>
  <si>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</si>
  <si>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</si>
  <si>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Year 21</t>
  </si>
  <si>
    <t>Year 22</t>
  </si>
  <si>
    <t>Year 23</t>
  </si>
  <si>
    <t>Year 24</t>
  </si>
  <si>
    <t>Year 25</t>
  </si>
  <si>
    <t>Year 26</t>
  </si>
  <si>
    <t>Year 27</t>
  </si>
  <si>
    <t>Year 28</t>
  </si>
  <si>
    <t>Year 29</t>
  </si>
  <si>
    <t>Year 30</t>
  </si>
  <si>
    <t>Year 31</t>
  </si>
  <si>
    <t>Year 32</t>
  </si>
  <si>
    <t>Dairy - Feed Crops Factor</t>
  </si>
  <si>
    <t>Repl - Feed Crops Factor</t>
  </si>
  <si>
    <t>Cost</t>
  </si>
  <si>
    <t>Accumulated Depreciation (AD)</t>
  </si>
  <si>
    <t>Current Year (CY) Amortization</t>
  </si>
  <si>
    <t>% Dairy</t>
  </si>
  <si>
    <t>AD Dairy</t>
  </si>
  <si>
    <t>CY Dairy</t>
  </si>
  <si>
    <t>% Feed Crops</t>
  </si>
  <si>
    <t>AD Feed Crops</t>
  </si>
  <si>
    <t>CY Feed Crops</t>
  </si>
  <si>
    <t>Allocated Cost</t>
  </si>
  <si>
    <t>Allocated AD</t>
  </si>
  <si>
    <t>Allocated CY</t>
  </si>
  <si>
    <t>Allocated Net Book Value</t>
  </si>
  <si>
    <t>% Repl.</t>
  </si>
  <si>
    <t>AD Repl.</t>
  </si>
  <si>
    <t>CY Repl.</t>
  </si>
  <si>
    <t>Inventory Usage Results</t>
  </si>
  <si>
    <t>% Used for Dairy</t>
  </si>
  <si>
    <t>% Used for Replacements</t>
  </si>
  <si>
    <t>% Used for Other</t>
  </si>
  <si>
    <t>% Sold</t>
  </si>
  <si>
    <t>Reported Usage</t>
  </si>
  <si>
    <t>Weighted Usage</t>
  </si>
  <si>
    <t>Feed Acres / Total Acres</t>
  </si>
  <si>
    <t>For Reference Purposes Only</t>
  </si>
  <si>
    <t>Hours by task</t>
  </si>
  <si>
    <t>Milking and dry does, bucks, and male kids</t>
  </si>
  <si>
    <t>Replacements</t>
  </si>
  <si>
    <t>Other livestock: beef, swine, etc.</t>
  </si>
  <si>
    <t>Common livestock work</t>
  </si>
  <si>
    <t>Field machinery</t>
  </si>
  <si>
    <t>Other buildings</t>
  </si>
  <si>
    <t>Barnyard and fences</t>
  </si>
  <si>
    <t>Land</t>
  </si>
  <si>
    <t>Administration &amp; management</t>
  </si>
  <si>
    <t>Fieldwork for feed crops</t>
  </si>
  <si>
    <t>Fieldwork for other (cash) crops</t>
  </si>
  <si>
    <t>Construction, land clearing</t>
  </si>
  <si>
    <t>Custom hire for others</t>
  </si>
  <si>
    <t>Check - Hours per week</t>
  </si>
  <si>
    <t>Check - Hours per day</t>
  </si>
  <si>
    <t>Total Hours</t>
  </si>
  <si>
    <t>Hours Adjusted for Adult Equivalency</t>
  </si>
  <si>
    <t>Owner Hours</t>
  </si>
  <si>
    <t>Family Hours (Total)</t>
  </si>
  <si>
    <t>Family Hours (Adj)</t>
  </si>
  <si>
    <t>Employee Hours</t>
  </si>
  <si>
    <t>ID</t>
  </si>
  <si>
    <t>Hours</t>
  </si>
  <si>
    <t>Number of people working on the farm</t>
  </si>
  <si>
    <t>Owners</t>
  </si>
  <si>
    <t>Family</t>
  </si>
  <si>
    <t>Employees</t>
  </si>
  <si>
    <t># of full-time owners</t>
  </si>
  <si>
    <t>Total hours for full-time owners</t>
  </si>
  <si>
    <t># of part-time owners</t>
  </si>
  <si>
    <t>Total hours for part-time owners</t>
  </si>
  <si>
    <t>Family over 16</t>
  </si>
  <si>
    <t># of full-time family members</t>
  </si>
  <si>
    <t>Total hours for full-time family members</t>
  </si>
  <si>
    <t># of part-time family members</t>
  </si>
  <si>
    <t>Total hours for part-time family members</t>
  </si>
  <si>
    <t>Family under 16</t>
  </si>
  <si>
    <t># of family members</t>
  </si>
  <si>
    <t>Total hours</t>
  </si>
  <si>
    <t>80% adult equivalency hours</t>
  </si>
  <si>
    <t># of full-time employees</t>
  </si>
  <si>
    <t>Total hours for full-time employees</t>
  </si>
  <si>
    <t># of part-time employees</t>
  </si>
  <si>
    <t>Total hours for part-time employees</t>
  </si>
  <si>
    <t>Adjusted Allocation of Feed Crop Costs to Dairy &amp; Replacement</t>
  </si>
  <si>
    <t>`</t>
  </si>
  <si>
    <t>Total Allocation (Reference Purposes)</t>
  </si>
  <si>
    <t>Grouped Account</t>
  </si>
  <si>
    <t>Account #</t>
  </si>
  <si>
    <t>Feed Crops</t>
  </si>
  <si>
    <t>Crop Overhead</t>
  </si>
  <si>
    <t>Other (Non-Dairy)</t>
  </si>
  <si>
    <t>Current Assets</t>
  </si>
  <si>
    <t>Current Liabilities</t>
  </si>
  <si>
    <t>Year</t>
  </si>
  <si>
    <t>Class</t>
  </si>
  <si>
    <t>Variance Comp</t>
  </si>
  <si>
    <t>Conversion rates to metric tonnes</t>
  </si>
  <si>
    <t>Age Group</t>
  </si>
  <si>
    <t>Metric tonnes</t>
  </si>
  <si>
    <t>Short tons (2,000 lbs. each)</t>
  </si>
  <si>
    <t>Long tons (2,200 lbs. each)</t>
  </si>
  <si>
    <t>Pounds</t>
  </si>
  <si>
    <t>Average</t>
  </si>
  <si>
    <t>Kilograms</t>
  </si>
  <si>
    <t>Bushels</t>
  </si>
  <si>
    <t>Individual Farm COP Summary Template 2019</t>
  </si>
  <si>
    <t>&lt;&lt;&lt;&lt;&lt;&lt;&lt;DO NOT OVERWRITE GREY COLUMNS. PASTE DATA BY PRODUCER BELOW&gt;&gt;&gt;&gt;&gt;&gt;&gt;&gt;&gt;&gt;&gt;&gt;&gt;&gt;&gt;&gt;&gt;&gt;&gt;&gt;&gt;&gt;&gt;&gt;&gt;&gt;&gt;&gt;&gt;&gt;&gt;&gt;&gt;&gt;&gt;&gt;&gt;&gt;&gt;&gt;&gt;&gt;&gt;&gt;&gt;&gt;&gt;&gt;&gt;&gt;&gt;&gt;&gt;&gt;&gt;&gt;&gt;&gt;&gt;&gt;&gt;&gt;&gt;&gt;&gt;&gt;&gt;&gt;&gt;&gt;&gt;&gt;&gt;&gt;&gt;&gt;&gt;&gt;&gt;</t>
  </si>
  <si>
    <t>Total Dairy Cost</t>
  </si>
  <si>
    <t xml:space="preserve">Producer ID </t>
  </si>
  <si>
    <t>ON001</t>
  </si>
  <si>
    <t>ON002</t>
  </si>
  <si>
    <t>ON004</t>
  </si>
  <si>
    <t>ON006</t>
  </si>
  <si>
    <t>ON007</t>
  </si>
  <si>
    <t>ON008</t>
  </si>
  <si>
    <t>ON009</t>
  </si>
  <si>
    <t>ON010</t>
  </si>
  <si>
    <t>ON011</t>
  </si>
  <si>
    <t>ON012</t>
  </si>
  <si>
    <t>ON015</t>
  </si>
  <si>
    <t>ON016</t>
  </si>
  <si>
    <t>ON017</t>
  </si>
  <si>
    <t>ON018</t>
  </si>
  <si>
    <t>ON022</t>
  </si>
  <si>
    <t>ON025</t>
  </si>
  <si>
    <t>Weighted Average</t>
  </si>
  <si>
    <t>Region</t>
  </si>
  <si>
    <t>SW</t>
  </si>
  <si>
    <t>E</t>
  </si>
  <si>
    <t xml:space="preserve">  Total Assets</t>
  </si>
  <si>
    <t xml:space="preserve">  Total Liabilities</t>
  </si>
  <si>
    <t>DAIRY AND REPLACEMENT NET EQUITY</t>
  </si>
  <si>
    <t>YEAR-END MARKET AVERAGE INVENTORY VALUE PER GOAT CATEGORY</t>
  </si>
  <si>
    <t>Dry does</t>
  </si>
  <si>
    <t>Labour hours allocated from replacement (included in total above)</t>
  </si>
  <si>
    <t>Total hours allocated from replacement</t>
  </si>
  <si>
    <t>Cost per Standardized Litre</t>
  </si>
  <si>
    <t>Cost Summary per Dairy Doe</t>
  </si>
  <si>
    <t>Individual Farm COP Summary Template 2020</t>
  </si>
  <si>
    <t>ON021</t>
  </si>
  <si>
    <t>Individual Farm COP Summary Template 2021</t>
  </si>
  <si>
    <r>
      <rPr>
        <b/>
        <sz val="11"/>
        <color theme="1"/>
        <rFont val="Arial"/>
        <family val="2"/>
      </rPr>
      <t>Immobilisations - Récapitulatif:</t>
    </r>
    <r>
      <rPr>
        <sz val="11"/>
        <color theme="1"/>
        <rFont val="Arial"/>
        <family val="2"/>
      </rPr>
      <t xml:space="preserve"> résumé des informations saisies dans l’onglet « Immobilisations » et de l’amortissement associé ainsi que des valeurs comptables nettes par classe</t>
    </r>
  </si>
  <si>
    <t>Plus de</t>
  </si>
  <si>
    <t>Moins de</t>
  </si>
  <si>
    <t>OUTLIER</t>
  </si>
  <si>
    <t>Nourriture et litière pour les chèvres laitières ($)</t>
  </si>
  <si>
    <t>Nourriture et litière pour les remplacements ($)</t>
  </si>
  <si>
    <t>Nourriture et litière pour les troupeau de chèvres laitières ($)</t>
  </si>
  <si>
    <t>kg/hl moyen de protéines</t>
  </si>
  <si>
    <t>kg/hl moyen de matières grasses</t>
  </si>
  <si>
    <t>Litre standardisés</t>
  </si>
  <si>
    <t>Kg de matière grasse produite</t>
  </si>
  <si>
    <t>Kg de protéines produite</t>
  </si>
  <si>
    <t>Teneur en matière grasse (kg/hl)</t>
  </si>
  <si>
    <t>Litres converted at 3.8% butterfat</t>
  </si>
  <si>
    <t>Litres convertis à 3,4% de protéines</t>
  </si>
  <si>
    <t>Litres vendus convertis à 3,4% de protéines</t>
  </si>
  <si>
    <t>Litres vendus convertis à 3,8 % de matière grasse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</si>
</sst>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quot;$&quot;* #,##0.00_-;_-&quot;$&quot;* &quot;-&quot;??_-;_-@_-"/>
    <numFmt numFmtId="43" formatCode="_-* #,##0.00_-;\-* #,##0.00_-;_-* &quot;-&quot;??_-;_-@_-"/>
    <numFmt numFmtId="164" formatCode="_-* #,##0_-;\-* #,##0_-;_-* &quot;-&quot;??_-;_-@_-"/>
    <numFmt numFmtId="165" formatCode="General_)"/>
    <numFmt numFmtId="166" formatCode="[$-1009]d\-mmm\-yy;@"/>
    <numFmt numFmtId="167" formatCode="_-* #,##0.0_-;\-* #,##0.0_-;_-* &quot;-&quot;??_-;_-@_-"/>
    <numFmt numFmtId="168" formatCode="&quot;$&quot;* #,##0.00;[Red]&quot;$&quot;* \(#,##0.00\)"/>
    <numFmt numFmtId="169" formatCode="_-&quot;$&quot;* #,##0_-;\-&quot;$&quot;* #,##0_-;_-&quot;$&quot;* &quot;-&quot;??_-;_-@_-"/>
    <numFmt numFmtId="170" formatCode="&quot;$&quot;#,##0.00;[Red]\(&quot;$&quot;#,##0.00\)"/>
    <numFmt numFmtId="171" formatCode="#,##0.0000_);[Red]\(#,##0.0000\)"/>
    <numFmt numFmtId="172" formatCode="0.0%"/>
    <numFmt numFmtId="173" formatCode="_-&quot;$&quot;* #,##0.0000_-;\-&quot;$&quot;* #,##0.0000_-;_-&quot;$&quot;* &quot;-&quot;??_-;_-@_-"/>
    <numFmt numFmtId="174" formatCode="#,##0.0000;[Red]\(#,##0.0000\)"/>
    <numFmt numFmtId="175" formatCode="&quot;$&quot;#,##0.0000;[Red]&quot;$&quot;\(#,##0.0000\)"/>
    <numFmt numFmtId="176" formatCode="#,##0.00;[Red]\(#,##0.00\)"/>
    <numFmt numFmtId="177" formatCode="&quot;$&quot;#,##0.00;[Red]&quot;$&quot;\(#,##0.00\)"/>
    <numFmt numFmtId="178" formatCode="#.0%;[Red]\(#.0%\)"/>
    <numFmt numFmtId="179" formatCode="&quot;$&quot;#,##0.00"/>
    <numFmt numFmtId="180" formatCode="#,##0.0;[Red]\(#,##0.0\)"/>
    <numFmt numFmtId="181" formatCode="#,##0;[Red]\(#,##0\)"/>
    <numFmt numFmtId="182" formatCode="_-* #,##0.0_-;\-* #,##0.0_-;_-* &quot;-&quot;?_-;_-@_-"/>
    <numFmt numFmtId="183" formatCode="#,##0.00_);[Red]\(#,##0.00\)"/>
  </numFmts>
  <fonts count="52" x14ac:knownFonts="1">
    <font>
      <sz val="11"/>
      <color theme="1"/>
      <name val="Segoe UI Semilight"/>
      <family val="2"/>
      <scheme val="minor"/>
    </font>
    <font>
      <sz val="11"/>
      <color theme="1"/>
      <name val="Segoe UI Semibold"/>
      <family val="2"/>
      <scheme val="major"/>
    </font>
    <font>
      <sz val="10"/>
      <name val="Arial"/>
      <family val="2"/>
    </font>
    <font>
      <sz val="11"/>
      <color theme="1"/>
      <name val="Segoe UI Semilight"/>
      <family val="2"/>
      <scheme val="minor"/>
    </font>
    <font>
      <b/>
      <sz val="10"/>
      <color rgb="FFFF0000"/>
      <name val="Arial"/>
      <family val="2"/>
    </font>
    <font>
      <sz val="10"/>
      <name val="Courier"/>
      <family val="3"/>
    </font>
    <font>
      <sz val="10"/>
      <color theme="1"/>
      <name val="Segoe UI Semilight"/>
      <family val="2"/>
      <scheme val="minor"/>
    </font>
    <font>
      <sz val="11"/>
      <name val="Segoe UI Semilight"/>
      <family val="2"/>
      <scheme val="minor"/>
    </font>
    <font>
      <sz val="8"/>
      <name val="Segoe UI Semilight"/>
      <family val="2"/>
      <scheme val="minor"/>
    </font>
    <font>
      <b/>
      <u/>
      <sz val="12"/>
      <name val="Arial"/>
      <family val="2"/>
    </font>
    <font>
      <sz val="12"/>
      <name val="Arial"/>
      <family val="2"/>
    </font>
    <font>
      <b/>
      <sz val="12"/>
      <name val="Arial"/>
      <family val="2"/>
    </font>
    <font>
      <i/>
      <sz val="12"/>
      <name val="Arial"/>
      <family val="2"/>
    </font>
    <font>
      <b/>
      <sz val="14"/>
      <name val="Arial"/>
      <family val="2"/>
    </font>
    <font>
      <sz val="12"/>
      <color theme="1"/>
      <name val="Arial"/>
      <family val="2"/>
    </font>
    <font>
      <b/>
      <sz val="12"/>
      <color rgb="FFFF0000"/>
      <name val="Arial"/>
      <family val="2"/>
    </font>
    <font>
      <b/>
      <sz val="17"/>
      <color rgb="FFFF0000"/>
      <name val="Arial"/>
      <family val="2"/>
    </font>
    <font>
      <sz val="11"/>
      <color theme="1"/>
      <name val="Arial"/>
      <family val="2"/>
    </font>
    <font>
      <b/>
      <sz val="14"/>
      <color theme="1"/>
      <name val="Arial"/>
      <family val="2"/>
    </font>
    <font>
      <b/>
      <sz val="11"/>
      <color theme="1"/>
      <name val="Arial"/>
      <family val="2"/>
    </font>
    <font>
      <sz val="11"/>
      <color theme="3" tint="0.249977111117893"/>
      <name val="Arial"/>
      <family val="2"/>
    </font>
    <font>
      <sz val="11"/>
      <color theme="5" tint="9.9978637043366805E-2"/>
      <name val="Arial"/>
      <family val="2"/>
    </font>
    <font>
      <sz val="11"/>
      <name val="Arial"/>
      <family val="2"/>
    </font>
    <font>
      <b/>
      <i/>
      <u/>
      <sz val="13"/>
      <color theme="4" tint="0.249977111117893"/>
      <name val="Arial"/>
      <family val="2"/>
    </font>
    <font>
      <b/>
      <i/>
      <u/>
      <sz val="11"/>
      <color theme="1"/>
      <name val="Arial"/>
      <family val="2"/>
    </font>
    <font>
      <i/>
      <sz val="11"/>
      <color theme="1"/>
      <name val="Arial"/>
      <family val="2"/>
    </font>
    <font>
      <sz val="10.5"/>
      <color theme="1"/>
      <name val="Arial"/>
      <family val="2"/>
    </font>
    <font>
      <b/>
      <sz val="10.5"/>
      <color theme="1"/>
      <name val="Arial"/>
      <family val="2"/>
    </font>
    <font>
      <sz val="10"/>
      <color theme="1"/>
      <name val="Arial"/>
      <family val="2"/>
    </font>
    <font>
      <b/>
      <sz val="13"/>
      <color theme="1"/>
      <name val="Arial"/>
      <family val="2"/>
    </font>
    <font>
      <sz val="10"/>
      <color rgb="FFFF0000"/>
      <name val="Arial"/>
      <family val="2"/>
    </font>
    <font>
      <b/>
      <sz val="10"/>
      <color theme="1"/>
      <name val="Arial"/>
      <family val="2"/>
    </font>
    <font>
      <b/>
      <sz val="14"/>
      <color theme="0"/>
      <name val="Arial"/>
      <family val="2"/>
    </font>
    <font>
      <b/>
      <sz val="11"/>
      <name val="Arial"/>
      <family val="2"/>
    </font>
    <font>
      <b/>
      <u/>
      <sz val="11"/>
      <name val="Arial"/>
      <family val="2"/>
    </font>
    <font>
      <b/>
      <i/>
      <sz val="11"/>
      <name val="Arial"/>
      <family val="2"/>
    </font>
    <font>
      <u/>
      <sz val="11"/>
      <color theme="10"/>
      <name val="Segoe UI Semilight"/>
      <family val="2"/>
      <scheme val="minor"/>
    </font>
    <font>
      <b/>
      <sz val="12"/>
      <color indexed="8"/>
      <name val="Arial"/>
      <family val="2"/>
    </font>
    <font>
      <u/>
      <sz val="12"/>
      <color indexed="12"/>
      <name val="Arial"/>
      <family val="2"/>
    </font>
    <font>
      <sz val="10.5"/>
      <name val="Arial"/>
      <family val="2"/>
    </font>
    <font>
      <sz val="14"/>
      <color theme="1"/>
      <name val="Arial"/>
      <family val="2"/>
    </font>
    <font>
      <sz val="11"/>
      <color theme="0" tint="-0.14999847407452621"/>
      <name val="Arial"/>
      <family val="2"/>
    </font>
    <font>
      <b/>
      <sz val="10"/>
      <name val="Arial"/>
      <family val="2"/>
    </font>
    <font>
      <sz val="11"/>
      <color rgb="FFFF0000"/>
      <name val="Arial"/>
      <family val="2"/>
    </font>
    <font>
      <i/>
      <sz val="11"/>
      <name val="Arial"/>
      <family val="2"/>
    </font>
    <font>
      <b/>
      <u/>
      <sz val="11"/>
      <color rgb="FFFF0000"/>
      <name val="Arial"/>
      <family val="2"/>
    </font>
    <font>
      <b/>
      <sz val="12"/>
      <color theme="1"/>
      <name val="Arial"/>
      <family val="2"/>
    </font>
    <font>
      <i/>
      <sz val="11"/>
      <color theme="0" tint="-0.14999847407452621"/>
      <name val="Arial"/>
      <family val="2"/>
    </font>
    <font>
      <b/>
      <i/>
      <sz val="11"/>
      <color theme="1"/>
      <name val="Arial"/>
      <family val="2"/>
    </font>
    <font>
      <b/>
      <sz val="11"/>
      <name val="Segoe UI Semilight"/>
      <family val="2"/>
    </font>
    <font>
      <vertAlign val="superscript"/>
      <sz val="11"/>
      <color theme="1"/>
      <name val="Arial"/>
      <family val="2"/>
    </font>
    <font>
      <vertAlign val="superscript"/>
      <sz val="11"/>
      <name val="Segoe UI Semilight"/>
      <family val="2"/>
    </font>
  </fonts>
  <fills count="15">
    <fill>
      <patternFill patternType="none"/>
    </fill>
    <fill>
      <patternFill patternType="gray125"/>
    </fill>
    <fill>
      <patternFill patternType="solid">
        <fgColor theme="6" tint="0.89999084444715716"/>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89999084444715716"/>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3" tint="0.89999084444715716"/>
        <bgColor indexed="64"/>
      </patternFill>
    </fill>
    <fill>
      <patternFill patternType="solid">
        <fgColor rgb="FFFFFFCC"/>
        <bgColor indexed="64"/>
      </patternFill>
    </fill>
    <fill>
      <patternFill patternType="solid">
        <fgColor theme="3" tint="0.749992370372631"/>
        <bgColor indexed="64"/>
      </patternFill>
    </fill>
    <fill>
      <patternFill patternType="solid">
        <fgColor theme="5" tint="0.749992370372631"/>
        <bgColor indexed="64"/>
      </patternFill>
    </fill>
    <fill>
      <patternFill patternType="solid">
        <fgColor theme="4" tint="9.9978637043366805E-2"/>
        <bgColor indexed="64"/>
      </patternFill>
    </fill>
    <fill>
      <patternFill patternType="solid">
        <fgColor indexed="9"/>
        <bgColor indexed="42"/>
      </patternFill>
    </fill>
    <fill>
      <patternFill patternType="solid">
        <fgColor theme="6" tint="0.74999237037263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s>
  <cellStyleXfs count="15">
    <xf numFmtId="0" fontId="0" fillId="0" borderId="0"/>
    <xf numFmtId="0" fontId="2" fillId="0" borderId="0"/>
    <xf numFmtId="0" fontId="3" fillId="0" borderId="0"/>
    <xf numFmtId="0" fontId="2"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165" fontId="5" fillId="0" borderId="0"/>
    <xf numFmtId="9" fontId="3"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2" fillId="0" borderId="0"/>
    <xf numFmtId="37" fontId="5" fillId="0" borderId="0"/>
    <xf numFmtId="0" fontId="36" fillId="0" borderId="0" applyNumberFormat="0" applyFill="0" applyBorder="0" applyAlignment="0" applyProtection="0"/>
  </cellStyleXfs>
  <cellXfs count="743">
    <xf numFmtId="0" fontId="0" fillId="0" borderId="0" xfId="0"/>
    <xf numFmtId="0" fontId="0" fillId="0" borderId="0" xfId="0" applyAlignment="1">
      <alignment horizontal="center"/>
    </xf>
    <xf numFmtId="0" fontId="1" fillId="0" borderId="0" xfId="0" applyFont="1"/>
    <xf numFmtId="0" fontId="7" fillId="0" borderId="0" xfId="0" applyFont="1"/>
    <xf numFmtId="164" fontId="2" fillId="3" borderId="1" xfId="6" applyNumberFormat="1" applyFont="1" applyFill="1" applyBorder="1" applyAlignment="1" applyProtection="1">
      <alignment horizontal="center" vertical="center"/>
    </xf>
    <xf numFmtId="37" fontId="10" fillId="4" borderId="0" xfId="13" applyFont="1" applyFill="1"/>
    <xf numFmtId="38" fontId="10" fillId="4" borderId="0" xfId="13" applyNumberFormat="1" applyFont="1" applyFill="1"/>
    <xf numFmtId="171" fontId="10" fillId="4" borderId="0" xfId="13" applyNumberFormat="1" applyFont="1" applyFill="1"/>
    <xf numFmtId="38" fontId="10" fillId="9" borderId="35" xfId="13" applyNumberFormat="1" applyFont="1" applyFill="1" applyBorder="1"/>
    <xf numFmtId="0" fontId="10" fillId="4" borderId="0" xfId="0" applyFont="1" applyFill="1"/>
    <xf numFmtId="171" fontId="10" fillId="4" borderId="20" xfId="13" applyNumberFormat="1" applyFont="1" applyFill="1" applyBorder="1"/>
    <xf numFmtId="171" fontId="11" fillId="4" borderId="0" xfId="13" applyNumberFormat="1" applyFont="1" applyFill="1" applyAlignment="1">
      <alignment vertical="center"/>
    </xf>
    <xf numFmtId="38" fontId="10" fillId="9" borderId="14" xfId="13" applyNumberFormat="1" applyFont="1" applyFill="1" applyBorder="1"/>
    <xf numFmtId="164" fontId="10" fillId="9" borderId="3" xfId="6" applyNumberFormat="1" applyFont="1" applyFill="1" applyBorder="1" applyProtection="1"/>
    <xf numFmtId="164" fontId="10" fillId="4" borderId="0" xfId="6" applyNumberFormat="1" applyFont="1" applyFill="1" applyBorder="1" applyProtection="1"/>
    <xf numFmtId="43" fontId="10" fillId="0" borderId="0" xfId="6" applyFont="1" applyFill="1" applyBorder="1" applyProtection="1"/>
    <xf numFmtId="164" fontId="10" fillId="4" borderId="0" xfId="6" applyNumberFormat="1" applyFont="1" applyFill="1"/>
    <xf numFmtId="43" fontId="10" fillId="4" borderId="0" xfId="6" applyFont="1" applyFill="1" applyBorder="1"/>
    <xf numFmtId="43" fontId="10" fillId="4" borderId="0" xfId="6" applyFont="1" applyFill="1" applyBorder="1" applyProtection="1"/>
    <xf numFmtId="43" fontId="10" fillId="9" borderId="11" xfId="6" applyFont="1" applyFill="1" applyBorder="1" applyProtection="1"/>
    <xf numFmtId="43" fontId="10" fillId="9" borderId="3" xfId="6" applyFont="1" applyFill="1" applyBorder="1" applyProtection="1"/>
    <xf numFmtId="43" fontId="10" fillId="9" borderId="32" xfId="6" applyFont="1" applyFill="1" applyBorder="1"/>
    <xf numFmtId="0" fontId="11" fillId="4" borderId="0" xfId="12" applyFont="1" applyFill="1" applyAlignment="1">
      <alignment horizontal="center" wrapText="1"/>
    </xf>
    <xf numFmtId="37" fontId="10" fillId="4" borderId="0" xfId="13" applyFont="1" applyFill="1" applyAlignment="1">
      <alignment horizontal="center" wrapText="1"/>
    </xf>
    <xf numFmtId="37" fontId="10" fillId="0" borderId="0" xfId="13" applyFont="1" applyAlignment="1">
      <alignment horizontal="center" wrapText="1"/>
    </xf>
    <xf numFmtId="37" fontId="10" fillId="4" borderId="0" xfId="13" applyFont="1" applyFill="1" applyAlignment="1">
      <alignment horizontal="center"/>
    </xf>
    <xf numFmtId="10" fontId="10" fillId="4" borderId="0" xfId="6" applyNumberFormat="1" applyFont="1" applyFill="1" applyBorder="1" applyProtection="1"/>
    <xf numFmtId="37" fontId="10" fillId="7" borderId="0" xfId="13" applyFont="1" applyFill="1" applyAlignment="1">
      <alignment horizontal="center" wrapText="1"/>
    </xf>
    <xf numFmtId="38" fontId="10" fillId="7" borderId="0" xfId="13" applyNumberFormat="1" applyFont="1" applyFill="1"/>
    <xf numFmtId="164" fontId="10" fillId="7" borderId="0" xfId="6" applyNumberFormat="1" applyFont="1" applyFill="1" applyBorder="1" applyProtection="1"/>
    <xf numFmtId="0" fontId="10" fillId="7" borderId="0" xfId="12" applyFont="1" applyFill="1"/>
    <xf numFmtId="0" fontId="11" fillId="7" borderId="0" xfId="12" applyFont="1" applyFill="1" applyAlignment="1">
      <alignment horizontal="center" wrapText="1"/>
    </xf>
    <xf numFmtId="37" fontId="10" fillId="7" borderId="0" xfId="13" applyFont="1" applyFill="1" applyAlignment="1">
      <alignment horizontal="center"/>
    </xf>
    <xf numFmtId="37" fontId="10" fillId="7" borderId="0" xfId="13" applyFont="1" applyFill="1"/>
    <xf numFmtId="164" fontId="10" fillId="7" borderId="3" xfId="6" applyNumberFormat="1" applyFont="1" applyFill="1" applyBorder="1" applyProtection="1"/>
    <xf numFmtId="171" fontId="10" fillId="7" borderId="0" xfId="13" applyNumberFormat="1" applyFont="1" applyFill="1"/>
    <xf numFmtId="38" fontId="10" fillId="7" borderId="3" xfId="13" applyNumberFormat="1" applyFont="1" applyFill="1" applyBorder="1"/>
    <xf numFmtId="0" fontId="10" fillId="7" borderId="0" xfId="0" applyFont="1" applyFill="1"/>
    <xf numFmtId="171" fontId="10" fillId="7" borderId="20" xfId="13" applyNumberFormat="1" applyFont="1" applyFill="1" applyBorder="1"/>
    <xf numFmtId="169" fontId="11" fillId="7" borderId="14" xfId="4" applyNumberFormat="1" applyFont="1" applyFill="1" applyBorder="1" applyAlignment="1" applyProtection="1">
      <alignment vertical="center"/>
    </xf>
    <xf numFmtId="171" fontId="11" fillId="7" borderId="0" xfId="13" applyNumberFormat="1" applyFont="1" applyFill="1" applyAlignment="1">
      <alignment vertical="center"/>
    </xf>
    <xf numFmtId="38" fontId="10" fillId="7" borderId="14" xfId="13" applyNumberFormat="1" applyFont="1" applyFill="1" applyBorder="1"/>
    <xf numFmtId="10" fontId="10" fillId="7" borderId="0" xfId="6" applyNumberFormat="1" applyFont="1" applyFill="1" applyBorder="1" applyProtection="1"/>
    <xf numFmtId="43" fontId="10" fillId="7" borderId="0" xfId="6" applyFont="1" applyFill="1" applyBorder="1" applyProtection="1"/>
    <xf numFmtId="164" fontId="10" fillId="7" borderId="0" xfId="6" applyNumberFormat="1" applyFont="1" applyFill="1"/>
    <xf numFmtId="44" fontId="10" fillId="7" borderId="0" xfId="4" applyFont="1" applyFill="1"/>
    <xf numFmtId="40" fontId="10" fillId="9" borderId="2" xfId="6" applyNumberFormat="1" applyFont="1" applyFill="1" applyBorder="1" applyProtection="1"/>
    <xf numFmtId="40" fontId="10" fillId="9" borderId="3" xfId="6" applyNumberFormat="1" applyFont="1" applyFill="1" applyBorder="1" applyProtection="1"/>
    <xf numFmtId="40" fontId="10" fillId="4" borderId="0" xfId="13" applyNumberFormat="1" applyFont="1" applyFill="1"/>
    <xf numFmtId="40" fontId="10" fillId="4" borderId="0" xfId="0" applyNumberFormat="1" applyFont="1" applyFill="1"/>
    <xf numFmtId="40" fontId="10" fillId="4" borderId="20" xfId="13" applyNumberFormat="1" applyFont="1" applyFill="1" applyBorder="1"/>
    <xf numFmtId="40" fontId="10" fillId="0" borderId="0" xfId="6" applyNumberFormat="1" applyFont="1" applyFill="1" applyBorder="1" applyProtection="1"/>
    <xf numFmtId="38" fontId="10" fillId="9" borderId="14" xfId="6" applyNumberFormat="1" applyFont="1" applyFill="1" applyBorder="1" applyProtection="1"/>
    <xf numFmtId="164" fontId="10" fillId="0" borderId="0" xfId="6" applyNumberFormat="1" applyFont="1" applyFill="1" applyBorder="1" applyProtection="1"/>
    <xf numFmtId="10" fontId="10" fillId="0" borderId="0" xfId="6" applyNumberFormat="1" applyFont="1" applyFill="1" applyBorder="1" applyProtection="1"/>
    <xf numFmtId="171" fontId="10" fillId="9" borderId="3" xfId="13" applyNumberFormat="1" applyFont="1" applyFill="1" applyBorder="1"/>
    <xf numFmtId="171" fontId="10" fillId="4" borderId="0" xfId="13" applyNumberFormat="1" applyFont="1" applyFill="1" applyAlignment="1">
      <alignment vertical="center"/>
    </xf>
    <xf numFmtId="171" fontId="10" fillId="9" borderId="2" xfId="6" applyNumberFormat="1" applyFont="1" applyFill="1" applyBorder="1" applyProtection="1"/>
    <xf numFmtId="171" fontId="10" fillId="9" borderId="3" xfId="6" applyNumberFormat="1" applyFont="1" applyFill="1" applyBorder="1" applyProtection="1"/>
    <xf numFmtId="171" fontId="10" fillId="9" borderId="14" xfId="13" applyNumberFormat="1" applyFont="1" applyFill="1" applyBorder="1"/>
    <xf numFmtId="44" fontId="10" fillId="4" borderId="0" xfId="4" applyFont="1" applyFill="1"/>
    <xf numFmtId="40" fontId="10" fillId="7" borderId="0" xfId="13" applyNumberFormat="1" applyFont="1" applyFill="1"/>
    <xf numFmtId="40" fontId="10" fillId="7" borderId="3" xfId="6" applyNumberFormat="1" applyFont="1" applyFill="1" applyBorder="1" applyProtection="1"/>
    <xf numFmtId="40" fontId="10" fillId="7" borderId="3" xfId="13" applyNumberFormat="1" applyFont="1" applyFill="1" applyBorder="1"/>
    <xf numFmtId="40" fontId="10" fillId="7" borderId="0" xfId="0" applyNumberFormat="1" applyFont="1" applyFill="1"/>
    <xf numFmtId="40" fontId="10" fillId="7" borderId="20" xfId="13" applyNumberFormat="1" applyFont="1" applyFill="1" applyBorder="1"/>
    <xf numFmtId="40" fontId="11" fillId="7" borderId="14" xfId="4" applyNumberFormat="1" applyFont="1" applyFill="1" applyBorder="1" applyAlignment="1" applyProtection="1">
      <alignment vertical="center"/>
    </xf>
    <xf numFmtId="40" fontId="11" fillId="7" borderId="0" xfId="13" applyNumberFormat="1" applyFont="1" applyFill="1" applyAlignment="1">
      <alignment vertical="center"/>
    </xf>
    <xf numFmtId="40" fontId="10" fillId="7" borderId="14" xfId="13" applyNumberFormat="1" applyFont="1" applyFill="1" applyBorder="1"/>
    <xf numFmtId="171" fontId="10" fillId="7" borderId="3" xfId="6" applyNumberFormat="1" applyFont="1" applyFill="1" applyBorder="1" applyProtection="1"/>
    <xf numFmtId="171" fontId="10" fillId="7" borderId="3" xfId="13" applyNumberFormat="1" applyFont="1" applyFill="1" applyBorder="1"/>
    <xf numFmtId="171" fontId="10" fillId="7" borderId="0" xfId="0" applyNumberFormat="1" applyFont="1" applyFill="1"/>
    <xf numFmtId="171" fontId="11" fillId="7" borderId="14" xfId="4" applyNumberFormat="1" applyFont="1" applyFill="1" applyBorder="1" applyAlignment="1" applyProtection="1">
      <alignment vertical="center"/>
    </xf>
    <xf numFmtId="171" fontId="10" fillId="7" borderId="14" xfId="13" applyNumberFormat="1" applyFont="1" applyFill="1" applyBorder="1"/>
    <xf numFmtId="0" fontId="4" fillId="4" borderId="0" xfId="3" applyFont="1" applyFill="1"/>
    <xf numFmtId="0" fontId="14" fillId="0" borderId="0" xfId="0" applyFont="1"/>
    <xf numFmtId="0" fontId="14" fillId="0" borderId="0" xfId="0" applyFont="1" applyAlignment="1">
      <alignment wrapText="1"/>
    </xf>
    <xf numFmtId="171" fontId="10" fillId="0" borderId="0" xfId="13" applyNumberFormat="1" applyFont="1"/>
    <xf numFmtId="173" fontId="11" fillId="9" borderId="20" xfId="4" applyNumberFormat="1" applyFont="1" applyFill="1" applyBorder="1" applyAlignment="1" applyProtection="1">
      <alignment vertical="center"/>
    </xf>
    <xf numFmtId="171" fontId="10" fillId="9" borderId="14" xfId="6" applyNumberFormat="1" applyFont="1" applyFill="1" applyBorder="1" applyProtection="1"/>
    <xf numFmtId="164" fontId="10" fillId="9" borderId="14" xfId="6" applyNumberFormat="1" applyFont="1" applyFill="1" applyBorder="1" applyProtection="1"/>
    <xf numFmtId="169" fontId="11" fillId="9" borderId="20" xfId="4" applyNumberFormat="1" applyFont="1" applyFill="1" applyBorder="1" applyAlignment="1" applyProtection="1">
      <alignment vertical="center"/>
    </xf>
    <xf numFmtId="38" fontId="10" fillId="9" borderId="2" xfId="6" applyNumberFormat="1" applyFont="1" applyFill="1" applyBorder="1" applyProtection="1"/>
    <xf numFmtId="38" fontId="10" fillId="9" borderId="3" xfId="6" applyNumberFormat="1" applyFont="1" applyFill="1" applyBorder="1" applyProtection="1"/>
    <xf numFmtId="40" fontId="10" fillId="9" borderId="14" xfId="6" applyNumberFormat="1" applyFont="1" applyFill="1" applyBorder="1" applyProtection="1"/>
    <xf numFmtId="44" fontId="11" fillId="9" borderId="20" xfId="4" applyFont="1" applyFill="1" applyBorder="1" applyAlignment="1" applyProtection="1">
      <alignment vertical="center"/>
    </xf>
    <xf numFmtId="0" fontId="15" fillId="4" borderId="0" xfId="12" applyFont="1" applyFill="1" applyAlignment="1">
      <alignment horizontal="center" wrapText="1"/>
    </xf>
    <xf numFmtId="43" fontId="10" fillId="4" borderId="32" xfId="6" applyFont="1" applyFill="1" applyBorder="1"/>
    <xf numFmtId="0" fontId="11" fillId="6" borderId="0" xfId="12" applyFont="1" applyFill="1"/>
    <xf numFmtId="0" fontId="10" fillId="6" borderId="0" xfId="12" applyFont="1" applyFill="1"/>
    <xf numFmtId="0" fontId="11" fillId="6" borderId="0" xfId="12" applyFont="1" applyFill="1" applyAlignment="1">
      <alignment horizontal="left"/>
    </xf>
    <xf numFmtId="0" fontId="13" fillId="6" borderId="0" xfId="12" applyFont="1" applyFill="1" applyAlignment="1">
      <alignment horizontal="center" vertical="center" wrapText="1"/>
    </xf>
    <xf numFmtId="37" fontId="10" fillId="6" borderId="0" xfId="13" applyFont="1" applyFill="1"/>
    <xf numFmtId="37" fontId="11" fillId="6" borderId="0" xfId="13" applyFont="1" applyFill="1" applyAlignment="1">
      <alignment horizontal="left"/>
    </xf>
    <xf numFmtId="37" fontId="10" fillId="6" borderId="0" xfId="13" applyFont="1" applyFill="1" applyAlignment="1">
      <alignment horizontal="center"/>
    </xf>
    <xf numFmtId="0" fontId="9" fillId="6" borderId="0" xfId="12" applyFont="1" applyFill="1"/>
    <xf numFmtId="0" fontId="10" fillId="6" borderId="27" xfId="12" applyFont="1" applyFill="1" applyBorder="1"/>
    <xf numFmtId="43" fontId="10" fillId="6" borderId="27" xfId="6" applyFont="1" applyFill="1" applyBorder="1"/>
    <xf numFmtId="43" fontId="11" fillId="6" borderId="27" xfId="6" applyFont="1" applyFill="1" applyBorder="1"/>
    <xf numFmtId="37" fontId="10" fillId="6" borderId="27" xfId="13" applyFont="1" applyFill="1" applyBorder="1"/>
    <xf numFmtId="171" fontId="10" fillId="6" borderId="0" xfId="12" applyNumberFormat="1" applyFont="1" applyFill="1"/>
    <xf numFmtId="0" fontId="11" fillId="6" borderId="3" xfId="12" applyFont="1" applyFill="1" applyBorder="1"/>
    <xf numFmtId="0" fontId="10" fillId="6" borderId="4" xfId="12" applyFont="1" applyFill="1" applyBorder="1"/>
    <xf numFmtId="0" fontId="11" fillId="6" borderId="27" xfId="12" applyFont="1" applyFill="1" applyBorder="1"/>
    <xf numFmtId="43" fontId="10" fillId="6" borderId="0" xfId="6" applyFont="1" applyFill="1"/>
    <xf numFmtId="43" fontId="10" fillId="6" borderId="0" xfId="6" applyFont="1" applyFill="1" applyBorder="1"/>
    <xf numFmtId="43" fontId="9" fillId="6" borderId="0" xfId="6" applyFont="1" applyFill="1" applyBorder="1"/>
    <xf numFmtId="43" fontId="12" fillId="6" borderId="27" xfId="6" applyFont="1" applyFill="1" applyBorder="1"/>
    <xf numFmtId="43" fontId="12" fillId="6" borderId="0" xfId="6" applyFont="1" applyFill="1" applyBorder="1"/>
    <xf numFmtId="43" fontId="11" fillId="6" borderId="0" xfId="6" applyFont="1" applyFill="1"/>
    <xf numFmtId="43" fontId="10" fillId="6" borderId="32" xfId="6" applyFont="1" applyFill="1" applyBorder="1"/>
    <xf numFmtId="0" fontId="0" fillId="6" borderId="0" xfId="0" applyFill="1"/>
    <xf numFmtId="37" fontId="10" fillId="6" borderId="27" xfId="13" applyFont="1" applyFill="1" applyBorder="1" applyAlignment="1">
      <alignment horizontal="center"/>
    </xf>
    <xf numFmtId="0" fontId="14" fillId="6" borderId="0" xfId="0" applyFont="1" applyFill="1"/>
    <xf numFmtId="0" fontId="16" fillId="4" borderId="0" xfId="12" applyFont="1" applyFill="1"/>
    <xf numFmtId="0" fontId="17" fillId="0" borderId="0" xfId="0" applyFont="1"/>
    <xf numFmtId="0" fontId="18" fillId="0" borderId="0" xfId="0" applyFont="1"/>
    <xf numFmtId="0" fontId="19" fillId="0" borderId="0" xfId="0" applyFont="1"/>
    <xf numFmtId="0" fontId="17" fillId="0" borderId="0" xfId="0" applyFont="1" applyAlignment="1">
      <alignment wrapText="1"/>
    </xf>
    <xf numFmtId="0" fontId="23" fillId="0" borderId="0" xfId="0" applyFont="1"/>
    <xf numFmtId="0" fontId="24" fillId="0" borderId="0" xfId="0" applyFont="1"/>
    <xf numFmtId="0" fontId="17" fillId="0" borderId="0" xfId="0" applyFont="1" applyAlignment="1">
      <alignment horizontal="left" wrapText="1" indent="1"/>
    </xf>
    <xf numFmtId="0" fontId="17" fillId="0" borderId="0" xfId="0" applyFont="1" applyAlignment="1">
      <alignment horizontal="left" indent="1"/>
    </xf>
    <xf numFmtId="0" fontId="17" fillId="0" borderId="0" xfId="0" applyFont="1" applyAlignment="1">
      <alignment horizontal="left" wrapText="1" indent="3"/>
    </xf>
    <xf numFmtId="0" fontId="17" fillId="0" borderId="0" xfId="0" applyFont="1" applyAlignment="1">
      <alignment horizontal="left" wrapText="1" indent="9"/>
    </xf>
    <xf numFmtId="0" fontId="19" fillId="0" borderId="0" xfId="0" applyFont="1" applyAlignment="1">
      <alignment horizontal="left" wrapText="1" indent="3"/>
    </xf>
    <xf numFmtId="0" fontId="25" fillId="0" borderId="0" xfId="0" applyFont="1" applyAlignment="1">
      <alignment horizontal="left" wrapText="1" indent="3"/>
    </xf>
    <xf numFmtId="0" fontId="19" fillId="3" borderId="1" xfId="0" applyFont="1" applyFill="1" applyBorder="1" applyAlignment="1">
      <alignment vertical="center"/>
    </xf>
    <xf numFmtId="0" fontId="19" fillId="3" borderId="1" xfId="0" applyFont="1" applyFill="1" applyBorder="1" applyAlignment="1">
      <alignment horizontal="right" vertical="center"/>
    </xf>
    <xf numFmtId="0" fontId="22" fillId="3" borderId="1" xfId="0" applyFont="1" applyFill="1" applyBorder="1" applyAlignment="1">
      <alignment vertical="center"/>
    </xf>
    <xf numFmtId="0" fontId="17" fillId="3" borderId="1" xfId="0" applyFont="1" applyFill="1" applyBorder="1" applyAlignment="1">
      <alignment vertical="center"/>
    </xf>
    <xf numFmtId="0" fontId="26" fillId="0" borderId="0" xfId="0" applyFont="1"/>
    <xf numFmtId="0" fontId="26" fillId="0" borderId="0" xfId="0" applyFont="1" applyAlignment="1">
      <alignment horizontal="left" wrapText="1" indent="1"/>
    </xf>
    <xf numFmtId="0" fontId="28" fillId="0" borderId="0" xfId="0" applyFont="1"/>
    <xf numFmtId="0" fontId="29" fillId="0" borderId="0" xfId="0" applyFont="1"/>
    <xf numFmtId="0" fontId="30" fillId="0" borderId="0" xfId="0" applyFont="1"/>
    <xf numFmtId="0" fontId="28" fillId="0" borderId="0" xfId="9" applyFont="1"/>
    <xf numFmtId="0" fontId="30" fillId="0" borderId="0" xfId="9" applyFont="1"/>
    <xf numFmtId="0" fontId="31" fillId="6" borderId="2" xfId="9" applyFont="1" applyFill="1" applyBorder="1" applyAlignment="1">
      <alignment vertical="center"/>
    </xf>
    <xf numFmtId="0" fontId="31" fillId="6" borderId="3" xfId="9" applyFont="1" applyFill="1" applyBorder="1" applyAlignment="1">
      <alignment vertical="center"/>
    </xf>
    <xf numFmtId="0" fontId="28" fillId="6" borderId="3" xfId="9" applyFont="1" applyFill="1" applyBorder="1"/>
    <xf numFmtId="0" fontId="28" fillId="6" borderId="4" xfId="9" applyFont="1" applyFill="1" applyBorder="1"/>
    <xf numFmtId="0" fontId="31" fillId="0" borderId="0" xfId="9" applyFont="1" applyAlignment="1">
      <alignment horizontal="center"/>
    </xf>
    <xf numFmtId="0" fontId="28" fillId="0" borderId="20" xfId="9" applyFont="1" applyBorder="1" applyAlignment="1">
      <alignment horizontal="center" vertical="center" wrapText="1"/>
    </xf>
    <xf numFmtId="0" fontId="28" fillId="0" borderId="20" xfId="9" applyFont="1" applyBorder="1" applyAlignment="1">
      <alignment horizontal="right" vertical="center" wrapText="1"/>
    </xf>
    <xf numFmtId="0" fontId="28" fillId="0" borderId="0" xfId="9" applyFont="1" applyAlignment="1">
      <alignment horizontal="center"/>
    </xf>
    <xf numFmtId="164" fontId="28" fillId="0" borderId="0" xfId="10" applyNumberFormat="1" applyFont="1" applyProtection="1"/>
    <xf numFmtId="164" fontId="28" fillId="0" borderId="27" xfId="10" applyNumberFormat="1" applyFont="1" applyBorder="1" applyProtection="1"/>
    <xf numFmtId="164" fontId="28" fillId="0" borderId="0" xfId="10" applyNumberFormat="1" applyFont="1" applyFill="1" applyBorder="1" applyProtection="1"/>
    <xf numFmtId="164" fontId="28" fillId="0" borderId="0" xfId="10" applyNumberFormat="1" applyFont="1" applyBorder="1" applyProtection="1"/>
    <xf numFmtId="0" fontId="31" fillId="0" borderId="11" xfId="9" applyFont="1" applyBorder="1"/>
    <xf numFmtId="164" fontId="31" fillId="0" borderId="11" xfId="9" applyNumberFormat="1" applyFont="1" applyBorder="1"/>
    <xf numFmtId="0" fontId="31" fillId="0" borderId="0" xfId="9" applyFont="1" applyAlignment="1">
      <alignment horizontal="center" vertical="center"/>
    </xf>
    <xf numFmtId="44" fontId="17" fillId="0" borderId="0" xfId="4" applyFont="1" applyProtection="1"/>
    <xf numFmtId="169" fontId="17" fillId="0" borderId="0" xfId="4" applyNumberFormat="1" applyFont="1" applyProtection="1"/>
    <xf numFmtId="2" fontId="17" fillId="0" borderId="0" xfId="0" applyNumberFormat="1" applyFont="1"/>
    <xf numFmtId="0" fontId="32" fillId="12" borderId="0" xfId="0" applyFont="1" applyFill="1" applyAlignment="1">
      <alignment horizontal="center"/>
    </xf>
    <xf numFmtId="43" fontId="33" fillId="4" borderId="27" xfId="6" applyFont="1" applyFill="1" applyBorder="1" applyProtection="1"/>
    <xf numFmtId="43" fontId="33" fillId="4" borderId="24" xfId="6" applyFont="1" applyFill="1" applyBorder="1" applyProtection="1"/>
    <xf numFmtId="44" fontId="17" fillId="0" borderId="11" xfId="4" applyFont="1" applyBorder="1" applyProtection="1"/>
    <xf numFmtId="169" fontId="17" fillId="0" borderId="23" xfId="0" applyNumberFormat="1" applyFont="1" applyBorder="1"/>
    <xf numFmtId="169" fontId="17" fillId="0" borderId="11" xfId="0" applyNumberFormat="1" applyFont="1" applyBorder="1"/>
    <xf numFmtId="173" fontId="19" fillId="0" borderId="39" xfId="0" applyNumberFormat="1" applyFont="1" applyBorder="1" applyAlignment="1">
      <alignment horizontal="center"/>
    </xf>
    <xf numFmtId="173" fontId="19" fillId="0" borderId="23" xfId="0" applyNumberFormat="1" applyFont="1" applyBorder="1" applyAlignment="1">
      <alignment horizontal="center"/>
    </xf>
    <xf numFmtId="0" fontId="19" fillId="11" borderId="39" xfId="0" applyFont="1" applyFill="1" applyBorder="1" applyAlignment="1">
      <alignment horizontal="center"/>
    </xf>
    <xf numFmtId="0" fontId="34" fillId="4" borderId="5" xfId="12" applyFont="1" applyFill="1" applyBorder="1"/>
    <xf numFmtId="0" fontId="22" fillId="4" borderId="0" xfId="12" applyFont="1" applyFill="1"/>
    <xf numFmtId="0" fontId="17" fillId="3" borderId="38" xfId="0" applyFont="1" applyFill="1" applyBorder="1"/>
    <xf numFmtId="0" fontId="28" fillId="0" borderId="5" xfId="0" applyFont="1" applyBorder="1"/>
    <xf numFmtId="0" fontId="28" fillId="0" borderId="27" xfId="0" applyFont="1" applyBorder="1"/>
    <xf numFmtId="0" fontId="28" fillId="0" borderId="39" xfId="0" applyFont="1" applyBorder="1"/>
    <xf numFmtId="0" fontId="28" fillId="0" borderId="24" xfId="0" applyFont="1" applyBorder="1"/>
    <xf numFmtId="43" fontId="22" fillId="4" borderId="5" xfId="6" applyFont="1" applyFill="1" applyBorder="1" applyProtection="1"/>
    <xf numFmtId="43" fontId="22" fillId="0" borderId="0" xfId="6" applyFont="1" applyFill="1" applyBorder="1" applyProtection="1"/>
    <xf numFmtId="1" fontId="17" fillId="0" borderId="0" xfId="0" applyNumberFormat="1" applyFont="1"/>
    <xf numFmtId="1" fontId="17" fillId="3" borderId="38" xfId="0" applyNumberFormat="1" applyFont="1" applyFill="1" applyBorder="1"/>
    <xf numFmtId="181" fontId="17" fillId="0" borderId="5" xfId="4" applyNumberFormat="1" applyFont="1" applyBorder="1" applyProtection="1"/>
    <xf numFmtId="181" fontId="17" fillId="0" borderId="0" xfId="4" applyNumberFormat="1" applyFont="1" applyBorder="1" applyProtection="1"/>
    <xf numFmtId="181" fontId="17" fillId="0" borderId="38" xfId="4" applyNumberFormat="1" applyFont="1" applyBorder="1" applyProtection="1"/>
    <xf numFmtId="178" fontId="17" fillId="0" borderId="27" xfId="5" applyNumberFormat="1" applyFont="1" applyBorder="1" applyProtection="1"/>
    <xf numFmtId="43" fontId="22" fillId="3" borderId="23" xfId="6" applyFont="1" applyFill="1" applyBorder="1" applyProtection="1"/>
    <xf numFmtId="43" fontId="22" fillId="3" borderId="11" xfId="6" applyFont="1" applyFill="1" applyBorder="1" applyProtection="1"/>
    <xf numFmtId="0" fontId="17" fillId="3" borderId="11" xfId="0" applyFont="1" applyFill="1" applyBorder="1"/>
    <xf numFmtId="164" fontId="17" fillId="3" borderId="39" xfId="6" applyNumberFormat="1" applyFont="1" applyFill="1" applyBorder="1" applyProtection="1"/>
    <xf numFmtId="43" fontId="22" fillId="3" borderId="25" xfId="6" applyFont="1" applyFill="1" applyBorder="1" applyProtection="1"/>
    <xf numFmtId="43" fontId="22" fillId="3" borderId="20" xfId="6" applyFont="1" applyFill="1" applyBorder="1" applyProtection="1"/>
    <xf numFmtId="0" fontId="17" fillId="3" borderId="20" xfId="0" applyFont="1" applyFill="1" applyBorder="1"/>
    <xf numFmtId="164" fontId="17" fillId="3" borderId="41" xfId="6" applyNumberFormat="1" applyFont="1" applyFill="1" applyBorder="1" applyProtection="1"/>
    <xf numFmtId="43" fontId="22" fillId="4" borderId="0" xfId="6" applyFont="1" applyFill="1" applyBorder="1" applyProtection="1"/>
    <xf numFmtId="164" fontId="17" fillId="3" borderId="38" xfId="6" applyNumberFormat="1" applyFont="1" applyFill="1" applyBorder="1" applyProtection="1"/>
    <xf numFmtId="10" fontId="17" fillId="3" borderId="38" xfId="0" applyNumberFormat="1" applyFont="1" applyFill="1" applyBorder="1"/>
    <xf numFmtId="10" fontId="17" fillId="0" borderId="5" xfId="5" applyNumberFormat="1" applyFont="1" applyBorder="1" applyProtection="1"/>
    <xf numFmtId="10" fontId="17" fillId="0" borderId="0" xfId="5" applyNumberFormat="1" applyFont="1" applyBorder="1" applyProtection="1"/>
    <xf numFmtId="178" fontId="17" fillId="0" borderId="38" xfId="5" applyNumberFormat="1" applyFont="1" applyBorder="1" applyProtection="1"/>
    <xf numFmtId="43" fontId="17" fillId="3" borderId="38" xfId="0" applyNumberFormat="1" applyFont="1" applyFill="1" applyBorder="1"/>
    <xf numFmtId="176" fontId="17" fillId="0" borderId="5" xfId="4" applyNumberFormat="1" applyFont="1" applyBorder="1" applyProtection="1"/>
    <xf numFmtId="176" fontId="17" fillId="0" borderId="0" xfId="4" applyNumberFormat="1" applyFont="1" applyBorder="1" applyProtection="1"/>
    <xf numFmtId="176" fontId="17" fillId="0" borderId="38" xfId="4" applyNumberFormat="1" applyFont="1" applyBorder="1" applyProtection="1"/>
    <xf numFmtId="0" fontId="28" fillId="0" borderId="38" xfId="0" applyFont="1" applyBorder="1"/>
    <xf numFmtId="179" fontId="17" fillId="3" borderId="38" xfId="4" applyNumberFormat="1" applyFont="1" applyFill="1" applyBorder="1" applyProtection="1"/>
    <xf numFmtId="170" fontId="17" fillId="0" borderId="5" xfId="4" applyNumberFormat="1" applyFont="1" applyBorder="1" applyProtection="1"/>
    <xf numFmtId="170" fontId="17" fillId="0" borderId="0" xfId="4" applyNumberFormat="1" applyFont="1" applyBorder="1" applyProtection="1"/>
    <xf numFmtId="170" fontId="28" fillId="0" borderId="0" xfId="4" applyNumberFormat="1" applyFont="1" applyProtection="1"/>
    <xf numFmtId="170" fontId="17" fillId="0" borderId="38" xfId="4" applyNumberFormat="1" applyFont="1" applyBorder="1" applyProtection="1"/>
    <xf numFmtId="0" fontId="22" fillId="4" borderId="5" xfId="12" applyFont="1" applyFill="1" applyBorder="1"/>
    <xf numFmtId="0" fontId="17" fillId="0" borderId="5" xfId="0" applyFont="1" applyBorder="1"/>
    <xf numFmtId="43" fontId="34" fillId="0" borderId="0" xfId="6" applyFont="1" applyBorder="1" applyProtection="1"/>
    <xf numFmtId="167" fontId="17" fillId="0" borderId="23" xfId="0" applyNumberFormat="1" applyFont="1" applyBorder="1"/>
    <xf numFmtId="167" fontId="17" fillId="3" borderId="39" xfId="0" applyNumberFormat="1" applyFont="1" applyFill="1" applyBorder="1"/>
    <xf numFmtId="167" fontId="17" fillId="0" borderId="5" xfId="0" applyNumberFormat="1" applyFont="1" applyBorder="1"/>
    <xf numFmtId="167" fontId="17" fillId="3" borderId="38" xfId="0" applyNumberFormat="1" applyFont="1" applyFill="1" applyBorder="1"/>
    <xf numFmtId="43" fontId="35" fillId="4" borderId="24" xfId="6" applyFont="1" applyFill="1" applyBorder="1" applyProtection="1"/>
    <xf numFmtId="167" fontId="19" fillId="0" borderId="23" xfId="0" applyNumberFormat="1" applyFont="1" applyBorder="1"/>
    <xf numFmtId="167" fontId="19" fillId="3" borderId="39" xfId="0" applyNumberFormat="1" applyFont="1" applyFill="1" applyBorder="1"/>
    <xf numFmtId="43" fontId="35" fillId="4" borderId="0" xfId="6" applyFont="1" applyFill="1" applyBorder="1" applyProtection="1"/>
    <xf numFmtId="167" fontId="19" fillId="0" borderId="5" xfId="0" applyNumberFormat="1" applyFont="1" applyBorder="1"/>
    <xf numFmtId="167" fontId="19" fillId="3" borderId="38" xfId="0" applyNumberFormat="1" applyFont="1" applyFill="1" applyBorder="1"/>
    <xf numFmtId="180" fontId="17" fillId="0" borderId="5" xfId="4" applyNumberFormat="1" applyFont="1" applyBorder="1" applyProtection="1"/>
    <xf numFmtId="180" fontId="17" fillId="0" borderId="0" xfId="4" applyNumberFormat="1" applyFont="1" applyBorder="1" applyProtection="1"/>
    <xf numFmtId="180" fontId="28" fillId="0" borderId="0" xfId="0" applyNumberFormat="1" applyFont="1"/>
    <xf numFmtId="180" fontId="17" fillId="0" borderId="38" xfId="4" applyNumberFormat="1" applyFont="1" applyBorder="1" applyProtection="1"/>
    <xf numFmtId="43" fontId="35" fillId="4" borderId="32" xfId="6" applyFont="1" applyFill="1" applyBorder="1" applyProtection="1"/>
    <xf numFmtId="43" fontId="19" fillId="0" borderId="37" xfId="6" applyFont="1" applyBorder="1" applyProtection="1"/>
    <xf numFmtId="43" fontId="19" fillId="3" borderId="40" xfId="0" applyNumberFormat="1" applyFont="1" applyFill="1" applyBorder="1"/>
    <xf numFmtId="0" fontId="17" fillId="0" borderId="25" xfId="0" applyFont="1" applyBorder="1"/>
    <xf numFmtId="0" fontId="17" fillId="0" borderId="20" xfId="0" applyFont="1" applyBorder="1"/>
    <xf numFmtId="0" fontId="17" fillId="3" borderId="41" xfId="0" applyFont="1" applyFill="1" applyBorder="1"/>
    <xf numFmtId="0" fontId="28" fillId="0" borderId="25" xfId="0" applyFont="1" applyBorder="1"/>
    <xf numFmtId="0" fontId="28" fillId="0" borderId="20" xfId="0" applyFont="1" applyBorder="1"/>
    <xf numFmtId="0" fontId="28" fillId="0" borderId="26" xfId="0" applyFont="1" applyBorder="1"/>
    <xf numFmtId="0" fontId="28" fillId="0" borderId="41" xfId="0" applyFont="1" applyBorder="1"/>
    <xf numFmtId="173" fontId="17" fillId="0" borderId="0" xfId="0" applyNumberFormat="1" applyFont="1"/>
    <xf numFmtId="173" fontId="19" fillId="0" borderId="0" xfId="0" applyNumberFormat="1" applyFont="1" applyAlignment="1">
      <alignment horizontal="left"/>
    </xf>
    <xf numFmtId="0" fontId="17" fillId="0" borderId="1" xfId="0" applyFont="1" applyBorder="1"/>
    <xf numFmtId="164" fontId="19" fillId="0" borderId="1" xfId="6" applyNumberFormat="1" applyFont="1" applyBorder="1" applyProtection="1"/>
    <xf numFmtId="173" fontId="19" fillId="0" borderId="0" xfId="0" applyNumberFormat="1" applyFont="1"/>
    <xf numFmtId="0" fontId="34" fillId="4" borderId="0" xfId="12" applyFont="1" applyFill="1"/>
    <xf numFmtId="173" fontId="19" fillId="0" borderId="1" xfId="0" applyNumberFormat="1" applyFont="1" applyBorder="1" applyAlignment="1">
      <alignment horizontal="center"/>
    </xf>
    <xf numFmtId="0" fontId="19" fillId="11" borderId="1" xfId="0" applyFont="1" applyFill="1" applyBorder="1" applyAlignment="1">
      <alignment horizontal="center"/>
    </xf>
    <xf numFmtId="0" fontId="19" fillId="0" borderId="1" xfId="0" applyFont="1" applyBorder="1" applyAlignment="1">
      <alignment horizontal="center"/>
    </xf>
    <xf numFmtId="173" fontId="17" fillId="0" borderId="5" xfId="0" applyNumberFormat="1" applyFont="1" applyBorder="1" applyAlignment="1">
      <alignment horizontal="center"/>
    </xf>
    <xf numFmtId="173" fontId="17" fillId="0" borderId="0" xfId="0" applyNumberFormat="1" applyFont="1" applyAlignment="1">
      <alignment horizontal="center"/>
    </xf>
    <xf numFmtId="173" fontId="17" fillId="7" borderId="27" xfId="0" applyNumberFormat="1" applyFont="1" applyFill="1" applyBorder="1" applyAlignment="1">
      <alignment horizontal="center"/>
    </xf>
    <xf numFmtId="43" fontId="22" fillId="4" borderId="27" xfId="6" applyFont="1" applyFill="1" applyBorder="1" applyProtection="1"/>
    <xf numFmtId="176" fontId="17" fillId="0" borderId="0" xfId="4" applyNumberFormat="1" applyFont="1" applyFill="1" applyBorder="1" applyProtection="1"/>
    <xf numFmtId="176" fontId="17" fillId="7" borderId="27" xfId="4" applyNumberFormat="1" applyFont="1" applyFill="1" applyBorder="1" applyProtection="1"/>
    <xf numFmtId="176" fontId="28" fillId="0" borderId="0" xfId="0" applyNumberFormat="1" applyFont="1"/>
    <xf numFmtId="177" fontId="19" fillId="0" borderId="23" xfId="4" applyNumberFormat="1" applyFont="1" applyBorder="1" applyProtection="1"/>
    <xf numFmtId="177" fontId="19" fillId="0" borderId="11" xfId="4" applyNumberFormat="1" applyFont="1" applyBorder="1" applyProtection="1"/>
    <xf numFmtId="177" fontId="19" fillId="7" borderId="24" xfId="4" applyNumberFormat="1" applyFont="1" applyFill="1" applyBorder="1" applyProtection="1"/>
    <xf numFmtId="176" fontId="19" fillId="0" borderId="23" xfId="4" applyNumberFormat="1" applyFont="1" applyBorder="1" applyProtection="1"/>
    <xf numFmtId="176" fontId="19" fillId="0" borderId="11" xfId="4" applyNumberFormat="1" applyFont="1" applyBorder="1" applyProtection="1"/>
    <xf numFmtId="176" fontId="19" fillId="0" borderId="39" xfId="4" applyNumberFormat="1" applyFont="1" applyBorder="1" applyProtection="1"/>
    <xf numFmtId="178" fontId="19" fillId="0" borderId="39" xfId="5" applyNumberFormat="1" applyFont="1" applyBorder="1" applyProtection="1"/>
    <xf numFmtId="176" fontId="17" fillId="0" borderId="5" xfId="0" applyNumberFormat="1" applyFont="1" applyBorder="1"/>
    <xf numFmtId="176" fontId="17" fillId="0" borderId="0" xfId="0" applyNumberFormat="1" applyFont="1"/>
    <xf numFmtId="176" fontId="17" fillId="7" borderId="27" xfId="0" applyNumberFormat="1" applyFont="1" applyFill="1" applyBorder="1"/>
    <xf numFmtId="176" fontId="28" fillId="0" borderId="5" xfId="0" applyNumberFormat="1" applyFont="1" applyBorder="1"/>
    <xf numFmtId="176" fontId="28" fillId="0" borderId="38" xfId="0" applyNumberFormat="1" applyFont="1" applyBorder="1"/>
    <xf numFmtId="0" fontId="22" fillId="4" borderId="27" xfId="12" applyFont="1" applyFill="1" applyBorder="1"/>
    <xf numFmtId="37" fontId="22" fillId="4" borderId="27" xfId="13" applyFont="1" applyFill="1" applyBorder="1"/>
    <xf numFmtId="171" fontId="22" fillId="4" borderId="0" xfId="12" applyNumberFormat="1" applyFont="1" applyFill="1"/>
    <xf numFmtId="0" fontId="33" fillId="4" borderId="32" xfId="12" applyFont="1" applyFill="1" applyBorder="1"/>
    <xf numFmtId="0" fontId="22" fillId="4" borderId="36" xfId="12" applyFont="1" applyFill="1" applyBorder="1"/>
    <xf numFmtId="177" fontId="19" fillId="0" borderId="37" xfId="4" applyNumberFormat="1" applyFont="1" applyBorder="1" applyProtection="1"/>
    <xf numFmtId="177" fontId="19" fillId="0" borderId="32" xfId="4" applyNumberFormat="1" applyFont="1" applyBorder="1" applyProtection="1"/>
    <xf numFmtId="177" fontId="19" fillId="7" borderId="36" xfId="4" applyNumberFormat="1" applyFont="1" applyFill="1" applyBorder="1" applyProtection="1"/>
    <xf numFmtId="176" fontId="19" fillId="0" borderId="37" xfId="4" applyNumberFormat="1" applyFont="1" applyBorder="1" applyProtection="1"/>
    <xf numFmtId="176" fontId="19" fillId="0" borderId="32" xfId="4" applyNumberFormat="1" applyFont="1" applyBorder="1" applyProtection="1"/>
    <xf numFmtId="176" fontId="19" fillId="0" borderId="40" xfId="4" applyNumberFormat="1" applyFont="1" applyBorder="1" applyProtection="1"/>
    <xf numFmtId="178" fontId="19" fillId="0" borderId="40" xfId="5" applyNumberFormat="1" applyFont="1" applyBorder="1" applyProtection="1"/>
    <xf numFmtId="0" fontId="22" fillId="0" borderId="27" xfId="12" applyFont="1" applyBorder="1"/>
    <xf numFmtId="0" fontId="33" fillId="4" borderId="24" xfId="12" applyFont="1" applyFill="1" applyBorder="1"/>
    <xf numFmtId="0" fontId="33" fillId="4" borderId="27" xfId="12" applyFont="1" applyFill="1" applyBorder="1"/>
    <xf numFmtId="176" fontId="17" fillId="4" borderId="5" xfId="4" applyNumberFormat="1" applyFont="1" applyFill="1" applyBorder="1" applyProtection="1"/>
    <xf numFmtId="176" fontId="17" fillId="4" borderId="0" xfId="4" applyNumberFormat="1" applyFont="1" applyFill="1" applyBorder="1" applyProtection="1"/>
    <xf numFmtId="176" fontId="28" fillId="4" borderId="0" xfId="0" applyNumberFormat="1" applyFont="1" applyFill="1"/>
    <xf numFmtId="176" fontId="17" fillId="4" borderId="38" xfId="4" applyNumberFormat="1" applyFont="1" applyFill="1" applyBorder="1" applyProtection="1"/>
    <xf numFmtId="178" fontId="17" fillId="4" borderId="38" xfId="5" applyNumberFormat="1" applyFont="1" applyFill="1" applyBorder="1" applyProtection="1"/>
    <xf numFmtId="172" fontId="19" fillId="0" borderId="5" xfId="5" applyNumberFormat="1" applyFont="1" applyBorder="1" applyProtection="1"/>
    <xf numFmtId="172" fontId="19" fillId="4" borderId="0" xfId="5" applyNumberFormat="1" applyFont="1" applyFill="1" applyBorder="1" applyProtection="1"/>
    <xf numFmtId="172" fontId="19" fillId="7" borderId="27" xfId="5" applyNumberFormat="1" applyFont="1" applyFill="1" applyBorder="1" applyProtection="1"/>
    <xf numFmtId="176" fontId="28" fillId="4" borderId="5" xfId="0" applyNumberFormat="1" applyFont="1" applyFill="1" applyBorder="1"/>
    <xf numFmtId="173" fontId="19" fillId="0" borderId="5" xfId="0" applyNumberFormat="1" applyFont="1" applyBorder="1"/>
    <xf numFmtId="173" fontId="19" fillId="7" borderId="27" xfId="0" applyNumberFormat="1" applyFont="1" applyFill="1" applyBorder="1"/>
    <xf numFmtId="44" fontId="17" fillId="0" borderId="5" xfId="0" applyNumberFormat="1" applyFont="1" applyBorder="1"/>
    <xf numFmtId="44" fontId="17" fillId="0" borderId="0" xfId="0" applyNumberFormat="1" applyFont="1"/>
    <xf numFmtId="44" fontId="17" fillId="7" borderId="27" xfId="0" applyNumberFormat="1" applyFont="1" applyFill="1" applyBorder="1"/>
    <xf numFmtId="43" fontId="33" fillId="4" borderId="0" xfId="6" applyFont="1" applyFill="1" applyBorder="1" applyProtection="1"/>
    <xf numFmtId="173" fontId="17" fillId="0" borderId="25" xfId="0" applyNumberFormat="1" applyFont="1" applyBorder="1"/>
    <xf numFmtId="173" fontId="17" fillId="0" borderId="20" xfId="0" applyNumberFormat="1" applyFont="1" applyBorder="1"/>
    <xf numFmtId="173" fontId="17" fillId="7" borderId="26" xfId="0" applyNumberFormat="1" applyFont="1" applyFill="1" applyBorder="1"/>
    <xf numFmtId="176" fontId="28" fillId="0" borderId="25" xfId="0" applyNumberFormat="1" applyFont="1" applyBorder="1"/>
    <xf numFmtId="176" fontId="28" fillId="0" borderId="20" xfId="0" applyNumberFormat="1" applyFont="1" applyBorder="1"/>
    <xf numFmtId="176" fontId="28" fillId="0" borderId="41" xfId="0" applyNumberFormat="1" applyFont="1" applyBorder="1"/>
    <xf numFmtId="174" fontId="17" fillId="0" borderId="5" xfId="4" applyNumberFormat="1" applyFont="1" applyBorder="1" applyProtection="1"/>
    <xf numFmtId="174" fontId="17" fillId="0" borderId="0" xfId="4" applyNumberFormat="1" applyFont="1" applyFill="1" applyBorder="1" applyProtection="1"/>
    <xf numFmtId="174" fontId="17" fillId="7" borderId="27" xfId="4" applyNumberFormat="1" applyFont="1" applyFill="1" applyBorder="1" applyProtection="1"/>
    <xf numFmtId="174" fontId="28" fillId="0" borderId="0" xfId="0" applyNumberFormat="1" applyFont="1"/>
    <xf numFmtId="174" fontId="17" fillId="0" borderId="0" xfId="4" applyNumberFormat="1" applyFont="1" applyBorder="1" applyProtection="1"/>
    <xf numFmtId="174" fontId="17" fillId="0" borderId="38" xfId="4" applyNumberFormat="1" applyFont="1" applyBorder="1" applyProtection="1"/>
    <xf numFmtId="175" fontId="19" fillId="0" borderId="23" xfId="4" applyNumberFormat="1" applyFont="1" applyBorder="1" applyProtection="1"/>
    <xf numFmtId="175" fontId="19" fillId="0" borderId="11" xfId="4" applyNumberFormat="1" applyFont="1" applyBorder="1" applyProtection="1"/>
    <xf numFmtId="175" fontId="19" fillId="7" borderId="24" xfId="4" applyNumberFormat="1" applyFont="1" applyFill="1" applyBorder="1" applyProtection="1"/>
    <xf numFmtId="175" fontId="28" fillId="0" borderId="0" xfId="0" applyNumberFormat="1" applyFont="1"/>
    <xf numFmtId="175" fontId="19" fillId="0" borderId="39" xfId="4" applyNumberFormat="1" applyFont="1" applyBorder="1" applyProtection="1"/>
    <xf numFmtId="173" fontId="17" fillId="0" borderId="5" xfId="0" applyNumberFormat="1" applyFont="1" applyBorder="1"/>
    <xf numFmtId="173" fontId="17" fillId="7" borderId="27" xfId="0" applyNumberFormat="1" applyFont="1" applyFill="1" applyBorder="1"/>
    <xf numFmtId="37" fontId="22" fillId="4" borderId="0" xfId="13" applyFont="1" applyFill="1"/>
    <xf numFmtId="0" fontId="22" fillId="4" borderId="32" xfId="12" applyFont="1" applyFill="1" applyBorder="1"/>
    <xf numFmtId="175" fontId="19" fillId="0" borderId="37" xfId="4" applyNumberFormat="1" applyFont="1" applyBorder="1" applyProtection="1"/>
    <xf numFmtId="175" fontId="19" fillId="0" borderId="32" xfId="4" applyNumberFormat="1" applyFont="1" applyBorder="1" applyProtection="1"/>
    <xf numFmtId="175" fontId="19" fillId="7" borderId="36" xfId="4" applyNumberFormat="1" applyFont="1" applyFill="1" applyBorder="1" applyProtection="1"/>
    <xf numFmtId="175" fontId="28" fillId="0" borderId="32" xfId="0" applyNumberFormat="1" applyFont="1" applyBorder="1"/>
    <xf numFmtId="175" fontId="19" fillId="0" borderId="40" xfId="4" applyNumberFormat="1" applyFont="1" applyBorder="1" applyProtection="1"/>
    <xf numFmtId="43" fontId="33" fillId="4" borderId="11" xfId="6" applyFont="1" applyFill="1" applyBorder="1" applyProtection="1"/>
    <xf numFmtId="0" fontId="22" fillId="0" borderId="0" xfId="12" applyFont="1"/>
    <xf numFmtId="0" fontId="33" fillId="4" borderId="11" xfId="12" applyFont="1" applyFill="1" applyBorder="1"/>
    <xf numFmtId="0" fontId="33" fillId="4" borderId="0" xfId="12" applyFont="1" applyFill="1"/>
    <xf numFmtId="174" fontId="17" fillId="4" borderId="5" xfId="4" applyNumberFormat="1" applyFont="1" applyFill="1" applyBorder="1" applyProtection="1"/>
    <xf numFmtId="174" fontId="17" fillId="4" borderId="0" xfId="4" applyNumberFormat="1" applyFont="1" applyFill="1" applyBorder="1" applyProtection="1"/>
    <xf numFmtId="0" fontId="28" fillId="4" borderId="0" xfId="0" applyFont="1" applyFill="1"/>
    <xf numFmtId="174" fontId="17" fillId="4" borderId="38" xfId="4" applyNumberFormat="1" applyFont="1" applyFill="1" applyBorder="1" applyProtection="1"/>
    <xf numFmtId="0" fontId="17" fillId="3" borderId="2" xfId="0" applyFont="1" applyFill="1" applyBorder="1"/>
    <xf numFmtId="0" fontId="17" fillId="3" borderId="3" xfId="0" applyFont="1" applyFill="1" applyBorder="1"/>
    <xf numFmtId="10" fontId="17" fillId="3" borderId="4" xfId="0" applyNumberFormat="1" applyFont="1" applyFill="1" applyBorder="1"/>
    <xf numFmtId="0" fontId="34" fillId="4" borderId="23" xfId="12" applyFont="1" applyFill="1" applyBorder="1"/>
    <xf numFmtId="0" fontId="17" fillId="0" borderId="11" xfId="0" applyFont="1" applyBorder="1"/>
    <xf numFmtId="173" fontId="17" fillId="0" borderId="23" xfId="0" applyNumberFormat="1" applyFont="1" applyBorder="1" applyAlignment="1">
      <alignment horizontal="center"/>
    </xf>
    <xf numFmtId="173" fontId="17" fillId="0" borderId="11" xfId="0" applyNumberFormat="1" applyFont="1" applyBorder="1" applyAlignment="1">
      <alignment horizontal="center"/>
    </xf>
    <xf numFmtId="173" fontId="17" fillId="7" borderId="39" xfId="0" applyNumberFormat="1" applyFont="1" applyFill="1" applyBorder="1" applyAlignment="1">
      <alignment horizontal="center"/>
    </xf>
    <xf numFmtId="176" fontId="17" fillId="7" borderId="38" xfId="4" applyNumberFormat="1" applyFont="1" applyFill="1" applyBorder="1" applyProtection="1"/>
    <xf numFmtId="177" fontId="19" fillId="7" borderId="39" xfId="4" applyNumberFormat="1" applyFont="1" applyFill="1" applyBorder="1" applyProtection="1"/>
    <xf numFmtId="176" fontId="17" fillId="7" borderId="38" xfId="0" applyNumberFormat="1" applyFont="1" applyFill="1" applyBorder="1"/>
    <xf numFmtId="171" fontId="22" fillId="4" borderId="5" xfId="12" applyNumberFormat="1" applyFont="1" applyFill="1" applyBorder="1"/>
    <xf numFmtId="0" fontId="33" fillId="4" borderId="37" xfId="12" applyFont="1" applyFill="1" applyBorder="1"/>
    <xf numFmtId="177" fontId="19" fillId="7" borderId="40" xfId="4" applyNumberFormat="1" applyFont="1" applyFill="1" applyBorder="1" applyProtection="1"/>
    <xf numFmtId="173" fontId="17" fillId="7" borderId="38" xfId="0" applyNumberFormat="1" applyFont="1" applyFill="1" applyBorder="1"/>
    <xf numFmtId="172" fontId="19" fillId="0" borderId="0" xfId="5" applyNumberFormat="1" applyFont="1" applyBorder="1" applyProtection="1"/>
    <xf numFmtId="172" fontId="19" fillId="3" borderId="38" xfId="5" applyNumberFormat="1" applyFont="1" applyFill="1" applyBorder="1" applyProtection="1"/>
    <xf numFmtId="169" fontId="19" fillId="0" borderId="0" xfId="0" applyNumberFormat="1" applyFont="1"/>
    <xf numFmtId="169" fontId="19" fillId="3" borderId="38" xfId="0" applyNumberFormat="1" applyFont="1" applyFill="1" applyBorder="1"/>
    <xf numFmtId="169" fontId="17" fillId="0" borderId="0" xfId="0" applyNumberFormat="1" applyFont="1"/>
    <xf numFmtId="0" fontId="22" fillId="4" borderId="25" xfId="12" applyFont="1" applyFill="1" applyBorder="1"/>
    <xf numFmtId="0" fontId="22" fillId="4" borderId="26" xfId="12" applyFont="1" applyFill="1" applyBorder="1"/>
    <xf numFmtId="0" fontId="37" fillId="13" borderId="5" xfId="0" quotePrefix="1" applyFont="1" applyFill="1" applyBorder="1" applyAlignment="1">
      <alignment horizontal="center"/>
    </xf>
    <xf numFmtId="0" fontId="37" fillId="13" borderId="0" xfId="0" applyFont="1" applyFill="1"/>
    <xf numFmtId="0" fontId="38" fillId="13" borderId="5" xfId="14" applyFont="1" applyFill="1" applyBorder="1" applyAlignment="1" applyProtection="1">
      <alignment horizontal="center"/>
    </xf>
    <xf numFmtId="0" fontId="37" fillId="13" borderId="0" xfId="0" applyFont="1" applyFill="1" applyAlignment="1">
      <alignment horizontal="center"/>
    </xf>
    <xf numFmtId="0" fontId="19" fillId="0" borderId="1" xfId="0" applyFont="1" applyBorder="1" applyAlignment="1">
      <alignment horizontal="center" wrapText="1"/>
    </xf>
    <xf numFmtId="0" fontId="17" fillId="0" borderId="0" xfId="0" applyFont="1" applyAlignment="1">
      <alignment vertical="center" wrapText="1"/>
    </xf>
    <xf numFmtId="0" fontId="17" fillId="0" borderId="0" xfId="0" applyFont="1" applyAlignment="1">
      <alignment vertical="center"/>
    </xf>
    <xf numFmtId="173" fontId="19" fillId="8" borderId="1" xfId="0" applyNumberFormat="1" applyFont="1" applyFill="1" applyBorder="1" applyAlignment="1" applyProtection="1">
      <alignment horizontal="right" vertical="center" wrapText="1"/>
      <protection locked="0"/>
    </xf>
    <xf numFmtId="0" fontId="26" fillId="4" borderId="0" xfId="0" applyFont="1" applyFill="1"/>
    <xf numFmtId="0" fontId="26" fillId="0" borderId="0" xfId="0" applyFont="1" applyAlignment="1">
      <alignment horizontal="center"/>
    </xf>
    <xf numFmtId="0" fontId="26" fillId="7" borderId="0" xfId="0" applyFont="1" applyFill="1"/>
    <xf numFmtId="0" fontId="26" fillId="0" borderId="0" xfId="0" applyFont="1" applyAlignment="1">
      <alignment horizontal="right"/>
    </xf>
    <xf numFmtId="0" fontId="27" fillId="7" borderId="0" xfId="0" applyFont="1" applyFill="1"/>
    <xf numFmtId="0" fontId="27" fillId="3" borderId="21" xfId="0" applyFont="1" applyFill="1" applyBorder="1" applyAlignment="1">
      <alignment horizontal="centerContinuous" vertical="distributed"/>
    </xf>
    <xf numFmtId="0" fontId="27" fillId="3" borderId="34" xfId="0" applyFont="1" applyFill="1" applyBorder="1" applyAlignment="1">
      <alignment horizontal="centerContinuous" vertical="distributed"/>
    </xf>
    <xf numFmtId="0" fontId="26" fillId="3" borderId="34" xfId="0" applyFont="1" applyFill="1" applyBorder="1" applyAlignment="1">
      <alignment horizontal="centerContinuous"/>
    </xf>
    <xf numFmtId="0" fontId="26" fillId="3" borderId="22" xfId="0" applyFont="1" applyFill="1" applyBorder="1" applyAlignment="1">
      <alignment horizontal="centerContinuous"/>
    </xf>
    <xf numFmtId="0" fontId="27" fillId="7" borderId="21" xfId="0" applyFont="1" applyFill="1" applyBorder="1" applyAlignment="1">
      <alignment horizontal="centerContinuous" vertical="distributed"/>
    </xf>
    <xf numFmtId="0" fontId="27" fillId="7" borderId="34" xfId="0" applyFont="1" applyFill="1" applyBorder="1" applyAlignment="1">
      <alignment horizontal="centerContinuous" vertical="distributed"/>
    </xf>
    <xf numFmtId="0" fontId="26" fillId="7" borderId="22" xfId="0" applyFont="1" applyFill="1" applyBorder="1" applyAlignment="1">
      <alignment horizontal="centerContinuous"/>
    </xf>
    <xf numFmtId="0" fontId="27" fillId="0" borderId="0" xfId="0" applyFont="1" applyAlignment="1">
      <alignment wrapText="1"/>
    </xf>
    <xf numFmtId="0" fontId="27" fillId="0" borderId="0" xfId="0" applyFont="1" applyAlignment="1">
      <alignment horizontal="center" vertical="center" wrapText="1"/>
    </xf>
    <xf numFmtId="0" fontId="27" fillId="0" borderId="0" xfId="0" applyFont="1" applyAlignment="1">
      <alignment horizontal="left"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7" borderId="0" xfId="0" applyFont="1" applyFill="1" applyAlignment="1">
      <alignment horizontal="center" vertical="center" wrapText="1"/>
    </xf>
    <xf numFmtId="0" fontId="27" fillId="7" borderId="9" xfId="0"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6" fillId="0" borderId="0" xfId="0" applyFont="1" applyAlignment="1">
      <alignment horizontal="center" vertical="center" wrapText="1"/>
    </xf>
    <xf numFmtId="0" fontId="26" fillId="0" borderId="9" xfId="0" applyFont="1" applyBorder="1" applyAlignment="1">
      <alignment horizontal="center" vertical="center" wrapText="1"/>
    </xf>
    <xf numFmtId="0" fontId="26" fillId="4" borderId="10" xfId="0" applyFont="1" applyFill="1" applyBorder="1" applyAlignment="1">
      <alignment horizontal="center" vertical="center" wrapText="1"/>
    </xf>
    <xf numFmtId="0" fontId="26" fillId="7" borderId="0" xfId="0" applyFont="1" applyFill="1" applyAlignment="1">
      <alignment horizontal="center" vertical="center" wrapText="1"/>
    </xf>
    <xf numFmtId="0" fontId="26" fillId="7" borderId="9"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0" borderId="0" xfId="0" applyFont="1" applyAlignment="1">
      <alignment horizontal="left" indent="1"/>
    </xf>
    <xf numFmtId="170" fontId="26" fillId="3" borderId="0" xfId="4" applyNumberFormat="1" applyFont="1" applyFill="1" applyProtection="1"/>
    <xf numFmtId="44" fontId="26" fillId="4" borderId="0" xfId="4" applyFont="1" applyFill="1" applyProtection="1"/>
    <xf numFmtId="9" fontId="26" fillId="6" borderId="10" xfId="0" applyNumberFormat="1" applyFont="1" applyFill="1" applyBorder="1" applyAlignment="1">
      <alignment horizontal="center"/>
    </xf>
    <xf numFmtId="9" fontId="26" fillId="0" borderId="0" xfId="0" applyNumberFormat="1" applyFont="1"/>
    <xf numFmtId="9" fontId="26" fillId="7" borderId="0" xfId="0" applyNumberFormat="1" applyFont="1" applyFill="1"/>
    <xf numFmtId="43" fontId="26" fillId="7" borderId="9" xfId="4" applyNumberFormat="1" applyFont="1" applyFill="1" applyBorder="1" applyProtection="1"/>
    <xf numFmtId="43" fontId="26" fillId="7" borderId="0" xfId="4" applyNumberFormat="1" applyFont="1" applyFill="1" applyBorder="1" applyProtection="1"/>
    <xf numFmtId="43" fontId="26" fillId="7" borderId="10" xfId="4" applyNumberFormat="1" applyFont="1" applyFill="1" applyBorder="1" applyProtection="1"/>
    <xf numFmtId="170" fontId="26" fillId="5" borderId="0" xfId="4" applyNumberFormat="1" applyFont="1" applyFill="1" applyProtection="1">
      <protection locked="0"/>
    </xf>
    <xf numFmtId="9" fontId="26" fillId="5" borderId="9" xfId="5" applyFont="1" applyFill="1" applyBorder="1" applyAlignment="1" applyProtection="1">
      <alignment horizontal="center"/>
      <protection locked="0"/>
    </xf>
    <xf numFmtId="9" fontId="26" fillId="5" borderId="0" xfId="5" applyFont="1" applyFill="1" applyBorder="1" applyAlignment="1" applyProtection="1">
      <alignment horizontal="center"/>
      <protection locked="0"/>
    </xf>
    <xf numFmtId="0" fontId="27" fillId="0" borderId="11" xfId="0" applyFont="1" applyBorder="1" applyAlignment="1">
      <alignment horizontal="left" vertical="center" wrapText="1"/>
    </xf>
    <xf numFmtId="170" fontId="27" fillId="0" borderId="11" xfId="4" applyNumberFormat="1" applyFont="1" applyBorder="1" applyProtection="1"/>
    <xf numFmtId="0" fontId="27" fillId="4" borderId="11" xfId="0" applyFont="1" applyFill="1" applyBorder="1"/>
    <xf numFmtId="0" fontId="27" fillId="0" borderId="11" xfId="0" applyFont="1" applyBorder="1"/>
    <xf numFmtId="44" fontId="27" fillId="0" borderId="13" xfId="0" applyNumberFormat="1" applyFont="1" applyBorder="1" applyAlignment="1">
      <alignment horizontal="center"/>
    </xf>
    <xf numFmtId="44" fontId="27" fillId="7" borderId="12" xfId="4" applyFont="1" applyFill="1" applyBorder="1" applyProtection="1"/>
    <xf numFmtId="44" fontId="27" fillId="7" borderId="11" xfId="4" applyFont="1" applyFill="1" applyBorder="1" applyProtection="1"/>
    <xf numFmtId="44" fontId="27" fillId="7" borderId="13" xfId="4" applyFont="1" applyFill="1" applyBorder="1" applyProtection="1"/>
    <xf numFmtId="170" fontId="26" fillId="0" borderId="0" xfId="0" applyNumberFormat="1" applyFont="1"/>
    <xf numFmtId="9" fontId="26" fillId="7" borderId="9" xfId="5" applyFont="1" applyFill="1" applyBorder="1" applyProtection="1"/>
    <xf numFmtId="9" fontId="26" fillId="7" borderId="0" xfId="5" applyFont="1" applyFill="1" applyBorder="1" applyProtection="1"/>
    <xf numFmtId="9" fontId="26" fillId="7" borderId="10" xfId="5" applyFont="1" applyFill="1" applyBorder="1" applyProtection="1"/>
    <xf numFmtId="170" fontId="26" fillId="0" borderId="0" xfId="0" applyNumberFormat="1" applyFont="1" applyAlignment="1">
      <alignment horizontal="center"/>
    </xf>
    <xf numFmtId="0" fontId="26" fillId="4" borderId="0" xfId="0" applyFont="1" applyFill="1" applyAlignment="1">
      <alignment horizontal="center"/>
    </xf>
    <xf numFmtId="0" fontId="26" fillId="7" borderId="9" xfId="0" applyFont="1" applyFill="1" applyBorder="1" applyAlignment="1">
      <alignment horizontal="center"/>
    </xf>
    <xf numFmtId="0" fontId="26" fillId="7" borderId="0" xfId="0" applyFont="1" applyFill="1" applyAlignment="1">
      <alignment horizontal="center"/>
    </xf>
    <xf numFmtId="0" fontId="26" fillId="0" borderId="0" xfId="0" applyFont="1" applyAlignment="1">
      <alignment horizontal="center" vertical="center"/>
    </xf>
    <xf numFmtId="170" fontId="26" fillId="3" borderId="0" xfId="4" applyNumberFormat="1" applyFont="1" applyFill="1" applyAlignment="1" applyProtection="1">
      <alignment vertical="center"/>
    </xf>
    <xf numFmtId="44" fontId="26" fillId="4" borderId="0" xfId="4" applyFont="1" applyFill="1" applyAlignment="1" applyProtection="1">
      <alignment vertical="center"/>
    </xf>
    <xf numFmtId="44" fontId="39" fillId="4" borderId="0" xfId="4" applyFont="1" applyFill="1" applyAlignment="1" applyProtection="1">
      <alignment vertical="center"/>
    </xf>
    <xf numFmtId="0" fontId="26" fillId="0" borderId="0" xfId="0" applyFont="1" applyAlignment="1">
      <alignment horizontal="left" vertical="center" wrapText="1" indent="1"/>
    </xf>
    <xf numFmtId="170" fontId="27" fillId="0" borderId="14" xfId="4" applyNumberFormat="1" applyFont="1" applyBorder="1" applyProtection="1"/>
    <xf numFmtId="168" fontId="27" fillId="4" borderId="14" xfId="0" applyNumberFormat="1" applyFont="1" applyFill="1" applyBorder="1"/>
    <xf numFmtId="168" fontId="27" fillId="0" borderId="15" xfId="4" applyNumberFormat="1" applyFont="1" applyFill="1" applyBorder="1" applyProtection="1"/>
    <xf numFmtId="168" fontId="27" fillId="0" borderId="14" xfId="4" applyNumberFormat="1" applyFont="1" applyFill="1" applyBorder="1" applyProtection="1"/>
    <xf numFmtId="168" fontId="27" fillId="0" borderId="14" xfId="0" applyNumberFormat="1" applyFont="1" applyBorder="1"/>
    <xf numFmtId="168" fontId="27" fillId="0" borderId="16" xfId="0" applyNumberFormat="1" applyFont="1" applyBorder="1" applyAlignment="1">
      <alignment horizontal="center"/>
    </xf>
    <xf numFmtId="168" fontId="27" fillId="7" borderId="15" xfId="4" applyNumberFormat="1" applyFont="1" applyFill="1" applyBorder="1" applyProtection="1"/>
    <xf numFmtId="168" fontId="27" fillId="7" borderId="14" xfId="4" applyNumberFormat="1" applyFont="1" applyFill="1" applyBorder="1" applyProtection="1"/>
    <xf numFmtId="168" fontId="27" fillId="7" borderId="16" xfId="0" applyNumberFormat="1" applyFont="1" applyFill="1" applyBorder="1" applyAlignment="1">
      <alignment horizontal="center"/>
    </xf>
    <xf numFmtId="0" fontId="26" fillId="0" borderId="9" xfId="0" applyFont="1" applyBorder="1"/>
    <xf numFmtId="0" fontId="26" fillId="0" borderId="10" xfId="0" applyFont="1" applyBorder="1" applyAlignment="1">
      <alignment horizontal="center"/>
    </xf>
    <xf numFmtId="0" fontId="26" fillId="7" borderId="9" xfId="0" applyFont="1" applyFill="1" applyBorder="1"/>
    <xf numFmtId="0" fontId="26" fillId="7" borderId="10" xfId="0" applyFont="1" applyFill="1" applyBorder="1" applyAlignment="1">
      <alignment horizontal="center"/>
    </xf>
    <xf numFmtId="0" fontId="26" fillId="0" borderId="17" xfId="0" applyFont="1" applyBorder="1"/>
    <xf numFmtId="0" fontId="26" fillId="0" borderId="18" xfId="0" applyFont="1" applyBorder="1"/>
    <xf numFmtId="0" fontId="26" fillId="0" borderId="19" xfId="0" applyFont="1" applyBorder="1" applyAlignment="1">
      <alignment horizontal="center"/>
    </xf>
    <xf numFmtId="0" fontId="26" fillId="7" borderId="17" xfId="0" applyFont="1" applyFill="1" applyBorder="1"/>
    <xf numFmtId="0" fontId="26" fillId="7" borderId="18" xfId="0" applyFont="1" applyFill="1" applyBorder="1"/>
    <xf numFmtId="0" fontId="26" fillId="7" borderId="19" xfId="0" applyFont="1" applyFill="1" applyBorder="1"/>
    <xf numFmtId="0" fontId="27" fillId="7" borderId="6" xfId="0" applyFont="1" applyFill="1" applyBorder="1"/>
    <xf numFmtId="0" fontId="27" fillId="7" borderId="7" xfId="0" applyFont="1" applyFill="1" applyBorder="1" applyAlignment="1">
      <alignment horizontal="center"/>
    </xf>
    <xf numFmtId="0" fontId="26" fillId="7" borderId="8" xfId="0" applyFont="1" applyFill="1" applyBorder="1"/>
    <xf numFmtId="0" fontId="17" fillId="7" borderId="0" xfId="0" applyFont="1" applyFill="1" applyAlignment="1">
      <alignment horizontal="center"/>
    </xf>
    <xf numFmtId="0" fontId="17" fillId="7" borderId="9" xfId="0" applyFont="1" applyFill="1" applyBorder="1"/>
    <xf numFmtId="168" fontId="26" fillId="7" borderId="0" xfId="0" applyNumberFormat="1" applyFont="1" applyFill="1"/>
    <xf numFmtId="168" fontId="26" fillId="7" borderId="0" xfId="4" applyNumberFormat="1" applyFont="1" applyFill="1" applyBorder="1" applyProtection="1"/>
    <xf numFmtId="0" fontId="26" fillId="7" borderId="10" xfId="0" applyFont="1" applyFill="1" applyBorder="1"/>
    <xf numFmtId="0" fontId="27" fillId="7" borderId="9" xfId="0" applyFont="1" applyFill="1" applyBorder="1" applyAlignment="1">
      <alignment horizontal="left" vertical="center" wrapText="1"/>
    </xf>
    <xf numFmtId="168" fontId="26" fillId="7" borderId="14" xfId="4" applyNumberFormat="1" applyFont="1" applyFill="1" applyBorder="1" applyProtection="1"/>
    <xf numFmtId="0" fontId="40" fillId="0" borderId="0" xfId="0" applyFont="1"/>
    <xf numFmtId="0" fontId="17" fillId="3" borderId="0" xfId="0" applyFont="1" applyFill="1"/>
    <xf numFmtId="0" fontId="41" fillId="3" borderId="0" xfId="0" applyFont="1" applyFill="1"/>
    <xf numFmtId="0" fontId="17" fillId="0" borderId="0" xfId="0" applyFont="1" applyAlignment="1">
      <alignment horizontal="center" wrapText="1"/>
    </xf>
    <xf numFmtId="0" fontId="17" fillId="0" borderId="0" xfId="0" applyFont="1" applyAlignment="1">
      <alignment horizontal="center"/>
    </xf>
    <xf numFmtId="0" fontId="17" fillId="3" borderId="0" xfId="0" applyFont="1" applyFill="1" applyAlignment="1">
      <alignment horizontal="center"/>
    </xf>
    <xf numFmtId="44" fontId="17" fillId="2" borderId="0" xfId="4" applyFont="1" applyFill="1" applyProtection="1">
      <protection locked="0"/>
    </xf>
    <xf numFmtId="44" fontId="17" fillId="0" borderId="0" xfId="4" applyFont="1" applyFill="1" applyProtection="1"/>
    <xf numFmtId="44" fontId="17" fillId="3" borderId="0" xfId="4" applyFont="1" applyFill="1" applyProtection="1"/>
    <xf numFmtId="0" fontId="19" fillId="3" borderId="0" xfId="0" applyFont="1" applyFill="1"/>
    <xf numFmtId="44" fontId="17" fillId="3" borderId="0" xfId="0" applyNumberFormat="1" applyFont="1" applyFill="1"/>
    <xf numFmtId="0" fontId="17" fillId="0" borderId="0" xfId="0" applyFont="1" applyAlignment="1">
      <alignment horizontal="center" vertical="center" wrapText="1"/>
    </xf>
    <xf numFmtId="0" fontId="17" fillId="0" borderId="0" xfId="0" applyFont="1" applyAlignment="1">
      <alignment horizontal="right" vertical="center" wrapText="1"/>
    </xf>
    <xf numFmtId="0" fontId="17" fillId="2" borderId="0" xfId="0" applyFont="1" applyFill="1" applyProtection="1">
      <protection locked="0"/>
    </xf>
    <xf numFmtId="43" fontId="17" fillId="4" borderId="0" xfId="6" applyFont="1" applyFill="1" applyProtection="1"/>
    <xf numFmtId="43" fontId="17" fillId="4" borderId="32" xfId="6" applyFont="1" applyFill="1" applyBorder="1" applyProtection="1"/>
    <xf numFmtId="0" fontId="17" fillId="4" borderId="32" xfId="0" applyFont="1" applyFill="1" applyBorder="1"/>
    <xf numFmtId="0" fontId="17"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horizontal="center" vertical="center" wrapText="1"/>
    </xf>
    <xf numFmtId="0" fontId="41" fillId="3" borderId="0" xfId="0" applyFont="1" applyFill="1" applyAlignment="1">
      <alignment horizontal="center" vertical="center"/>
    </xf>
    <xf numFmtId="0" fontId="17" fillId="3" borderId="0" xfId="0" applyFont="1" applyFill="1" applyAlignment="1">
      <alignment horizontal="center" vertical="center"/>
    </xf>
    <xf numFmtId="0" fontId="40" fillId="3" borderId="0" xfId="0" applyFont="1" applyFill="1"/>
    <xf numFmtId="0" fontId="2" fillId="3" borderId="0" xfId="1" applyFill="1"/>
    <xf numFmtId="0" fontId="2" fillId="3" borderId="0" xfId="3" applyFill="1"/>
    <xf numFmtId="165" fontId="2" fillId="3" borderId="1" xfId="7" applyFont="1" applyFill="1" applyBorder="1" applyAlignment="1">
      <alignment horizontal="center" vertical="center" wrapText="1"/>
    </xf>
    <xf numFmtId="165" fontId="2" fillId="3" borderId="5" xfId="7" applyFont="1" applyFill="1" applyBorder="1" applyAlignment="1">
      <alignment vertical="center"/>
    </xf>
    <xf numFmtId="165" fontId="2" fillId="3" borderId="0" xfId="7" applyFont="1" applyFill="1" applyAlignment="1">
      <alignment vertical="center"/>
    </xf>
    <xf numFmtId="43" fontId="2" fillId="3" borderId="1" xfId="6" applyFont="1" applyFill="1" applyBorder="1" applyAlignment="1" applyProtection="1">
      <alignment horizontal="center" vertical="center"/>
    </xf>
    <xf numFmtId="0" fontId="28" fillId="3" borderId="0" xfId="0" applyFont="1" applyFill="1"/>
    <xf numFmtId="0" fontId="43" fillId="0" borderId="0" xfId="0" applyFont="1"/>
    <xf numFmtId="0" fontId="41" fillId="0" borderId="0" xfId="0" applyFont="1"/>
    <xf numFmtId="0" fontId="25" fillId="7" borderId="20" xfId="0" applyFont="1" applyFill="1" applyBorder="1" applyAlignment="1">
      <alignment horizontal="center" vertical="center" wrapText="1"/>
    </xf>
    <xf numFmtId="164" fontId="17" fillId="2" borderId="0" xfId="6" applyNumberFormat="1" applyFont="1" applyFill="1" applyProtection="1">
      <protection locked="0"/>
    </xf>
    <xf numFmtId="164" fontId="17" fillId="4" borderId="0" xfId="6" applyNumberFormat="1" applyFont="1" applyFill="1" applyProtection="1"/>
    <xf numFmtId="164" fontId="17" fillId="0" borderId="0" xfId="6" applyNumberFormat="1" applyFont="1" applyFill="1" applyProtection="1"/>
    <xf numFmtId="0" fontId="17" fillId="5" borderId="0" xfId="0" applyFont="1" applyFill="1" applyProtection="1">
      <protection locked="0"/>
    </xf>
    <xf numFmtId="0" fontId="22" fillId="0" borderId="11" xfId="0" applyFont="1" applyBorder="1"/>
    <xf numFmtId="0" fontId="17" fillId="4" borderId="11" xfId="0" applyFont="1" applyFill="1" applyBorder="1"/>
    <xf numFmtId="0" fontId="22" fillId="0" borderId="18" xfId="0" applyFont="1" applyBorder="1"/>
    <xf numFmtId="0" fontId="17" fillId="0" borderId="18" xfId="0" applyFont="1" applyBorder="1"/>
    <xf numFmtId="0" fontId="17" fillId="4" borderId="18" xfId="0" applyFont="1" applyFill="1" applyBorder="1"/>
    <xf numFmtId="0" fontId="44" fillId="7" borderId="23" xfId="0" applyFont="1" applyFill="1" applyBorder="1"/>
    <xf numFmtId="0" fontId="44" fillId="7" borderId="11" xfId="0" applyFont="1" applyFill="1" applyBorder="1"/>
    <xf numFmtId="0" fontId="44" fillId="7" borderId="24" xfId="0" applyFont="1" applyFill="1" applyBorder="1"/>
    <xf numFmtId="0" fontId="17" fillId="4" borderId="0" xfId="0" applyFont="1" applyFill="1"/>
    <xf numFmtId="0" fontId="17" fillId="7" borderId="20" xfId="0" applyFont="1" applyFill="1" applyBorder="1" applyAlignment="1">
      <alignment vertical="center"/>
    </xf>
    <xf numFmtId="0" fontId="25" fillId="7" borderId="25" xfId="0" applyFont="1" applyFill="1" applyBorder="1" applyAlignment="1">
      <alignment horizontal="center" vertical="center" wrapText="1"/>
    </xf>
    <xf numFmtId="0" fontId="25" fillId="7" borderId="26" xfId="0" applyFont="1" applyFill="1" applyBorder="1" applyAlignment="1">
      <alignment horizontal="center" vertical="center" wrapText="1"/>
    </xf>
    <xf numFmtId="0" fontId="17" fillId="2" borderId="0" xfId="6" applyNumberFormat="1" applyFont="1" applyFill="1" applyBorder="1" applyAlignment="1" applyProtection="1">
      <alignment horizontal="center"/>
      <protection locked="0"/>
    </xf>
    <xf numFmtId="164" fontId="17" fillId="2" borderId="5" xfId="6" applyNumberFormat="1" applyFont="1" applyFill="1" applyBorder="1" applyProtection="1">
      <protection locked="0"/>
    </xf>
    <xf numFmtId="164" fontId="17" fillId="2" borderId="0" xfId="6" applyNumberFormat="1" applyFont="1" applyFill="1" applyBorder="1" applyProtection="1">
      <protection locked="0"/>
    </xf>
    <xf numFmtId="43" fontId="17" fillId="2" borderId="0" xfId="6" applyFont="1" applyFill="1" applyBorder="1" applyProtection="1">
      <protection locked="0"/>
    </xf>
    <xf numFmtId="43" fontId="17" fillId="4" borderId="0" xfId="6" applyFont="1" applyFill="1" applyBorder="1" applyProtection="1"/>
    <xf numFmtId="43" fontId="17" fillId="4" borderId="27" xfId="0" applyNumberFormat="1" applyFont="1" applyFill="1" applyBorder="1"/>
    <xf numFmtId="44" fontId="17" fillId="8" borderId="0" xfId="4" applyFont="1" applyFill="1" applyProtection="1">
      <protection locked="0"/>
    </xf>
    <xf numFmtId="169" fontId="17" fillId="0" borderId="0" xfId="4" applyNumberFormat="1" applyFont="1" applyFill="1" applyProtection="1"/>
    <xf numFmtId="43" fontId="17" fillId="2" borderId="5" xfId="6" applyFont="1" applyFill="1" applyBorder="1" applyProtection="1">
      <protection locked="0"/>
    </xf>
    <xf numFmtId="164" fontId="17" fillId="4" borderId="27" xfId="0" applyNumberFormat="1" applyFont="1" applyFill="1" applyBorder="1"/>
    <xf numFmtId="0" fontId="22" fillId="0" borderId="2" xfId="0" applyFont="1" applyBorder="1"/>
    <xf numFmtId="0" fontId="17" fillId="4" borderId="4" xfId="6" applyNumberFormat="1" applyFont="1" applyFill="1" applyBorder="1" applyAlignment="1" applyProtection="1">
      <alignment horizontal="center"/>
    </xf>
    <xf numFmtId="43" fontId="17" fillId="4" borderId="2" xfId="6" applyFont="1" applyFill="1" applyBorder="1" applyProtection="1"/>
    <xf numFmtId="43" fontId="17" fillId="4" borderId="3" xfId="6" applyFont="1" applyFill="1" applyBorder="1" applyProtection="1"/>
    <xf numFmtId="43" fontId="17" fillId="4" borderId="4" xfId="6" applyFont="1" applyFill="1" applyBorder="1" applyProtection="1"/>
    <xf numFmtId="0" fontId="17" fillId="0" borderId="3" xfId="0" applyFont="1" applyBorder="1"/>
    <xf numFmtId="169" fontId="17" fillId="0" borderId="3" xfId="0" applyNumberFormat="1" applyFont="1" applyBorder="1"/>
    <xf numFmtId="9" fontId="43" fillId="0" borderId="0" xfId="0" applyNumberFormat="1" applyFont="1" applyAlignment="1">
      <alignment wrapText="1"/>
    </xf>
    <xf numFmtId="0" fontId="17" fillId="7" borderId="11" xfId="0" applyFont="1" applyFill="1" applyBorder="1"/>
    <xf numFmtId="9" fontId="43" fillId="7" borderId="11" xfId="0" applyNumberFormat="1" applyFont="1" applyFill="1" applyBorder="1" applyAlignment="1">
      <alignment wrapText="1"/>
    </xf>
    <xf numFmtId="0" fontId="17" fillId="7" borderId="24" xfId="0" applyFont="1" applyFill="1" applyBorder="1"/>
    <xf numFmtId="43" fontId="17" fillId="4" borderId="27" xfId="6" applyFont="1" applyFill="1" applyBorder="1" applyProtection="1"/>
    <xf numFmtId="0" fontId="17" fillId="7" borderId="0" xfId="0" applyFont="1" applyFill="1" applyAlignment="1">
      <alignment horizontal="center" vertical="center" wrapText="1"/>
    </xf>
    <xf numFmtId="169" fontId="17" fillId="2" borderId="23" xfId="4" applyNumberFormat="1" applyFont="1" applyFill="1" applyBorder="1" applyProtection="1">
      <protection locked="0"/>
    </xf>
    <xf numFmtId="169" fontId="17" fillId="2" borderId="24" xfId="4" applyNumberFormat="1" applyFont="1" applyFill="1" applyBorder="1" applyProtection="1">
      <protection locked="0"/>
    </xf>
    <xf numFmtId="44" fontId="17" fillId="2" borderId="5" xfId="4" applyFont="1" applyFill="1" applyBorder="1" applyProtection="1">
      <protection locked="0"/>
    </xf>
    <xf numFmtId="44" fontId="17" fillId="2" borderId="27" xfId="4" applyFont="1" applyFill="1" applyBorder="1" applyProtection="1">
      <protection locked="0"/>
    </xf>
    <xf numFmtId="0" fontId="43" fillId="4" borderId="0" xfId="0" applyFont="1" applyFill="1"/>
    <xf numFmtId="169" fontId="17" fillId="4" borderId="2" xfId="4" applyNumberFormat="1" applyFont="1" applyFill="1" applyBorder="1" applyAlignment="1" applyProtection="1">
      <alignment horizontal="center"/>
    </xf>
    <xf numFmtId="169" fontId="17" fillId="4" borderId="4" xfId="4" applyNumberFormat="1" applyFont="1" applyFill="1" applyBorder="1" applyProtection="1"/>
    <xf numFmtId="0" fontId="19" fillId="3" borderId="28" xfId="0" applyFont="1" applyFill="1" applyBorder="1" applyAlignment="1">
      <alignment vertical="center"/>
    </xf>
    <xf numFmtId="0" fontId="25" fillId="3" borderId="29" xfId="0" applyFont="1" applyFill="1" applyBorder="1" applyAlignment="1">
      <alignment horizontal="center" vertical="center" wrapText="1"/>
    </xf>
    <xf numFmtId="0" fontId="25" fillId="3" borderId="30" xfId="0" applyFont="1" applyFill="1" applyBorder="1" applyAlignment="1">
      <alignment horizontal="center" vertical="center" wrapText="1"/>
    </xf>
    <xf numFmtId="0" fontId="17" fillId="3" borderId="9" xfId="0" applyFont="1" applyFill="1" applyBorder="1"/>
    <xf numFmtId="10" fontId="17" fillId="3" borderId="0" xfId="5" applyNumberFormat="1" applyFont="1" applyFill="1" applyBorder="1" applyProtection="1"/>
    <xf numFmtId="10" fontId="17" fillId="3" borderId="10" xfId="0" applyNumberFormat="1" applyFont="1" applyFill="1" applyBorder="1"/>
    <xf numFmtId="0" fontId="17" fillId="3" borderId="31" xfId="0" applyFont="1" applyFill="1" applyBorder="1"/>
    <xf numFmtId="10" fontId="17" fillId="3" borderId="32" xfId="5" applyNumberFormat="1" applyFont="1" applyFill="1" applyBorder="1" applyProtection="1"/>
    <xf numFmtId="10" fontId="17" fillId="3" borderId="33" xfId="0" applyNumberFormat="1" applyFont="1" applyFill="1" applyBorder="1"/>
    <xf numFmtId="0" fontId="19" fillId="3" borderId="21" xfId="0" applyFont="1" applyFill="1" applyBorder="1"/>
    <xf numFmtId="9" fontId="17" fillId="3" borderId="22" xfId="5" applyFont="1" applyFill="1" applyBorder="1" applyProtection="1"/>
    <xf numFmtId="0" fontId="31" fillId="0" borderId="20" xfId="9" applyFont="1" applyBorder="1"/>
    <xf numFmtId="44" fontId="28" fillId="0" borderId="0" xfId="4" applyFont="1" applyProtection="1"/>
    <xf numFmtId="0" fontId="28" fillId="6" borderId="0" xfId="9" applyFont="1" applyFill="1"/>
    <xf numFmtId="0" fontId="31" fillId="0" borderId="0" xfId="9" applyFont="1" applyAlignment="1">
      <alignment horizontal="center" vertical="center" wrapText="1"/>
    </xf>
    <xf numFmtId="0" fontId="31" fillId="0" borderId="0" xfId="9" applyFont="1" applyAlignment="1">
      <alignment vertical="center"/>
    </xf>
    <xf numFmtId="0" fontId="31" fillId="0" borderId="0" xfId="9" applyFont="1"/>
    <xf numFmtId="0" fontId="28" fillId="4" borderId="0" xfId="9" applyFont="1" applyFill="1"/>
    <xf numFmtId="0" fontId="31" fillId="4" borderId="0" xfId="9" applyFont="1" applyFill="1"/>
    <xf numFmtId="0" fontId="28" fillId="0" borderId="1" xfId="9" applyFont="1" applyBorder="1"/>
    <xf numFmtId="0" fontId="28" fillId="5" borderId="1" xfId="9" applyFont="1" applyFill="1" applyBorder="1" applyAlignment="1" applyProtection="1">
      <alignment horizontal="center"/>
      <protection locked="0"/>
    </xf>
    <xf numFmtId="0" fontId="28" fillId="0" borderId="0" xfId="9" applyFont="1" applyAlignment="1">
      <alignment horizontal="center" wrapText="1"/>
    </xf>
    <xf numFmtId="9" fontId="28" fillId="0" borderId="0" xfId="9" applyNumberFormat="1" applyFont="1" applyAlignment="1">
      <alignment horizontal="center" wrapText="1"/>
    </xf>
    <xf numFmtId="0" fontId="2" fillId="0" borderId="0" xfId="0" applyFont="1" applyAlignment="1">
      <alignment vertical="center"/>
    </xf>
    <xf numFmtId="0" fontId="31" fillId="6" borderId="0" xfId="9" applyFont="1" applyFill="1"/>
    <xf numFmtId="0" fontId="31" fillId="3" borderId="3" xfId="9" applyFont="1" applyFill="1" applyBorder="1" applyAlignment="1">
      <alignment horizontal="center" vertical="center" wrapText="1"/>
    </xf>
    <xf numFmtId="44" fontId="31" fillId="3" borderId="3" xfId="4" applyFont="1" applyFill="1" applyBorder="1" applyAlignment="1" applyProtection="1">
      <alignment horizontal="center" vertical="center" wrapText="1"/>
    </xf>
    <xf numFmtId="0" fontId="31" fillId="6" borderId="3" xfId="9" applyFont="1" applyFill="1" applyBorder="1" applyAlignment="1">
      <alignment horizontal="center" vertical="center"/>
    </xf>
    <xf numFmtId="0" fontId="31" fillId="6" borderId="3" xfId="9" applyFont="1" applyFill="1" applyBorder="1" applyAlignment="1">
      <alignment horizontal="center" vertical="center" wrapText="1"/>
    </xf>
    <xf numFmtId="0" fontId="31" fillId="6" borderId="0" xfId="9" applyFont="1" applyFill="1" applyAlignment="1">
      <alignment horizontal="center" vertical="center"/>
    </xf>
    <xf numFmtId="0" fontId="28" fillId="5" borderId="0" xfId="9" applyFont="1" applyFill="1" applyProtection="1">
      <protection locked="0"/>
    </xf>
    <xf numFmtId="0" fontId="28" fillId="5" borderId="0" xfId="9" applyFont="1" applyFill="1" applyAlignment="1" applyProtection="1">
      <alignment horizontal="center"/>
      <protection locked="0"/>
    </xf>
    <xf numFmtId="44" fontId="28" fillId="5" borderId="0" xfId="4" applyFont="1" applyFill="1" applyProtection="1">
      <protection locked="0"/>
    </xf>
    <xf numFmtId="166" fontId="28" fillId="5" borderId="0" xfId="9" applyNumberFormat="1" applyFont="1" applyFill="1" applyProtection="1">
      <protection locked="0"/>
    </xf>
    <xf numFmtId="9" fontId="28" fillId="5" borderId="0" xfId="11" applyFont="1" applyFill="1" applyProtection="1">
      <protection locked="0"/>
    </xf>
    <xf numFmtId="9" fontId="28" fillId="0" borderId="0" xfId="11" applyFont="1" applyProtection="1"/>
    <xf numFmtId="10" fontId="28" fillId="0" borderId="0" xfId="9" applyNumberFormat="1" applyFont="1"/>
    <xf numFmtId="9" fontId="28" fillId="6" borderId="0" xfId="9" applyNumberFormat="1" applyFont="1" applyFill="1"/>
    <xf numFmtId="164" fontId="28" fillId="6" borderId="0" xfId="10" applyNumberFormat="1" applyFont="1" applyFill="1" applyProtection="1"/>
    <xf numFmtId="0" fontId="28" fillId="6" borderId="0" xfId="9" applyFont="1" applyFill="1" applyAlignment="1">
      <alignment horizontal="center"/>
    </xf>
    <xf numFmtId="164" fontId="17" fillId="6" borderId="0" xfId="10" applyNumberFormat="1" applyFont="1" applyFill="1" applyProtection="1"/>
    <xf numFmtId="166" fontId="28" fillId="6" borderId="0" xfId="9" applyNumberFormat="1" applyFont="1" applyFill="1"/>
    <xf numFmtId="9" fontId="17" fillId="6" borderId="0" xfId="11" applyFont="1" applyFill="1" applyProtection="1"/>
    <xf numFmtId="44" fontId="28" fillId="6" borderId="0" xfId="4" applyFont="1" applyFill="1" applyProtection="1"/>
    <xf numFmtId="44" fontId="17" fillId="4" borderId="0" xfId="4" applyFont="1" applyFill="1" applyProtection="1"/>
    <xf numFmtId="44" fontId="43" fillId="2" borderId="0" xfId="4" applyFont="1" applyFill="1" applyProtection="1">
      <protection locked="0"/>
    </xf>
    <xf numFmtId="44" fontId="22" fillId="4" borderId="0" xfId="4" applyFont="1" applyFill="1" applyProtection="1"/>
    <xf numFmtId="44" fontId="17" fillId="4" borderId="32" xfId="4" applyFont="1" applyFill="1" applyBorder="1" applyProtection="1"/>
    <xf numFmtId="164" fontId="17" fillId="4" borderId="32" xfId="6" applyNumberFormat="1" applyFont="1" applyFill="1" applyBorder="1" applyProtection="1"/>
    <xf numFmtId="10" fontId="17" fillId="4" borderId="0" xfId="5" applyNumberFormat="1" applyFont="1" applyFill="1" applyProtection="1"/>
    <xf numFmtId="44" fontId="17" fillId="4" borderId="0" xfId="4" applyFont="1" applyFill="1" applyBorder="1" applyProtection="1"/>
    <xf numFmtId="172" fontId="17" fillId="3" borderId="0" xfId="5" applyNumberFormat="1" applyFont="1" applyFill="1" applyProtection="1"/>
    <xf numFmtId="164" fontId="17" fillId="3" borderId="0" xfId="0" applyNumberFormat="1" applyFont="1" applyFill="1"/>
    <xf numFmtId="43" fontId="17" fillId="3" borderId="0" xfId="0" applyNumberFormat="1" applyFont="1" applyFill="1"/>
    <xf numFmtId="0" fontId="19" fillId="0" borderId="0" xfId="0" applyFont="1" applyAlignment="1">
      <alignment horizontal="center"/>
    </xf>
    <xf numFmtId="0" fontId="19" fillId="0" borderId="20" xfId="0" applyFont="1" applyBorder="1" applyAlignment="1">
      <alignment vertical="center"/>
    </xf>
    <xf numFmtId="0" fontId="17" fillId="3"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7" fillId="0" borderId="20" xfId="0" applyFont="1" applyBorder="1" applyAlignment="1">
      <alignment horizontal="center" vertical="center" wrapText="1"/>
    </xf>
    <xf numFmtId="0" fontId="17" fillId="5" borderId="0" xfId="0" applyFont="1" applyFill="1" applyAlignment="1" applyProtection="1">
      <alignment horizontal="center"/>
      <protection locked="0"/>
    </xf>
    <xf numFmtId="0" fontId="17" fillId="4" borderId="0" xfId="0" applyFont="1" applyFill="1" applyAlignment="1">
      <alignment horizontal="center"/>
    </xf>
    <xf numFmtId="169" fontId="17" fillId="8" borderId="0" xfId="4" applyNumberFormat="1" applyFont="1" applyFill="1" applyAlignment="1" applyProtection="1">
      <alignment horizontal="center"/>
      <protection locked="0"/>
    </xf>
    <xf numFmtId="169" fontId="17" fillId="0" borderId="0" xfId="0" applyNumberFormat="1" applyFont="1" applyAlignment="1">
      <alignment horizontal="center"/>
    </xf>
    <xf numFmtId="0" fontId="19" fillId="0" borderId="11" xfId="0" applyFont="1" applyBorder="1"/>
    <xf numFmtId="0" fontId="19" fillId="0" borderId="11" xfId="0" applyFont="1" applyBorder="1" applyAlignment="1">
      <alignment horizontal="center"/>
    </xf>
    <xf numFmtId="169" fontId="19" fillId="4" borderId="11" xfId="4" applyNumberFormat="1" applyFont="1" applyFill="1" applyBorder="1" applyAlignment="1" applyProtection="1">
      <alignment horizontal="center"/>
    </xf>
    <xf numFmtId="169" fontId="19" fillId="0" borderId="11" xfId="4" applyNumberFormat="1" applyFont="1" applyBorder="1" applyAlignment="1" applyProtection="1">
      <alignment horizontal="center"/>
    </xf>
    <xf numFmtId="169" fontId="17" fillId="4" borderId="0" xfId="4" applyNumberFormat="1" applyFont="1" applyFill="1" applyAlignment="1" applyProtection="1">
      <alignment horizontal="center"/>
    </xf>
    <xf numFmtId="0" fontId="19" fillId="0" borderId="20" xfId="0" applyFont="1" applyBorder="1"/>
    <xf numFmtId="0" fontId="17" fillId="0" borderId="20" xfId="0" applyFont="1" applyBorder="1" applyAlignment="1">
      <alignment horizontal="center"/>
    </xf>
    <xf numFmtId="169" fontId="17" fillId="4" borderId="20" xfId="4" applyNumberFormat="1" applyFont="1" applyFill="1" applyBorder="1" applyAlignment="1" applyProtection="1">
      <alignment horizontal="center"/>
    </xf>
    <xf numFmtId="0" fontId="17" fillId="8" borderId="0" xfId="0" applyFont="1" applyFill="1" applyProtection="1">
      <protection locked="0"/>
    </xf>
    <xf numFmtId="169" fontId="17" fillId="0" borderId="11" xfId="0" applyNumberFormat="1" applyFont="1" applyBorder="1" applyAlignment="1">
      <alignment horizontal="center"/>
    </xf>
    <xf numFmtId="0" fontId="19" fillId="4" borderId="11" xfId="0" applyFont="1" applyFill="1" applyBorder="1" applyAlignment="1">
      <alignment horizontal="center"/>
    </xf>
    <xf numFmtId="0" fontId="17" fillId="3" borderId="20" xfId="0" applyFont="1" applyFill="1" applyBorder="1" applyAlignment="1">
      <alignment horizontal="center" vertical="center" wrapText="1"/>
    </xf>
    <xf numFmtId="164" fontId="17" fillId="3" borderId="0" xfId="0" applyNumberFormat="1" applyFont="1" applyFill="1" applyAlignment="1">
      <alignment horizontal="right" vertical="center"/>
    </xf>
    <xf numFmtId="43" fontId="17" fillId="3" borderId="0" xfId="6" applyFont="1" applyFill="1" applyAlignment="1" applyProtection="1">
      <alignment horizontal="right" vertical="center"/>
    </xf>
    <xf numFmtId="0" fontId="17" fillId="3" borderId="11" xfId="0" applyFont="1" applyFill="1" applyBorder="1" applyAlignment="1">
      <alignment horizontal="right" vertical="center"/>
    </xf>
    <xf numFmtId="43" fontId="17" fillId="3" borderId="11" xfId="6" applyFont="1" applyFill="1" applyBorder="1" applyAlignment="1" applyProtection="1">
      <alignment horizontal="right" vertical="center"/>
    </xf>
    <xf numFmtId="43" fontId="17" fillId="3" borderId="11" xfId="0" applyNumberFormat="1" applyFont="1" applyFill="1" applyBorder="1" applyAlignment="1">
      <alignment horizontal="right" vertical="center"/>
    </xf>
    <xf numFmtId="0" fontId="19" fillId="3" borderId="11" xfId="0" applyFont="1" applyFill="1" applyBorder="1"/>
    <xf numFmtId="0" fontId="19" fillId="3" borderId="11" xfId="0" applyFont="1" applyFill="1" applyBorder="1" applyAlignment="1">
      <alignment horizontal="right" vertical="center"/>
    </xf>
    <xf numFmtId="10" fontId="19" fillId="3" borderId="11" xfId="5" applyNumberFormat="1" applyFont="1" applyFill="1" applyBorder="1" applyAlignment="1" applyProtection="1">
      <alignment horizontal="right" vertical="center"/>
    </xf>
    <xf numFmtId="0" fontId="25" fillId="3" borderId="0" xfId="0" applyFont="1" applyFill="1" applyAlignment="1">
      <alignment horizontal="left"/>
    </xf>
    <xf numFmtId="0" fontId="44" fillId="3" borderId="0" xfId="0" applyFont="1" applyFill="1"/>
    <xf numFmtId="0" fontId="43" fillId="3" borderId="0" xfId="0" applyFont="1" applyFill="1"/>
    <xf numFmtId="0" fontId="19" fillId="10" borderId="0" xfId="0" applyFont="1" applyFill="1" applyAlignment="1">
      <alignment horizontal="center" vertical="center" wrapText="1"/>
    </xf>
    <xf numFmtId="173" fontId="19" fillId="11" borderId="1" xfId="0" applyNumberFormat="1" applyFont="1" applyFill="1" applyBorder="1" applyAlignment="1">
      <alignment horizontal="center"/>
    </xf>
    <xf numFmtId="173" fontId="19" fillId="11" borderId="1" xfId="0" applyNumberFormat="1" applyFont="1" applyFill="1" applyBorder="1"/>
    <xf numFmtId="173" fontId="19" fillId="11" borderId="2" xfId="0" applyNumberFormat="1" applyFont="1" applyFill="1" applyBorder="1"/>
    <xf numFmtId="0" fontId="19" fillId="11" borderId="2" xfId="0" applyFont="1" applyFill="1" applyBorder="1" applyAlignment="1">
      <alignment horizontal="center"/>
    </xf>
    <xf numFmtId="0" fontId="19" fillId="11" borderId="23" xfId="0" applyFont="1" applyFill="1" applyBorder="1" applyAlignment="1">
      <alignment horizontal="center"/>
    </xf>
    <xf numFmtId="10" fontId="17" fillId="0" borderId="38" xfId="5" applyNumberFormat="1" applyFont="1" applyBorder="1" applyProtection="1"/>
    <xf numFmtId="9" fontId="26" fillId="6" borderId="0" xfId="0" applyNumberFormat="1" applyFont="1" applyFill="1" applyAlignment="1">
      <alignment horizontal="center"/>
    </xf>
    <xf numFmtId="9" fontId="17" fillId="6" borderId="0" xfId="11" applyFont="1" applyFill="1" applyBorder="1" applyProtection="1"/>
    <xf numFmtId="0" fontId="31" fillId="3" borderId="2" xfId="9" applyFont="1" applyFill="1" applyBorder="1" applyAlignment="1">
      <alignment horizontal="center" vertical="center" wrapText="1"/>
    </xf>
    <xf numFmtId="0" fontId="31" fillId="3" borderId="4" xfId="9" applyFont="1" applyFill="1" applyBorder="1" applyAlignment="1">
      <alignment horizontal="center" vertical="center" wrapText="1"/>
    </xf>
    <xf numFmtId="0" fontId="45" fillId="0" borderId="0" xfId="0" applyFont="1" applyAlignment="1">
      <alignment horizontal="center"/>
    </xf>
    <xf numFmtId="0" fontId="45" fillId="0" borderId="0" xfId="0" applyFont="1" applyAlignment="1">
      <alignment horizontal="left"/>
    </xf>
    <xf numFmtId="164" fontId="17" fillId="0" borderId="0" xfId="10" applyNumberFormat="1" applyFont="1" applyFill="1" applyProtection="1"/>
    <xf numFmtId="166" fontId="28" fillId="0" borderId="0" xfId="9" applyNumberFormat="1" applyFont="1"/>
    <xf numFmtId="9" fontId="17" fillId="0" borderId="0" xfId="11" applyFont="1" applyFill="1" applyProtection="1"/>
    <xf numFmtId="44" fontId="28" fillId="0" borderId="0" xfId="4" applyFont="1" applyFill="1" applyProtection="1"/>
    <xf numFmtId="43" fontId="17" fillId="2" borderId="0" xfId="6" applyFont="1" applyFill="1" applyProtection="1">
      <protection locked="0"/>
    </xf>
    <xf numFmtId="0" fontId="46" fillId="0" borderId="0" xfId="0" applyFont="1"/>
    <xf numFmtId="0" fontId="25" fillId="0" borderId="0" xfId="0" applyFont="1"/>
    <xf numFmtId="0" fontId="25" fillId="0" borderId="0" xfId="0" applyFont="1" applyAlignment="1">
      <alignment horizontal="center"/>
    </xf>
    <xf numFmtId="0" fontId="47" fillId="3" borderId="0" xfId="0" applyFont="1" applyFill="1"/>
    <xf numFmtId="0" fontId="25" fillId="3" borderId="0" xfId="0" applyFont="1" applyFill="1"/>
    <xf numFmtId="9" fontId="28" fillId="5" borderId="1" xfId="5" applyFont="1" applyFill="1" applyBorder="1" applyAlignment="1" applyProtection="1">
      <alignment horizontal="center"/>
      <protection locked="0"/>
    </xf>
    <xf numFmtId="43" fontId="17" fillId="4" borderId="11" xfId="0" applyNumberFormat="1" applyFont="1" applyFill="1" applyBorder="1"/>
    <xf numFmtId="43" fontId="22" fillId="4" borderId="18" xfId="0" applyNumberFormat="1" applyFont="1" applyFill="1" applyBorder="1"/>
    <xf numFmtId="0" fontId="17" fillId="2" borderId="0" xfId="0" applyFont="1" applyFill="1" applyAlignment="1" applyProtection="1">
      <alignment horizontal="center"/>
      <protection locked="0"/>
    </xf>
    <xf numFmtId="0" fontId="48" fillId="0" borderId="0" xfId="0" applyFont="1" applyAlignment="1">
      <alignment horizontal="left"/>
    </xf>
    <xf numFmtId="167" fontId="17" fillId="2" borderId="0" xfId="6" applyNumberFormat="1" applyFont="1" applyFill="1" applyAlignment="1" applyProtection="1">
      <alignment horizontal="center"/>
      <protection locked="0"/>
    </xf>
    <xf numFmtId="167" fontId="17" fillId="0" borderId="0" xfId="6" applyNumberFormat="1" applyFont="1" applyFill="1" applyAlignment="1" applyProtection="1">
      <alignment horizontal="center"/>
    </xf>
    <xf numFmtId="167" fontId="17" fillId="4" borderId="0" xfId="6" applyNumberFormat="1" applyFont="1" applyFill="1" applyAlignment="1" applyProtection="1">
      <alignment horizontal="center"/>
    </xf>
    <xf numFmtId="167" fontId="17" fillId="0" borderId="0" xfId="0" applyNumberFormat="1" applyFont="1" applyAlignment="1">
      <alignment horizontal="center"/>
    </xf>
    <xf numFmtId="167" fontId="17" fillId="4" borderId="32" xfId="0" applyNumberFormat="1" applyFont="1" applyFill="1" applyBorder="1" applyAlignment="1">
      <alignment horizontal="center"/>
    </xf>
    <xf numFmtId="167" fontId="17" fillId="0" borderId="0" xfId="0" applyNumberFormat="1" applyFont="1"/>
    <xf numFmtId="167" fontId="17" fillId="4" borderId="32" xfId="6" applyNumberFormat="1" applyFont="1" applyFill="1" applyBorder="1" applyProtection="1"/>
    <xf numFmtId="172" fontId="17" fillId="2" borderId="0" xfId="5" applyNumberFormat="1" applyFont="1" applyFill="1" applyAlignment="1" applyProtection="1">
      <alignment horizontal="center"/>
      <protection locked="0"/>
    </xf>
    <xf numFmtId="9" fontId="17" fillId="4" borderId="0" xfId="5" applyFont="1" applyFill="1" applyAlignment="1" applyProtection="1">
      <alignment horizontal="center"/>
    </xf>
    <xf numFmtId="0" fontId="40" fillId="7" borderId="0" xfId="0" applyFont="1" applyFill="1"/>
    <xf numFmtId="0" fontId="17" fillId="7" borderId="0" xfId="0" applyFont="1" applyFill="1" applyAlignment="1">
      <alignment vertical="center"/>
    </xf>
    <xf numFmtId="0" fontId="17" fillId="7" borderId="0" xfId="0" applyFont="1" applyFill="1"/>
    <xf numFmtId="0" fontId="17" fillId="7" borderId="0" xfId="0" applyFont="1" applyFill="1" applyAlignment="1">
      <alignment horizontal="right" vertical="center" wrapText="1"/>
    </xf>
    <xf numFmtId="43" fontId="17" fillId="7" borderId="0" xfId="6" applyFont="1" applyFill="1" applyAlignment="1" applyProtection="1">
      <alignment vertical="center"/>
    </xf>
    <xf numFmtId="167" fontId="17" fillId="7" borderId="0" xfId="6" applyNumberFormat="1" applyFont="1" applyFill="1" applyAlignment="1" applyProtection="1">
      <alignment horizontal="center"/>
    </xf>
    <xf numFmtId="43" fontId="17" fillId="7" borderId="0" xfId="6" applyFont="1" applyFill="1" applyProtection="1"/>
    <xf numFmtId="167" fontId="17" fillId="7" borderId="0" xfId="0" applyNumberFormat="1" applyFont="1" applyFill="1" applyAlignment="1">
      <alignment horizontal="center"/>
    </xf>
    <xf numFmtId="167" fontId="17" fillId="7" borderId="0" xfId="0" applyNumberFormat="1" applyFont="1" applyFill="1"/>
    <xf numFmtId="167" fontId="17" fillId="7" borderId="32" xfId="0" applyNumberFormat="1" applyFont="1" applyFill="1" applyBorder="1" applyAlignment="1">
      <alignment horizontal="center"/>
    </xf>
    <xf numFmtId="43" fontId="17" fillId="7" borderId="32" xfId="6" applyFont="1" applyFill="1" applyBorder="1" applyProtection="1"/>
    <xf numFmtId="167" fontId="17" fillId="7" borderId="32" xfId="6" applyNumberFormat="1" applyFont="1" applyFill="1" applyBorder="1" applyProtection="1"/>
    <xf numFmtId="182" fontId="17" fillId="3" borderId="0" xfId="0" applyNumberFormat="1" applyFont="1" applyFill="1" applyAlignment="1">
      <alignment horizontal="center"/>
    </xf>
    <xf numFmtId="43" fontId="17" fillId="3" borderId="32" xfId="6" applyFont="1" applyFill="1" applyBorder="1" applyProtection="1"/>
    <xf numFmtId="167" fontId="17" fillId="3" borderId="32" xfId="6" applyNumberFormat="1" applyFont="1" applyFill="1" applyBorder="1" applyProtection="1"/>
    <xf numFmtId="167" fontId="17" fillId="3" borderId="0" xfId="6" applyNumberFormat="1" applyFont="1" applyFill="1" applyAlignment="1" applyProtection="1">
      <alignment horizontal="center"/>
    </xf>
    <xf numFmtId="0" fontId="18" fillId="3" borderId="0" xfId="0" applyFont="1" applyFill="1"/>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167" fontId="19" fillId="4" borderId="32" xfId="0" applyNumberFormat="1" applyFont="1" applyFill="1" applyBorder="1" applyAlignment="1">
      <alignment horizontal="left"/>
    </xf>
    <xf numFmtId="9" fontId="26" fillId="7" borderId="9" xfId="5" applyFont="1" applyFill="1" applyBorder="1" applyAlignment="1" applyProtection="1">
      <alignment horizontal="center"/>
    </xf>
    <xf numFmtId="9" fontId="26" fillId="7" borderId="0" xfId="5" applyFont="1" applyFill="1" applyBorder="1" applyAlignment="1" applyProtection="1">
      <alignment horizontal="center"/>
    </xf>
    <xf numFmtId="9" fontId="26" fillId="7" borderId="9" xfId="5" applyFont="1" applyFill="1" applyBorder="1" applyAlignment="1" applyProtection="1">
      <alignment horizontal="center" vertical="center"/>
    </xf>
    <xf numFmtId="9" fontId="26" fillId="7" borderId="0" xfId="5" applyFont="1" applyFill="1" applyBorder="1" applyAlignment="1" applyProtection="1">
      <alignment horizontal="center" vertical="center"/>
    </xf>
    <xf numFmtId="44" fontId="27" fillId="0" borderId="12" xfId="4" applyFont="1" applyFill="1" applyBorder="1" applyProtection="1"/>
    <xf numFmtId="44" fontId="27" fillId="0" borderId="11" xfId="4" applyFont="1" applyFill="1" applyBorder="1" applyProtection="1"/>
    <xf numFmtId="9" fontId="26" fillId="0" borderId="9" xfId="5" applyFont="1" applyFill="1" applyBorder="1" applyProtection="1"/>
    <xf numFmtId="9" fontId="26" fillId="0" borderId="0" xfId="5" applyFont="1" applyFill="1" applyBorder="1" applyProtection="1"/>
    <xf numFmtId="0" fontId="26" fillId="0" borderId="9" xfId="0" applyFont="1" applyBorder="1" applyAlignment="1">
      <alignment horizontal="center"/>
    </xf>
    <xf numFmtId="0" fontId="48" fillId="0" borderId="0" xfId="0" applyFont="1" applyAlignment="1">
      <alignment horizontal="left" indent="3"/>
    </xf>
    <xf numFmtId="164" fontId="17" fillId="3" borderId="1" xfId="0" applyNumberFormat="1" applyFont="1" applyFill="1" applyBorder="1" applyAlignment="1">
      <alignment horizontal="right" vertical="center"/>
    </xf>
    <xf numFmtId="43" fontId="17" fillId="3" borderId="1" xfId="6" applyFont="1" applyFill="1" applyBorder="1" applyAlignment="1" applyProtection="1">
      <alignment horizontal="right" vertical="center"/>
    </xf>
    <xf numFmtId="10" fontId="19" fillId="3" borderId="1" xfId="5" applyNumberFormat="1" applyFont="1" applyFill="1" applyBorder="1" applyAlignment="1" applyProtection="1">
      <alignment horizontal="right" vertical="center"/>
    </xf>
    <xf numFmtId="0" fontId="17" fillId="3" borderId="40" xfId="0" applyFont="1" applyFill="1" applyBorder="1" applyAlignment="1">
      <alignment vertical="center"/>
    </xf>
    <xf numFmtId="164" fontId="17" fillId="3" borderId="40" xfId="0" applyNumberFormat="1" applyFont="1" applyFill="1" applyBorder="1" applyAlignment="1">
      <alignment horizontal="right" vertical="center"/>
    </xf>
    <xf numFmtId="0" fontId="19" fillId="3" borderId="41" xfId="0" applyFont="1" applyFill="1" applyBorder="1" applyAlignment="1">
      <alignment vertical="center"/>
    </xf>
    <xf numFmtId="0" fontId="19" fillId="3" borderId="41" xfId="0" applyFont="1" applyFill="1" applyBorder="1" applyAlignment="1">
      <alignment horizontal="right" vertical="center"/>
    </xf>
    <xf numFmtId="0" fontId="19" fillId="11" borderId="1" xfId="0" applyFont="1" applyFill="1" applyBorder="1" applyAlignment="1">
      <alignment horizontal="center" wrapText="1"/>
    </xf>
    <xf numFmtId="0" fontId="17" fillId="0" borderId="1" xfId="0" applyFont="1" applyBorder="1" applyAlignment="1">
      <alignment vertical="center" wrapText="1"/>
    </xf>
    <xf numFmtId="0" fontId="19" fillId="3" borderId="1"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40" xfId="0" applyFont="1" applyFill="1" applyBorder="1" applyAlignment="1">
      <alignment horizontal="center" vertical="center"/>
    </xf>
    <xf numFmtId="2" fontId="17" fillId="3" borderId="1" xfId="0" applyNumberFormat="1" applyFont="1" applyFill="1" applyBorder="1" applyAlignment="1">
      <alignment horizontal="center" vertical="center"/>
    </xf>
    <xf numFmtId="2" fontId="17" fillId="3" borderId="40" xfId="0" applyNumberFormat="1" applyFont="1" applyFill="1" applyBorder="1" applyAlignment="1">
      <alignment horizontal="center" vertical="center"/>
    </xf>
    <xf numFmtId="43" fontId="17" fillId="3" borderId="39" xfId="6" applyFont="1" applyFill="1" applyBorder="1" applyAlignment="1" applyProtection="1">
      <alignment horizontal="right" vertical="center"/>
    </xf>
    <xf numFmtId="43" fontId="19" fillId="3" borderId="42" xfId="0" applyNumberFormat="1" applyFont="1" applyFill="1" applyBorder="1" applyAlignment="1">
      <alignment horizontal="right" vertical="center"/>
    </xf>
    <xf numFmtId="43" fontId="17" fillId="0" borderId="0" xfId="6" applyFont="1" applyFill="1" applyBorder="1" applyAlignment="1" applyProtection="1">
      <alignment horizontal="right" vertical="center"/>
    </xf>
    <xf numFmtId="43" fontId="19" fillId="0" borderId="0" xfId="6" applyFont="1" applyFill="1" applyBorder="1" applyAlignment="1" applyProtection="1">
      <alignment horizontal="righ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0" xfId="0" applyFont="1" applyAlignment="1">
      <alignment vertical="center"/>
    </xf>
    <xf numFmtId="0" fontId="22" fillId="0" borderId="0" xfId="0" applyFont="1" applyAlignment="1">
      <alignment vertical="center"/>
    </xf>
    <xf numFmtId="44" fontId="17" fillId="0" borderId="0" xfId="4" applyFont="1" applyFill="1" applyBorder="1"/>
    <xf numFmtId="0" fontId="22" fillId="0" borderId="0" xfId="0" applyFont="1" applyAlignment="1">
      <alignment horizontal="left" wrapText="1" indent="1"/>
    </xf>
    <xf numFmtId="172" fontId="17" fillId="4" borderId="32" xfId="4" applyNumberFormat="1" applyFont="1" applyFill="1" applyBorder="1" applyProtection="1"/>
    <xf numFmtId="172" fontId="17" fillId="4" borderId="0" xfId="5" applyNumberFormat="1" applyFont="1" applyFill="1" applyProtection="1"/>
    <xf numFmtId="172" fontId="17" fillId="5" borderId="0" xfId="5" applyNumberFormat="1" applyFont="1" applyFill="1" applyProtection="1">
      <protection locked="0"/>
    </xf>
    <xf numFmtId="0" fontId="17" fillId="4" borderId="0" xfId="0" applyFont="1" applyFill="1" applyAlignment="1">
      <alignment horizontal="left" vertical="center" wrapText="1" indent="1"/>
    </xf>
    <xf numFmtId="0" fontId="22" fillId="0" borderId="0" xfId="0" quotePrefix="1" applyFont="1" applyAlignment="1">
      <alignment horizontal="left" wrapText="1" indent="1"/>
    </xf>
    <xf numFmtId="0" fontId="17" fillId="0" borderId="0" xfId="0" quotePrefix="1" applyFont="1" applyAlignment="1">
      <alignment horizontal="left" vertical="center" wrapText="1" indent="1"/>
    </xf>
    <xf numFmtId="0" fontId="17" fillId="0" borderId="0" xfId="0" applyFont="1" applyAlignment="1">
      <alignment horizontal="left" vertical="center" wrapText="1" indent="9"/>
    </xf>
    <xf numFmtId="0" fontId="17" fillId="0" borderId="0" xfId="0" applyFont="1" applyAlignment="1">
      <alignment horizontal="left" vertical="center" wrapText="1" indent="1"/>
    </xf>
    <xf numFmtId="0" fontId="17" fillId="3" borderId="1" xfId="0" applyFont="1" applyFill="1" applyBorder="1" applyAlignment="1">
      <alignment vertical="center" wrapText="1"/>
    </xf>
    <xf numFmtId="0" fontId="22" fillId="3" borderId="1" xfId="0" applyFont="1" applyFill="1" applyBorder="1" applyAlignment="1">
      <alignment vertical="center" wrapText="1"/>
    </xf>
    <xf numFmtId="173" fontId="19" fillId="7" borderId="39" xfId="0" applyNumberFormat="1" applyFont="1" applyFill="1" applyBorder="1" applyAlignment="1">
      <alignment horizontal="center" wrapText="1"/>
    </xf>
    <xf numFmtId="173" fontId="19" fillId="7" borderId="1" xfId="0" applyNumberFormat="1" applyFont="1" applyFill="1" applyBorder="1" applyAlignment="1">
      <alignment horizontal="center" wrapText="1"/>
    </xf>
    <xf numFmtId="183" fontId="10" fillId="7" borderId="0" xfId="13" applyNumberFormat="1" applyFont="1" applyFill="1"/>
    <xf numFmtId="183" fontId="10" fillId="7" borderId="3" xfId="6" applyNumberFormat="1" applyFont="1" applyFill="1" applyBorder="1" applyProtection="1"/>
    <xf numFmtId="183" fontId="10" fillId="7" borderId="3" xfId="13" applyNumberFormat="1" applyFont="1" applyFill="1" applyBorder="1"/>
    <xf numFmtId="183" fontId="10" fillId="7" borderId="0" xfId="0" applyNumberFormat="1" applyFont="1" applyFill="1"/>
    <xf numFmtId="183" fontId="10" fillId="7" borderId="20" xfId="13" applyNumberFormat="1" applyFont="1" applyFill="1" applyBorder="1"/>
    <xf numFmtId="183" fontId="11" fillId="7" borderId="14" xfId="4" applyNumberFormat="1" applyFont="1" applyFill="1" applyBorder="1" applyAlignment="1" applyProtection="1">
      <alignment vertical="center"/>
    </xf>
    <xf numFmtId="183" fontId="11" fillId="7" borderId="0" xfId="13" applyNumberFormat="1" applyFont="1" applyFill="1" applyAlignment="1">
      <alignment vertical="center"/>
    </xf>
    <xf numFmtId="183" fontId="10" fillId="7" borderId="14" xfId="13" applyNumberFormat="1" applyFont="1" applyFill="1" applyBorder="1"/>
    <xf numFmtId="44" fontId="17" fillId="14" borderId="1" xfId="4" applyFont="1" applyFill="1" applyBorder="1" applyAlignment="1" applyProtection="1">
      <alignment vertical="center"/>
      <protection locked="0"/>
    </xf>
    <xf numFmtId="10" fontId="17" fillId="0" borderId="0" xfId="5" applyNumberFormat="1" applyFont="1" applyFill="1" applyProtection="1"/>
    <xf numFmtId="2" fontId="17" fillId="2" borderId="0" xfId="5" applyNumberFormat="1" applyFont="1" applyFill="1" applyProtection="1">
      <protection locked="0"/>
    </xf>
    <xf numFmtId="2" fontId="17" fillId="4" borderId="0" xfId="5" applyNumberFormat="1" applyFont="1" applyFill="1" applyProtection="1"/>
    <xf numFmtId="0" fontId="19" fillId="3" borderId="2" xfId="0" applyFont="1" applyFill="1" applyBorder="1" applyAlignment="1">
      <alignment horizontal="center" vertical="center"/>
    </xf>
    <xf numFmtId="0" fontId="19" fillId="3" borderId="4" xfId="0" applyFont="1" applyFill="1" applyBorder="1" applyAlignment="1">
      <alignment horizontal="center" vertical="center"/>
    </xf>
    <xf numFmtId="0" fontId="28" fillId="0" borderId="0" xfId="0" applyFont="1" applyAlignment="1">
      <alignment horizontal="left" wrapText="1"/>
    </xf>
    <xf numFmtId="0" fontId="28" fillId="0" borderId="0" xfId="0" applyFont="1" applyAlignment="1">
      <alignment horizontal="left" vertical="center" wrapText="1"/>
    </xf>
    <xf numFmtId="0" fontId="32" fillId="12" borderId="0" xfId="0" applyFont="1" applyFill="1" applyAlignment="1">
      <alignment horizontal="center"/>
    </xf>
    <xf numFmtId="0" fontId="19" fillId="3" borderId="1" xfId="0" applyFont="1" applyFill="1" applyBorder="1" applyAlignment="1">
      <alignment horizontal="center"/>
    </xf>
    <xf numFmtId="0" fontId="19" fillId="3" borderId="2" xfId="0" applyFont="1" applyFill="1" applyBorder="1" applyAlignment="1">
      <alignment horizontal="center"/>
    </xf>
    <xf numFmtId="0" fontId="19" fillId="3" borderId="4" xfId="0" applyFont="1" applyFill="1" applyBorder="1" applyAlignment="1">
      <alignment horizontal="center"/>
    </xf>
    <xf numFmtId="0" fontId="31" fillId="6" borderId="2" xfId="9" applyFont="1" applyFill="1" applyBorder="1" applyAlignment="1">
      <alignment horizontal="center"/>
    </xf>
    <xf numFmtId="0" fontId="31" fillId="6" borderId="3" xfId="9" applyFont="1" applyFill="1" applyBorder="1" applyAlignment="1">
      <alignment horizontal="center"/>
    </xf>
    <xf numFmtId="0" fontId="31" fillId="6" borderId="4" xfId="9" applyFont="1" applyFill="1" applyBorder="1" applyAlignment="1">
      <alignment horizontal="center"/>
    </xf>
    <xf numFmtId="0" fontId="19" fillId="7" borderId="20" xfId="0" applyFont="1" applyFill="1" applyBorder="1" applyAlignment="1">
      <alignment horizontal="center"/>
    </xf>
    <xf numFmtId="0" fontId="17" fillId="7" borderId="0" xfId="0" applyFont="1" applyFill="1" applyAlignment="1">
      <alignment horizontal="left" vertical="center" wrapText="1"/>
    </xf>
    <xf numFmtId="0" fontId="17" fillId="7" borderId="20" xfId="0" applyFont="1" applyFill="1" applyBorder="1" applyAlignment="1">
      <alignment horizontal="left" vertical="center" wrapText="1"/>
    </xf>
    <xf numFmtId="165" fontId="42" fillId="3" borderId="20" xfId="7" applyFont="1" applyFill="1" applyBorder="1" applyAlignment="1">
      <alignment horizontal="center" vertical="center" wrapText="1"/>
    </xf>
    <xf numFmtId="0" fontId="28" fillId="3" borderId="0" xfId="0" applyFont="1" applyFill="1" applyAlignment="1">
      <alignment horizontal="left"/>
    </xf>
    <xf numFmtId="0" fontId="27" fillId="7" borderId="6" xfId="0" applyFont="1" applyFill="1" applyBorder="1" applyAlignment="1">
      <alignment horizontal="center" vertical="distributed"/>
    </xf>
    <xf numFmtId="0" fontId="27" fillId="7" borderId="7" xfId="0" applyFont="1" applyFill="1" applyBorder="1" applyAlignment="1">
      <alignment horizontal="center" vertical="distributed"/>
    </xf>
    <xf numFmtId="0" fontId="27" fillId="7" borderId="8" xfId="0" applyFont="1" applyFill="1" applyBorder="1" applyAlignment="1">
      <alignment horizontal="center" vertical="distributed"/>
    </xf>
    <xf numFmtId="0" fontId="27" fillId="7" borderId="17" xfId="0" applyFont="1" applyFill="1" applyBorder="1" applyAlignment="1">
      <alignment horizontal="center" vertical="distributed"/>
    </xf>
    <xf numFmtId="0" fontId="27" fillId="7" borderId="18" xfId="0" applyFont="1" applyFill="1" applyBorder="1" applyAlignment="1">
      <alignment horizontal="center" vertical="distributed"/>
    </xf>
    <xf numFmtId="0" fontId="27" fillId="7" borderId="19" xfId="0" applyFont="1" applyFill="1" applyBorder="1" applyAlignment="1">
      <alignment horizontal="center" vertical="distributed"/>
    </xf>
  </cellXfs>
  <cellStyles count="15">
    <cellStyle name="Comma" xfId="6" builtinId="3"/>
    <cellStyle name="Comma 2" xfId="10" xr:uid="{B1CACF67-E0DC-4BEF-95BB-F531999416CF}"/>
    <cellStyle name="Currency" xfId="4" builtinId="4"/>
    <cellStyle name="Hyperlink" xfId="14" builtinId="8"/>
    <cellStyle name="Normal" xfId="0" builtinId="0"/>
    <cellStyle name="Normal 13" xfId="12" xr:uid="{AE7AAEA7-7873-4776-B01D-5A268F9A08FC}"/>
    <cellStyle name="Normal 2" xfId="9" xr:uid="{514C57E5-8EA6-4927-8918-C51C04C761AE}"/>
    <cellStyle name="Normal 3" xfId="1" xr:uid="{3325CBEE-3C40-4080-8339-66218739D131}"/>
    <cellStyle name="Normal 3 4" xfId="3" xr:uid="{AD1163FD-BB74-4FE4-9DFD-0CD0D75CA3C9}"/>
    <cellStyle name="Normal 4 2" xfId="7" xr:uid="{AD7298C2-AE4F-4B15-BC8E-00DB721D5A81}"/>
    <cellStyle name="Normal 66" xfId="2" xr:uid="{8331DCFF-91AF-4B2C-B5ED-42A52D9B1DF6}"/>
    <cellStyle name="Normal_2000-MAN100 -1st" xfId="13" xr:uid="{3B13E11F-21C4-4BC2-B3C0-1D3EE0A3644F}"/>
    <cellStyle name="Percent" xfId="5" builtinId="5"/>
    <cellStyle name="Percent 2" xfId="11" xr:uid="{30852725-11FA-459C-BBBD-422CA819B2F3}"/>
    <cellStyle name="Percent 27" xfId="8" xr:uid="{4C25C7DD-3E82-411E-9165-AB3F77C071B4}"/>
  </cellStyles>
  <dxfs count="53">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patternFill>
      </fill>
    </dxf>
    <dxf>
      <fill>
        <patternFill>
          <bgColor theme="0"/>
        </patternFill>
      </fill>
    </dxf>
    <dxf>
      <fill>
        <patternFill>
          <bgColor theme="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CCFFCC"/>
        </patternFill>
      </fill>
      <border>
        <left/>
        <right/>
        <top/>
        <bottom/>
        <vertical/>
        <horizontal/>
      </border>
    </dxf>
    <dxf>
      <fill>
        <patternFill>
          <bgColor theme="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rgb="FFCCFFCC"/>
        </patternFill>
      </fill>
      <border>
        <left/>
        <right/>
        <top/>
        <bottom/>
        <vertical/>
        <horizontal/>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Coût total du lait par chèvre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F915-4D50-9360-FA6B4A14A76B}"/>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F915-4D50-9360-FA6B4A14A76B}"/>
              </c:ext>
            </c:extLst>
          </c:dPt>
          <c:dLbls>
            <c:spPr>
              <a:noFill/>
              <a:ln>
                <a:noFill/>
              </a:ln>
              <a:effectLst/>
            </c:spPr>
            <c:txPr>
              <a:bodyPr rot="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Graphiques!$S$73:$W$73</c:f>
              <c:strCache>
                <c:ptCount val="5"/>
                <c:pt idx="0">
                  <c:v>Producteur</c:v>
                </c:pt>
                <c:pt idx="1">
                  <c:v>2019</c:v>
                </c:pt>
                <c:pt idx="2">
                  <c:v>2020</c:v>
                </c:pt>
                <c:pt idx="3">
                  <c:v>2021</c:v>
                </c:pt>
                <c:pt idx="4">
                  <c:v>Moyenne de l’industrie sur 3 ans</c:v>
                </c:pt>
              </c:strCache>
            </c:strRef>
          </c:cat>
          <c:val>
            <c:numRef>
              <c:f>Graphiques!$S$75:$W$75</c:f>
              <c:numCache>
                <c:formatCode>_-"$"* #,##0_-;\-"$"* #,##0_-;_-"$"* "-"??_-;_-@_-</c:formatCode>
                <c:ptCount val="5"/>
                <c:pt idx="0">
                  <c:v>0</c:v>
                </c:pt>
                <c:pt idx="1">
                  <c:v>1190.7471527232158</c:v>
                </c:pt>
                <c:pt idx="2">
                  <c:v>1135.0860468172775</c:v>
                </c:pt>
                <c:pt idx="3">
                  <c:v>1137.4474481203858</c:v>
                </c:pt>
                <c:pt idx="4">
                  <c:v>1154.4268825536265</c:v>
                </c:pt>
              </c:numCache>
            </c:numRef>
          </c:val>
          <c:extLst>
            <c:ext xmlns:c16="http://schemas.microsoft.com/office/drawing/2014/chart" uri="{C3380CC4-5D6E-409C-BE32-E72D297353CC}">
              <c16:uniqueId val="{00000004-F915-4D50-9360-FA6B4A14A76B}"/>
            </c:ext>
          </c:extLst>
        </c:ser>
        <c:dLbls>
          <c:dLblPos val="outEnd"/>
          <c:showLegendKey val="0"/>
          <c:showVal val="1"/>
          <c:showCatName val="0"/>
          <c:showSerName val="0"/>
          <c:showPercent val="0"/>
          <c:showBubbleSize val="0"/>
        </c:dLbls>
        <c:gapWidth val="150"/>
        <c:axId val="430921120"/>
        <c:axId val="430922104"/>
      </c:barChart>
      <c:catAx>
        <c:axId val="43092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430922104"/>
        <c:crosses val="autoZero"/>
        <c:auto val="1"/>
        <c:lblAlgn val="ctr"/>
        <c:lblOffset val="100"/>
        <c:noMultiLvlLbl val="0"/>
      </c:catAx>
      <c:valAx>
        <c:axId val="430922104"/>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430921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320" b="0" i="0" u="none" strike="noStrike" kern="1200" spc="0" baseline="0">
                <a:solidFill>
                  <a:sysClr val="windowText" lastClr="000000"/>
                </a:solidFill>
                <a:latin typeface="+mn-lt"/>
                <a:ea typeface="+mn-ea"/>
                <a:cs typeface="+mn-cs"/>
              </a:defRPr>
            </a:pPr>
            <a:r>
              <a:rPr lang="en-CA"/>
              <a:t>Travail total du producteur par litre</a:t>
            </a:r>
          </a:p>
        </c:rich>
      </c:tx>
      <c:overlay val="0"/>
      <c:spPr>
        <a:noFill/>
        <a:ln>
          <a:noFill/>
        </a:ln>
        <a:effectLst/>
      </c:spPr>
      <c:txPr>
        <a:bodyPr rot="0" spcFirstLastPara="1" vertOverflow="ellipsis" vert="horz" wrap="square" anchor="ctr" anchorCtr="1"/>
        <a:lstStyle/>
        <a:p>
          <a:pPr algn="ctr" rtl="0">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A88E-401F-B6A0-D7C65B5590A3}"/>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A88E-401F-B6A0-D7C65B5590A3}"/>
              </c:ext>
            </c:extLst>
          </c:dPt>
          <c:dLbls>
            <c:spPr>
              <a:noFill/>
              <a:ln>
                <a:noFill/>
              </a:ln>
              <a:effectLst/>
            </c:spPr>
            <c:txPr>
              <a:bodyPr rot="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Graphiques!$S$57:$W$57</c:f>
              <c:strCache>
                <c:ptCount val="5"/>
                <c:pt idx="0">
                  <c:v>Producteur</c:v>
                </c:pt>
                <c:pt idx="1">
                  <c:v>2019</c:v>
                </c:pt>
                <c:pt idx="2">
                  <c:v>2020</c:v>
                </c:pt>
                <c:pt idx="3">
                  <c:v>2021</c:v>
                </c:pt>
                <c:pt idx="4">
                  <c:v>Moyenne de l’industrie sur 3 ans</c:v>
                </c:pt>
              </c:strCache>
            </c:strRef>
          </c:cat>
          <c:val>
            <c:numRef>
              <c:f>Graphiques!$S$59:$W$59</c:f>
              <c:numCache>
                <c:formatCode>_-"$"* #,##0_-;\-"$"* #,##0_-;_-"$"* "-"??_-;_-@_-</c:formatCode>
                <c:ptCount val="5"/>
                <c:pt idx="0">
                  <c:v>0</c:v>
                </c:pt>
                <c:pt idx="1">
                  <c:v>388.71365848015711</c:v>
                </c:pt>
                <c:pt idx="2">
                  <c:v>381.46091859270638</c:v>
                </c:pt>
                <c:pt idx="3">
                  <c:v>373.58254660746638</c:v>
                </c:pt>
                <c:pt idx="4">
                  <c:v>381.25237456010996</c:v>
                </c:pt>
              </c:numCache>
            </c:numRef>
          </c:val>
          <c:extLst>
            <c:ext xmlns:c16="http://schemas.microsoft.com/office/drawing/2014/chart" uri="{C3380CC4-5D6E-409C-BE32-E72D297353CC}">
              <c16:uniqueId val="{00000004-A88E-401F-B6A0-D7C65B5590A3}"/>
            </c:ext>
          </c:extLst>
        </c:ser>
        <c:dLbls>
          <c:dLblPos val="outEnd"/>
          <c:showLegendKey val="0"/>
          <c:showVal val="1"/>
          <c:showCatName val="0"/>
          <c:showSerName val="0"/>
          <c:showPercent val="0"/>
          <c:showBubbleSize val="0"/>
        </c:dLbls>
        <c:gapWidth val="150"/>
        <c:axId val="1300092520"/>
        <c:axId val="1300094160"/>
      </c:barChart>
      <c:catAx>
        <c:axId val="1300092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300094160"/>
        <c:crosses val="autoZero"/>
        <c:auto val="1"/>
        <c:lblAlgn val="ctr"/>
        <c:lblOffset val="100"/>
        <c:noMultiLvlLbl val="0"/>
      </c:catAx>
      <c:valAx>
        <c:axId val="1300094160"/>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3000925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CA"/>
              <a:t>Revenu total par litre</a:t>
            </a:r>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1231-4606-8C2F-BD60A1389014}"/>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1231-4606-8C2F-BD60A1389014}"/>
              </c:ext>
            </c:extLst>
          </c:dPt>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Graphiques!$S$89:$W$89</c:f>
              <c:strCache>
                <c:ptCount val="5"/>
                <c:pt idx="0">
                  <c:v>Producteur</c:v>
                </c:pt>
                <c:pt idx="1">
                  <c:v>2019</c:v>
                </c:pt>
                <c:pt idx="2">
                  <c:v>2020</c:v>
                </c:pt>
                <c:pt idx="3">
                  <c:v>2021</c:v>
                </c:pt>
                <c:pt idx="4">
                  <c:v>Moyenne de l’industrie sur 3 ans</c:v>
                </c:pt>
              </c:strCache>
            </c:strRef>
          </c:cat>
          <c:val>
            <c:numRef>
              <c:f>Graphiques!$S$90:$W$90</c:f>
              <c:numCache>
                <c:formatCode>_("$"* #,##0.00_);_("$"* \(#,##0.00\);_("$"* "-"??_);_(@_)</c:formatCode>
                <c:ptCount val="5"/>
                <c:pt idx="0">
                  <c:v>0</c:v>
                </c:pt>
                <c:pt idx="1">
                  <c:v>1.1306425017393757</c:v>
                </c:pt>
                <c:pt idx="2">
                  <c:v>1.1149893172088936</c:v>
                </c:pt>
                <c:pt idx="3">
                  <c:v>1.1428216316408524</c:v>
                </c:pt>
                <c:pt idx="4">
                  <c:v>1.1294844835297073</c:v>
                </c:pt>
              </c:numCache>
            </c:numRef>
          </c:val>
          <c:extLst>
            <c:ext xmlns:c16="http://schemas.microsoft.com/office/drawing/2014/chart" uri="{C3380CC4-5D6E-409C-BE32-E72D297353CC}">
              <c16:uniqueId val="{00000004-1231-4606-8C2F-BD60A1389014}"/>
            </c:ext>
          </c:extLst>
        </c:ser>
        <c:dLbls>
          <c:dLblPos val="outEnd"/>
          <c:showLegendKey val="0"/>
          <c:showVal val="1"/>
          <c:showCatName val="0"/>
          <c:showSerName val="0"/>
          <c:showPercent val="0"/>
          <c:showBubbleSize val="0"/>
        </c:dLbls>
        <c:gapWidth val="150"/>
        <c:axId val="1306336912"/>
        <c:axId val="1306332648"/>
      </c:barChart>
      <c:catAx>
        <c:axId val="130633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306332648"/>
        <c:crosses val="autoZero"/>
        <c:auto val="1"/>
        <c:lblAlgn val="ctr"/>
        <c:lblOffset val="100"/>
        <c:noMultiLvlLbl val="0"/>
      </c:catAx>
      <c:valAx>
        <c:axId val="1306332648"/>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3063369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CA"/>
              <a:t>Revenu total par chèvre</a:t>
            </a:r>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507462586717866"/>
          <c:y val="0.16299773849023588"/>
          <c:w val="0.81660478506456868"/>
          <c:h val="0.71522771917661232"/>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858F-4CD3-8515-F08B4139C85A}"/>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858F-4CD3-8515-F08B4139C85A}"/>
              </c:ext>
            </c:extLst>
          </c:dPt>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Graphiques!$S$89:$W$89</c:f>
              <c:strCache>
                <c:ptCount val="5"/>
                <c:pt idx="0">
                  <c:v>Producteur</c:v>
                </c:pt>
                <c:pt idx="1">
                  <c:v>2019</c:v>
                </c:pt>
                <c:pt idx="2">
                  <c:v>2020</c:v>
                </c:pt>
                <c:pt idx="3">
                  <c:v>2021</c:v>
                </c:pt>
                <c:pt idx="4">
                  <c:v>Moyenne de l’industrie sur 3 ans</c:v>
                </c:pt>
              </c:strCache>
            </c:strRef>
          </c:cat>
          <c:val>
            <c:numRef>
              <c:f>Graphiques!$S$91:$W$91</c:f>
              <c:numCache>
                <c:formatCode>_-"$"* #,##0_-;\-"$"* #,##0_-;_-"$"* "-"??_-;_-@_-</c:formatCode>
                <c:ptCount val="5"/>
                <c:pt idx="0">
                  <c:v>0</c:v>
                </c:pt>
                <c:pt idx="1">
                  <c:v>1058.20084765717</c:v>
                </c:pt>
                <c:pt idx="2">
                  <c:v>1033.5147928994081</c:v>
                </c:pt>
                <c:pt idx="3">
                  <c:v>1084.8520721412126</c:v>
                </c:pt>
                <c:pt idx="4">
                  <c:v>1058.8559042325969</c:v>
                </c:pt>
              </c:numCache>
            </c:numRef>
          </c:val>
          <c:extLst>
            <c:ext xmlns:c16="http://schemas.microsoft.com/office/drawing/2014/chart" uri="{C3380CC4-5D6E-409C-BE32-E72D297353CC}">
              <c16:uniqueId val="{00000004-858F-4CD3-8515-F08B4139C85A}"/>
            </c:ext>
          </c:extLst>
        </c:ser>
        <c:dLbls>
          <c:dLblPos val="outEnd"/>
          <c:showLegendKey val="0"/>
          <c:showVal val="1"/>
          <c:showCatName val="0"/>
          <c:showSerName val="0"/>
          <c:showPercent val="0"/>
          <c:showBubbleSize val="0"/>
        </c:dLbls>
        <c:gapWidth val="150"/>
        <c:axId val="1246006488"/>
        <c:axId val="1245998288"/>
      </c:barChart>
      <c:catAx>
        <c:axId val="1246006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245998288"/>
        <c:crosses val="autoZero"/>
        <c:auto val="1"/>
        <c:lblAlgn val="ctr"/>
        <c:lblOffset val="100"/>
        <c:noMultiLvlLbl val="0"/>
      </c:catAx>
      <c:valAx>
        <c:axId val="1245998288"/>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2460064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CA"/>
              <a:t>Ventilation des débours totaux</a:t>
            </a:r>
            <a:r>
              <a:rPr lang="en-CA" baseline="0"/>
              <a:t> par litre</a:t>
            </a:r>
            <a:endParaRPr lang="en-CA"/>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2352012567772094"/>
          <c:y val="0.11528754635207966"/>
          <c:w val="0.84971588405463916"/>
          <c:h val="0.68851381117553234"/>
        </c:manualLayout>
      </c:layout>
      <c:barChart>
        <c:barDir val="col"/>
        <c:grouping val="stacked"/>
        <c:varyColors val="0"/>
        <c:ser>
          <c:idx val="0"/>
          <c:order val="0"/>
          <c:tx>
            <c:strRef>
              <c:f>Graphiques!$R$103</c:f>
              <c:strCache>
                <c:ptCount val="1"/>
                <c:pt idx="0">
                  <c:v> Coûts des aliments achetés </c:v>
                </c:pt>
              </c:strCache>
            </c:strRef>
          </c:tx>
          <c:spPr>
            <a:solidFill>
              <a:schemeClr val="accent1"/>
            </a:solidFill>
            <a:ln>
              <a:noFill/>
            </a:ln>
            <a:effectLst/>
          </c:spPr>
          <c:invertIfNegative val="0"/>
          <c:cat>
            <c:strRef>
              <c:f>Graphiques!$S$102:$W$102</c:f>
              <c:strCache>
                <c:ptCount val="5"/>
                <c:pt idx="0">
                  <c:v>Producteur</c:v>
                </c:pt>
                <c:pt idx="1">
                  <c:v>2019</c:v>
                </c:pt>
                <c:pt idx="2">
                  <c:v>2020</c:v>
                </c:pt>
                <c:pt idx="3">
                  <c:v>2021</c:v>
                </c:pt>
                <c:pt idx="4">
                  <c:v>Moyenne de l’industrie sur 3 ans</c:v>
                </c:pt>
              </c:strCache>
            </c:strRef>
          </c:cat>
          <c:val>
            <c:numRef>
              <c:f>Graphiques!$S$103:$W$103</c:f>
              <c:numCache>
                <c:formatCode>_("$"* #,##0.00_);_("$"* \(#,##0.00\);_("$"* "-"??_);_(@_)</c:formatCode>
                <c:ptCount val="5"/>
                <c:pt idx="0">
                  <c:v>0</c:v>
                </c:pt>
                <c:pt idx="1">
                  <c:v>0.43131997124470334</c:v>
                </c:pt>
                <c:pt idx="2">
                  <c:v>0.43631679110640709</c:v>
                </c:pt>
                <c:pt idx="3">
                  <c:v>0.47747416224403383</c:v>
                </c:pt>
                <c:pt idx="4">
                  <c:v>0.44837030819838142</c:v>
                </c:pt>
              </c:numCache>
            </c:numRef>
          </c:val>
          <c:extLst>
            <c:ext xmlns:c16="http://schemas.microsoft.com/office/drawing/2014/chart" uri="{C3380CC4-5D6E-409C-BE32-E72D297353CC}">
              <c16:uniqueId val="{00000000-DFF8-41A5-B54A-4B8E66B71E99}"/>
            </c:ext>
          </c:extLst>
        </c:ser>
        <c:ser>
          <c:idx val="1"/>
          <c:order val="1"/>
          <c:tx>
            <c:strRef>
              <c:f>Graphiques!$R$104</c:f>
              <c:strCache>
                <c:ptCount val="1"/>
                <c:pt idx="0">
                  <c:v> Autres débours </c:v>
                </c:pt>
              </c:strCache>
            </c:strRef>
          </c:tx>
          <c:spPr>
            <a:solidFill>
              <a:schemeClr val="accent4">
                <a:lumMod val="40000"/>
                <a:lumOff val="60000"/>
              </a:schemeClr>
            </a:solidFill>
            <a:ln>
              <a:noFill/>
            </a:ln>
            <a:effectLst/>
          </c:spPr>
          <c:invertIfNegative val="0"/>
          <c:cat>
            <c:strRef>
              <c:f>Graphiques!$S$102:$W$102</c:f>
              <c:strCache>
                <c:ptCount val="5"/>
                <c:pt idx="0">
                  <c:v>Producteur</c:v>
                </c:pt>
                <c:pt idx="1">
                  <c:v>2019</c:v>
                </c:pt>
                <c:pt idx="2">
                  <c:v>2020</c:v>
                </c:pt>
                <c:pt idx="3">
                  <c:v>2021</c:v>
                </c:pt>
                <c:pt idx="4">
                  <c:v>Moyenne de l’industrie sur 3 ans</c:v>
                </c:pt>
              </c:strCache>
            </c:strRef>
          </c:cat>
          <c:val>
            <c:numRef>
              <c:f>Graphiques!$S$104:$W$104</c:f>
              <c:numCache>
                <c:formatCode>_("$"* #,##0.00_);_("$"* \(#,##0.00\);_("$"* "-"??_);_(@_)</c:formatCode>
                <c:ptCount val="5"/>
                <c:pt idx="0">
                  <c:v>0</c:v>
                </c:pt>
                <c:pt idx="1">
                  <c:v>0.25275326508265389</c:v>
                </c:pt>
                <c:pt idx="2">
                  <c:v>0.2292530341188535</c:v>
                </c:pt>
                <c:pt idx="3">
                  <c:v>0.22839395649093902</c:v>
                </c:pt>
                <c:pt idx="4">
                  <c:v>0.23680008523081547</c:v>
                </c:pt>
              </c:numCache>
            </c:numRef>
          </c:val>
          <c:extLst>
            <c:ext xmlns:c16="http://schemas.microsoft.com/office/drawing/2014/chart" uri="{C3380CC4-5D6E-409C-BE32-E72D297353CC}">
              <c16:uniqueId val="{00000001-DFF8-41A5-B54A-4B8E66B71E99}"/>
            </c:ext>
          </c:extLst>
        </c:ser>
        <c:ser>
          <c:idx val="2"/>
          <c:order val="2"/>
          <c:tx>
            <c:strRef>
              <c:f>Graphiques!$R$105</c:f>
              <c:strCache>
                <c:ptCount val="1"/>
                <c:pt idx="0">
                  <c:v> Remises gouvernementales </c:v>
                </c:pt>
              </c:strCache>
            </c:strRef>
          </c:tx>
          <c:spPr>
            <a:solidFill>
              <a:schemeClr val="accent6">
                <a:lumMod val="50000"/>
                <a:lumOff val="50000"/>
              </a:schemeClr>
            </a:solidFill>
            <a:ln>
              <a:noFill/>
            </a:ln>
            <a:effectLst/>
          </c:spPr>
          <c:invertIfNegative val="0"/>
          <c:cat>
            <c:strRef>
              <c:f>Graphiques!$S$102:$W$102</c:f>
              <c:strCache>
                <c:ptCount val="5"/>
                <c:pt idx="0">
                  <c:v>Producteur</c:v>
                </c:pt>
                <c:pt idx="1">
                  <c:v>2019</c:v>
                </c:pt>
                <c:pt idx="2">
                  <c:v>2020</c:v>
                </c:pt>
                <c:pt idx="3">
                  <c:v>2021</c:v>
                </c:pt>
                <c:pt idx="4">
                  <c:v>Moyenne de l’industrie sur 3 ans</c:v>
                </c:pt>
              </c:strCache>
            </c:strRef>
          </c:cat>
          <c:val>
            <c:numRef>
              <c:f>Graphiques!$S$105:$W$105</c:f>
              <c:numCache>
                <c:formatCode>_("$"* #,##0.00_);_("$"* \(#,##0.00\);_("$"* "-"??_);_(@_)</c:formatCode>
                <c:ptCount val="5"/>
                <c:pt idx="0">
                  <c:v>0</c:v>
                </c:pt>
                <c:pt idx="1">
                  <c:v>-1.8131824830599826E-2</c:v>
                </c:pt>
                <c:pt idx="2">
                  <c:v>-5.3883347209333084E-2</c:v>
                </c:pt>
                <c:pt idx="3">
                  <c:v>-5.7843752536838031E-2</c:v>
                </c:pt>
                <c:pt idx="4">
                  <c:v>-4.3286308192256984E-2</c:v>
                </c:pt>
              </c:numCache>
            </c:numRef>
          </c:val>
          <c:extLst>
            <c:ext xmlns:c16="http://schemas.microsoft.com/office/drawing/2014/chart" uri="{C3380CC4-5D6E-409C-BE32-E72D297353CC}">
              <c16:uniqueId val="{00000002-DFF8-41A5-B54A-4B8E66B71E99}"/>
            </c:ext>
          </c:extLst>
        </c:ser>
        <c:ser>
          <c:idx val="3"/>
          <c:order val="3"/>
          <c:tx>
            <c:strRef>
              <c:f>Graphiques!$R$106</c:f>
              <c:strCache>
                <c:ptCount val="1"/>
                <c:pt idx="0">
                  <c:v> Coût en capital </c:v>
                </c:pt>
              </c:strCache>
            </c:strRef>
          </c:tx>
          <c:spPr>
            <a:solidFill>
              <a:schemeClr val="accent2">
                <a:lumMod val="90000"/>
                <a:lumOff val="10000"/>
              </a:schemeClr>
            </a:solidFill>
            <a:ln>
              <a:noFill/>
            </a:ln>
            <a:effectLst/>
          </c:spPr>
          <c:invertIfNegative val="0"/>
          <c:cat>
            <c:strRef>
              <c:f>Graphiques!$S$102:$W$102</c:f>
              <c:strCache>
                <c:ptCount val="5"/>
                <c:pt idx="0">
                  <c:v>Producteur</c:v>
                </c:pt>
                <c:pt idx="1">
                  <c:v>2019</c:v>
                </c:pt>
                <c:pt idx="2">
                  <c:v>2020</c:v>
                </c:pt>
                <c:pt idx="3">
                  <c:v>2021</c:v>
                </c:pt>
                <c:pt idx="4">
                  <c:v>Moyenne de l’industrie sur 3 ans</c:v>
                </c:pt>
              </c:strCache>
            </c:strRef>
          </c:cat>
          <c:val>
            <c:numRef>
              <c:f>Graphiques!$S$106:$W$106</c:f>
              <c:numCache>
                <c:formatCode>_("$"* #,##0.00_);_("$"* \(#,##0.00\);_("$"* "-"??_);_(@_)</c:formatCode>
                <c:ptCount val="5"/>
                <c:pt idx="0">
                  <c:v>0</c:v>
                </c:pt>
                <c:pt idx="1">
                  <c:v>0.19099719181036215</c:v>
                </c:pt>
                <c:pt idx="2">
                  <c:v>0.20134878081501617</c:v>
                </c:pt>
                <c:pt idx="3">
                  <c:v>0.15665800065873772</c:v>
                </c:pt>
                <c:pt idx="4">
                  <c:v>0.18300132442803865</c:v>
                </c:pt>
              </c:numCache>
            </c:numRef>
          </c:val>
          <c:extLst>
            <c:ext xmlns:c16="http://schemas.microsoft.com/office/drawing/2014/chart" uri="{C3380CC4-5D6E-409C-BE32-E72D297353CC}">
              <c16:uniqueId val="{00000003-DFF8-41A5-B54A-4B8E66B71E99}"/>
            </c:ext>
          </c:extLst>
        </c:ser>
        <c:ser>
          <c:idx val="4"/>
          <c:order val="4"/>
          <c:tx>
            <c:strRef>
              <c:f>Graphiques!$R$107</c:f>
              <c:strCache>
                <c:ptCount val="1"/>
                <c:pt idx="0">
                  <c:v> Main-d’œuvre du producteur </c:v>
                </c:pt>
              </c:strCache>
            </c:strRef>
          </c:tx>
          <c:spPr>
            <a:solidFill>
              <a:schemeClr val="bg1">
                <a:lumMod val="85000"/>
              </a:schemeClr>
            </a:solidFill>
            <a:ln>
              <a:noFill/>
            </a:ln>
            <a:effectLst/>
          </c:spPr>
          <c:invertIfNegative val="0"/>
          <c:cat>
            <c:strRef>
              <c:f>Graphiques!$S$102:$W$102</c:f>
              <c:strCache>
                <c:ptCount val="5"/>
                <c:pt idx="0">
                  <c:v>Producteur</c:v>
                </c:pt>
                <c:pt idx="1">
                  <c:v>2019</c:v>
                </c:pt>
                <c:pt idx="2">
                  <c:v>2020</c:v>
                </c:pt>
                <c:pt idx="3">
                  <c:v>2021</c:v>
                </c:pt>
                <c:pt idx="4">
                  <c:v>Moyenne de l’industrie sur 3 ans</c:v>
                </c:pt>
              </c:strCache>
            </c:strRef>
          </c:cat>
          <c:val>
            <c:numRef>
              <c:f>Graphiques!$S$107:$W$107</c:f>
              <c:numCache>
                <c:formatCode>_("$"* #,##0.00_);_("$"* \(#,##0.00\);_("$"* "-"??_);_(@_)</c:formatCode>
                <c:ptCount val="5"/>
                <c:pt idx="0">
                  <c:v>0</c:v>
                </c:pt>
                <c:pt idx="1">
                  <c:v>0.41532397583814429</c:v>
                </c:pt>
                <c:pt idx="2">
                  <c:v>0.41153242516283539</c:v>
                </c:pt>
                <c:pt idx="3">
                  <c:v>0.393545098387309</c:v>
                </c:pt>
                <c:pt idx="4">
                  <c:v>0.40680049979609628</c:v>
                </c:pt>
              </c:numCache>
            </c:numRef>
          </c:val>
          <c:extLst>
            <c:ext xmlns:c16="http://schemas.microsoft.com/office/drawing/2014/chart" uri="{C3380CC4-5D6E-409C-BE32-E72D297353CC}">
              <c16:uniqueId val="{00000004-DFF8-41A5-B54A-4B8E66B71E99}"/>
            </c:ext>
          </c:extLst>
        </c:ser>
        <c:dLbls>
          <c:showLegendKey val="0"/>
          <c:showVal val="0"/>
          <c:showCatName val="0"/>
          <c:showSerName val="0"/>
          <c:showPercent val="0"/>
          <c:showBubbleSize val="0"/>
        </c:dLbls>
        <c:gapWidth val="150"/>
        <c:overlap val="100"/>
        <c:axId val="1424175680"/>
        <c:axId val="1424172728"/>
      </c:barChart>
      <c:catAx>
        <c:axId val="1424175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424172728"/>
        <c:crosses val="autoZero"/>
        <c:auto val="1"/>
        <c:lblAlgn val="ctr"/>
        <c:lblOffset val="100"/>
        <c:noMultiLvlLbl val="0"/>
      </c:catAx>
      <c:valAx>
        <c:axId val="1424172728"/>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424175680"/>
        <c:crosses val="autoZero"/>
        <c:crossBetween val="between"/>
      </c:valAx>
      <c:spPr>
        <a:noFill/>
        <a:ln>
          <a:noFill/>
        </a:ln>
        <a:effectLst/>
      </c:spPr>
    </c:plotArea>
    <c:legend>
      <c:legendPos val="b"/>
      <c:layout>
        <c:manualLayout>
          <c:xMode val="edge"/>
          <c:yMode val="edge"/>
          <c:x val="6.1670210931662689E-3"/>
          <c:y val="0.86654570758726346"/>
          <c:w val="0.9852328677893365"/>
          <c:h val="0.11566069810668685"/>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US"/>
              <a:t>Ventilation des débours totaux par chèvre</a:t>
            </a:r>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3127435993577727"/>
          <c:y val="0.12532224574442702"/>
          <c:w val="0.84186361320219583"/>
          <c:h val="0.6764279585941505"/>
        </c:manualLayout>
      </c:layout>
      <c:barChart>
        <c:barDir val="col"/>
        <c:grouping val="stacked"/>
        <c:varyColors val="0"/>
        <c:ser>
          <c:idx val="0"/>
          <c:order val="0"/>
          <c:tx>
            <c:strRef>
              <c:f>Graphiques!$R$112</c:f>
              <c:strCache>
                <c:ptCount val="1"/>
                <c:pt idx="0">
                  <c:v> Coûts des aliments achetés </c:v>
                </c:pt>
              </c:strCache>
            </c:strRef>
          </c:tx>
          <c:spPr>
            <a:solidFill>
              <a:schemeClr val="accent1"/>
            </a:solidFill>
            <a:ln>
              <a:noFill/>
            </a:ln>
            <a:effectLst/>
          </c:spPr>
          <c:invertIfNegative val="0"/>
          <c:cat>
            <c:strRef>
              <c:f>Graphiques!$S$111:$W$111</c:f>
              <c:strCache>
                <c:ptCount val="5"/>
                <c:pt idx="0">
                  <c:v>Producteur</c:v>
                </c:pt>
                <c:pt idx="1">
                  <c:v>2019</c:v>
                </c:pt>
                <c:pt idx="2">
                  <c:v>2020</c:v>
                </c:pt>
                <c:pt idx="3">
                  <c:v>2021</c:v>
                </c:pt>
                <c:pt idx="4">
                  <c:v>Moyenne de l’industrie sur 3 ans</c:v>
                </c:pt>
              </c:strCache>
            </c:strRef>
          </c:cat>
          <c:val>
            <c:numRef>
              <c:f>Graphiques!$S$112:$W$112</c:f>
              <c:numCache>
                <c:formatCode>_-"$"* #,##0_-;\-"$"* #,##0_-;_-"$"* "-"??_-;_-@_-</c:formatCode>
                <c:ptCount val="5"/>
                <c:pt idx="0">
                  <c:v>0</c:v>
                </c:pt>
                <c:pt idx="1">
                  <c:v>403.68477080991704</c:v>
                </c:pt>
                <c:pt idx="2">
                  <c:v>404.43424079406583</c:v>
                </c:pt>
                <c:pt idx="3">
                  <c:v>453.25431367676009</c:v>
                </c:pt>
                <c:pt idx="4">
                  <c:v>420.45777509358101</c:v>
                </c:pt>
              </c:numCache>
            </c:numRef>
          </c:val>
          <c:extLst>
            <c:ext xmlns:c16="http://schemas.microsoft.com/office/drawing/2014/chart" uri="{C3380CC4-5D6E-409C-BE32-E72D297353CC}">
              <c16:uniqueId val="{00000000-5E2D-4EF0-8C0F-137D7298C8A0}"/>
            </c:ext>
          </c:extLst>
        </c:ser>
        <c:ser>
          <c:idx val="1"/>
          <c:order val="1"/>
          <c:tx>
            <c:strRef>
              <c:f>Graphiques!$R$113</c:f>
              <c:strCache>
                <c:ptCount val="1"/>
                <c:pt idx="0">
                  <c:v> Autres débours </c:v>
                </c:pt>
              </c:strCache>
            </c:strRef>
          </c:tx>
          <c:spPr>
            <a:solidFill>
              <a:schemeClr val="accent4">
                <a:lumMod val="40000"/>
                <a:lumOff val="60000"/>
              </a:schemeClr>
            </a:solidFill>
            <a:ln>
              <a:noFill/>
            </a:ln>
            <a:effectLst/>
          </c:spPr>
          <c:invertIfNegative val="0"/>
          <c:cat>
            <c:strRef>
              <c:f>Graphiques!$S$111:$W$111</c:f>
              <c:strCache>
                <c:ptCount val="5"/>
                <c:pt idx="0">
                  <c:v>Producteur</c:v>
                </c:pt>
                <c:pt idx="1">
                  <c:v>2019</c:v>
                </c:pt>
                <c:pt idx="2">
                  <c:v>2020</c:v>
                </c:pt>
                <c:pt idx="3">
                  <c:v>2021</c:v>
                </c:pt>
                <c:pt idx="4">
                  <c:v>Moyenne de l’industrie sur 3 ans</c:v>
                </c:pt>
              </c:strCache>
            </c:strRef>
          </c:cat>
          <c:val>
            <c:numRef>
              <c:f>Graphiques!$S$113:$W$113</c:f>
              <c:numCache>
                <c:formatCode>_-"$"* #,##0_-;\-"$"* #,##0_-;_-"$"* "-"??_-;_-@_-</c:formatCode>
                <c:ptCount val="5"/>
                <c:pt idx="0">
                  <c:v>0</c:v>
                </c:pt>
                <c:pt idx="1">
                  <c:v>236.55905288109773</c:v>
                </c:pt>
                <c:pt idx="2">
                  <c:v>212.50105128542478</c:v>
                </c:pt>
                <c:pt idx="3">
                  <c:v>216.80868659090234</c:v>
                </c:pt>
                <c:pt idx="4">
                  <c:v>221.95626358580824</c:v>
                </c:pt>
              </c:numCache>
            </c:numRef>
          </c:val>
          <c:extLst>
            <c:ext xmlns:c16="http://schemas.microsoft.com/office/drawing/2014/chart" uri="{C3380CC4-5D6E-409C-BE32-E72D297353CC}">
              <c16:uniqueId val="{00000001-5E2D-4EF0-8C0F-137D7298C8A0}"/>
            </c:ext>
          </c:extLst>
        </c:ser>
        <c:ser>
          <c:idx val="2"/>
          <c:order val="2"/>
          <c:tx>
            <c:strRef>
              <c:f>Graphiques!$R$114</c:f>
              <c:strCache>
                <c:ptCount val="1"/>
                <c:pt idx="0">
                  <c:v> Remises gouvernementales </c:v>
                </c:pt>
              </c:strCache>
            </c:strRef>
          </c:tx>
          <c:spPr>
            <a:solidFill>
              <a:schemeClr val="accent6">
                <a:lumMod val="50000"/>
                <a:lumOff val="50000"/>
              </a:schemeClr>
            </a:solidFill>
            <a:ln>
              <a:noFill/>
            </a:ln>
            <a:effectLst/>
          </c:spPr>
          <c:invertIfNegative val="0"/>
          <c:cat>
            <c:strRef>
              <c:f>Graphiques!$S$111:$W$111</c:f>
              <c:strCache>
                <c:ptCount val="5"/>
                <c:pt idx="0">
                  <c:v>Producteur</c:v>
                </c:pt>
                <c:pt idx="1">
                  <c:v>2019</c:v>
                </c:pt>
                <c:pt idx="2">
                  <c:v>2020</c:v>
                </c:pt>
                <c:pt idx="3">
                  <c:v>2021</c:v>
                </c:pt>
                <c:pt idx="4">
                  <c:v>Moyenne de l’industrie sur 3 ans</c:v>
                </c:pt>
              </c:strCache>
            </c:strRef>
          </c:cat>
          <c:val>
            <c:numRef>
              <c:f>Graphiques!$S$114:$W$114</c:f>
              <c:numCache>
                <c:formatCode>_-"$"* #,##0_-;\-"$"* #,##0_-;_-"$"* "-"??_-;_-@_-</c:formatCode>
                <c:ptCount val="5"/>
                <c:pt idx="0">
                  <c:v>0</c:v>
                </c:pt>
                <c:pt idx="1">
                  <c:v>-16.970096538733223</c:v>
                </c:pt>
                <c:pt idx="2">
                  <c:v>-49.945982057644592</c:v>
                </c:pt>
                <c:pt idx="3">
                  <c:v>-54.909631619339983</c:v>
                </c:pt>
                <c:pt idx="4">
                  <c:v>-40.608570071905937</c:v>
                </c:pt>
              </c:numCache>
            </c:numRef>
          </c:val>
          <c:extLst>
            <c:ext xmlns:c16="http://schemas.microsoft.com/office/drawing/2014/chart" uri="{C3380CC4-5D6E-409C-BE32-E72D297353CC}">
              <c16:uniqueId val="{00000002-5E2D-4EF0-8C0F-137D7298C8A0}"/>
            </c:ext>
          </c:extLst>
        </c:ser>
        <c:ser>
          <c:idx val="3"/>
          <c:order val="3"/>
          <c:tx>
            <c:strRef>
              <c:f>Graphiques!$R$115</c:f>
              <c:strCache>
                <c:ptCount val="1"/>
                <c:pt idx="0">
                  <c:v> Coût en capital </c:v>
                </c:pt>
              </c:strCache>
            </c:strRef>
          </c:tx>
          <c:spPr>
            <a:solidFill>
              <a:schemeClr val="accent2">
                <a:lumMod val="90000"/>
                <a:lumOff val="10000"/>
              </a:schemeClr>
            </a:solidFill>
            <a:ln>
              <a:noFill/>
            </a:ln>
            <a:effectLst/>
          </c:spPr>
          <c:invertIfNegative val="0"/>
          <c:cat>
            <c:strRef>
              <c:f>Graphiques!$S$111:$W$111</c:f>
              <c:strCache>
                <c:ptCount val="5"/>
                <c:pt idx="0">
                  <c:v>Producteur</c:v>
                </c:pt>
                <c:pt idx="1">
                  <c:v>2019</c:v>
                </c:pt>
                <c:pt idx="2">
                  <c:v>2020</c:v>
                </c:pt>
                <c:pt idx="3">
                  <c:v>2021</c:v>
                </c:pt>
                <c:pt idx="4">
                  <c:v>Moyenne de l’industrie sur 3 ans</c:v>
                </c:pt>
              </c:strCache>
            </c:strRef>
          </c:cat>
          <c:val>
            <c:numRef>
              <c:f>Graphiques!$S$115:$W$115</c:f>
              <c:numCache>
                <c:formatCode>_-"$"* #,##0_-;\-"$"* #,##0_-;_-"$"* "-"??_-;_-@_-</c:formatCode>
                <c:ptCount val="5"/>
                <c:pt idx="0">
                  <c:v>0</c:v>
                </c:pt>
                <c:pt idx="1">
                  <c:v>178.75976709077702</c:v>
                </c:pt>
                <c:pt idx="2">
                  <c:v>186.6358182027252</c:v>
                </c:pt>
                <c:pt idx="3">
                  <c:v>148.71153286459707</c:v>
                </c:pt>
                <c:pt idx="4">
                  <c:v>171.36903938603311</c:v>
                </c:pt>
              </c:numCache>
            </c:numRef>
          </c:val>
          <c:extLst>
            <c:ext xmlns:c16="http://schemas.microsoft.com/office/drawing/2014/chart" uri="{C3380CC4-5D6E-409C-BE32-E72D297353CC}">
              <c16:uniqueId val="{00000003-5E2D-4EF0-8C0F-137D7298C8A0}"/>
            </c:ext>
          </c:extLst>
        </c:ser>
        <c:ser>
          <c:idx val="4"/>
          <c:order val="4"/>
          <c:tx>
            <c:strRef>
              <c:f>Graphiques!$R$116</c:f>
              <c:strCache>
                <c:ptCount val="1"/>
                <c:pt idx="0">
                  <c:v> Main-d’œuvre du producteur </c:v>
                </c:pt>
              </c:strCache>
            </c:strRef>
          </c:tx>
          <c:spPr>
            <a:solidFill>
              <a:schemeClr val="bg1">
                <a:lumMod val="85000"/>
              </a:schemeClr>
            </a:solidFill>
            <a:ln>
              <a:noFill/>
            </a:ln>
            <a:effectLst/>
          </c:spPr>
          <c:invertIfNegative val="0"/>
          <c:cat>
            <c:strRef>
              <c:f>Graphiques!$S$111:$W$111</c:f>
              <c:strCache>
                <c:ptCount val="5"/>
                <c:pt idx="0">
                  <c:v>Producteur</c:v>
                </c:pt>
                <c:pt idx="1">
                  <c:v>2019</c:v>
                </c:pt>
                <c:pt idx="2">
                  <c:v>2020</c:v>
                </c:pt>
                <c:pt idx="3">
                  <c:v>2021</c:v>
                </c:pt>
                <c:pt idx="4">
                  <c:v>Moyenne de l’industrie sur 3 ans</c:v>
                </c:pt>
              </c:strCache>
            </c:strRef>
          </c:cat>
          <c:val>
            <c:numRef>
              <c:f>Graphiques!$S$116:$W$116</c:f>
              <c:numCache>
                <c:formatCode>_-"$"* #,##0_-;\-"$"* #,##0_-;_-"$"* "-"??_-;_-@_-</c:formatCode>
                <c:ptCount val="5"/>
                <c:pt idx="0">
                  <c:v>0</c:v>
                </c:pt>
                <c:pt idx="1">
                  <c:v>388.71365848015711</c:v>
                </c:pt>
                <c:pt idx="2">
                  <c:v>381.46091859270638</c:v>
                </c:pt>
                <c:pt idx="3">
                  <c:v>373.58254660746638</c:v>
                </c:pt>
                <c:pt idx="4">
                  <c:v>381.25237456010996</c:v>
                </c:pt>
              </c:numCache>
            </c:numRef>
          </c:val>
          <c:extLst>
            <c:ext xmlns:c16="http://schemas.microsoft.com/office/drawing/2014/chart" uri="{C3380CC4-5D6E-409C-BE32-E72D297353CC}">
              <c16:uniqueId val="{00000004-5E2D-4EF0-8C0F-137D7298C8A0}"/>
            </c:ext>
          </c:extLst>
        </c:ser>
        <c:dLbls>
          <c:showLegendKey val="0"/>
          <c:showVal val="0"/>
          <c:showCatName val="0"/>
          <c:showSerName val="0"/>
          <c:showPercent val="0"/>
          <c:showBubbleSize val="0"/>
        </c:dLbls>
        <c:gapWidth val="150"/>
        <c:overlap val="100"/>
        <c:axId val="1831108080"/>
        <c:axId val="1831109064"/>
      </c:barChart>
      <c:catAx>
        <c:axId val="1831108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831109064"/>
        <c:crosses val="autoZero"/>
        <c:auto val="1"/>
        <c:lblAlgn val="ctr"/>
        <c:lblOffset val="100"/>
        <c:noMultiLvlLbl val="0"/>
      </c:catAx>
      <c:valAx>
        <c:axId val="1831109064"/>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831108080"/>
        <c:crosses val="autoZero"/>
        <c:crossBetween val="between"/>
      </c:valAx>
      <c:spPr>
        <a:noFill/>
        <a:ln>
          <a:noFill/>
        </a:ln>
        <a:effectLst/>
      </c:spPr>
    </c:plotArea>
    <c:legend>
      <c:legendPos val="b"/>
      <c:layout>
        <c:manualLayout>
          <c:xMode val="edge"/>
          <c:yMode val="edge"/>
          <c:x val="4.2167805947333499E-2"/>
          <c:y val="0.85509069586804565"/>
          <c:w val="0.93275840519935005"/>
          <c:h val="0.1255669443640628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Coût des aliments achetés</a:t>
            </a:r>
            <a:r>
              <a:rPr lang="en-CA" baseline="0"/>
              <a:t> p</a:t>
            </a:r>
            <a:r>
              <a:rPr lang="en-CA"/>
              <a:t>ar litre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A297-4A34-9B15-58C7438EA21E}"/>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A297-4A34-9B15-58C7438EA21E}"/>
              </c:ext>
            </c:extLst>
          </c:dPt>
          <c:dLbls>
            <c:spPr>
              <a:noFill/>
              <a:ln>
                <a:noFill/>
              </a:ln>
              <a:effectLst/>
            </c:spPr>
            <c:txPr>
              <a:bodyPr rot="0" spcFirstLastPara="1" vertOverflow="ellipsis" vert="horz" wrap="square" lIns="38100" tIns="19050" rIns="38100" bIns="19050" anchor="ctr" anchorCtr="1">
                <a:spAutoFit/>
              </a:bodyPr>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Graphiques!$S$10:$W$10</c:f>
              <c:strCache>
                <c:ptCount val="5"/>
                <c:pt idx="0">
                  <c:v>Producteur</c:v>
                </c:pt>
                <c:pt idx="1">
                  <c:v>2019</c:v>
                </c:pt>
                <c:pt idx="2">
                  <c:v>2020</c:v>
                </c:pt>
                <c:pt idx="3">
                  <c:v>2021</c:v>
                </c:pt>
                <c:pt idx="4">
                  <c:v>Moyenne de l’industrie sur 3 ans</c:v>
                </c:pt>
              </c:strCache>
            </c:strRef>
          </c:cat>
          <c:val>
            <c:numRef>
              <c:f>Graphiques!$S$11:$W$11</c:f>
              <c:numCache>
                <c:formatCode>_("$"* #,##0.00_);_("$"* \(#,##0.00\);_("$"* "-"??_);_(@_)</c:formatCode>
                <c:ptCount val="5"/>
                <c:pt idx="0">
                  <c:v>0</c:v>
                </c:pt>
                <c:pt idx="1">
                  <c:v>0.43131997124470334</c:v>
                </c:pt>
                <c:pt idx="2">
                  <c:v>0.43631679110640709</c:v>
                </c:pt>
                <c:pt idx="3">
                  <c:v>0.47747416224403383</c:v>
                </c:pt>
                <c:pt idx="4">
                  <c:v>0.44837030819838142</c:v>
                </c:pt>
              </c:numCache>
            </c:numRef>
          </c:val>
          <c:extLst>
            <c:ext xmlns:c16="http://schemas.microsoft.com/office/drawing/2014/chart" uri="{C3380CC4-5D6E-409C-BE32-E72D297353CC}">
              <c16:uniqueId val="{00000004-A297-4A34-9B15-58C7438EA21E}"/>
            </c:ext>
          </c:extLst>
        </c:ser>
        <c:dLbls>
          <c:dLblPos val="outEnd"/>
          <c:showLegendKey val="0"/>
          <c:showVal val="1"/>
          <c:showCatName val="0"/>
          <c:showSerName val="0"/>
          <c:showPercent val="0"/>
          <c:showBubbleSize val="0"/>
        </c:dLbls>
        <c:gapWidth val="150"/>
        <c:axId val="1075094544"/>
        <c:axId val="1075093560"/>
      </c:barChart>
      <c:catAx>
        <c:axId val="1075094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075093560"/>
        <c:crosses val="autoZero"/>
        <c:auto val="1"/>
        <c:lblAlgn val="ctr"/>
        <c:lblOffset val="100"/>
        <c:noMultiLvlLbl val="0"/>
      </c:catAx>
      <c:valAx>
        <c:axId val="1075093560"/>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0750945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CA"/>
              <a:t>Coût total du lait par litre</a:t>
            </a:r>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D385-4485-8C43-1EF3EA3DEFC3}"/>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D385-4485-8C43-1EF3EA3DEFC3}"/>
              </c:ext>
            </c:extLst>
          </c:dPt>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Graphiques!$S$73:$W$73</c:f>
              <c:strCache>
                <c:ptCount val="5"/>
                <c:pt idx="0">
                  <c:v>Producteur</c:v>
                </c:pt>
                <c:pt idx="1">
                  <c:v>2019</c:v>
                </c:pt>
                <c:pt idx="2">
                  <c:v>2020</c:v>
                </c:pt>
                <c:pt idx="3">
                  <c:v>2021</c:v>
                </c:pt>
                <c:pt idx="4">
                  <c:v>Moyenne de l’industrie sur 3 ans</c:v>
                </c:pt>
              </c:strCache>
            </c:strRef>
          </c:cat>
          <c:val>
            <c:numRef>
              <c:f>Graphiques!$S$74:$W$74</c:f>
              <c:numCache>
                <c:formatCode>_("$"* #,##0.00_);_("$"* \(#,##0.00\);_("$"* "-"??_);_(@_)</c:formatCode>
                <c:ptCount val="5"/>
                <c:pt idx="0">
                  <c:v>0</c:v>
                </c:pt>
                <c:pt idx="1">
                  <c:v>1.2722625791452638</c:v>
                </c:pt>
                <c:pt idx="2">
                  <c:v>1.2245676839937791</c:v>
                </c:pt>
                <c:pt idx="3">
                  <c:v>1.1982274652441818</c:v>
                </c:pt>
                <c:pt idx="4">
                  <c:v>1.231685909461075</c:v>
                </c:pt>
              </c:numCache>
            </c:numRef>
          </c:val>
          <c:extLst>
            <c:ext xmlns:c16="http://schemas.microsoft.com/office/drawing/2014/chart" uri="{C3380CC4-5D6E-409C-BE32-E72D297353CC}">
              <c16:uniqueId val="{00000004-D385-4485-8C43-1EF3EA3DEFC3}"/>
            </c:ext>
          </c:extLst>
        </c:ser>
        <c:dLbls>
          <c:dLblPos val="outEnd"/>
          <c:showLegendKey val="0"/>
          <c:showVal val="1"/>
          <c:showCatName val="0"/>
          <c:showSerName val="0"/>
          <c:showPercent val="0"/>
          <c:showBubbleSize val="0"/>
        </c:dLbls>
        <c:gapWidth val="150"/>
        <c:axId val="1023855232"/>
        <c:axId val="1023854904"/>
      </c:barChart>
      <c:catAx>
        <c:axId val="1023855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023854904"/>
        <c:crosses val="autoZero"/>
        <c:auto val="1"/>
        <c:lblAlgn val="ctr"/>
        <c:lblOffset val="100"/>
        <c:noMultiLvlLbl val="0"/>
      </c:catAx>
      <c:valAx>
        <c:axId val="1023854904"/>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0238552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Coût des aliments achetés par chèvre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9391-416D-97EA-2B7D37A0D6C9}"/>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9391-416D-97EA-2B7D37A0D6C9}"/>
              </c:ext>
            </c:extLst>
          </c:dPt>
          <c:dLbls>
            <c:spPr>
              <a:noFill/>
              <a:ln>
                <a:noFill/>
              </a:ln>
              <a:effectLst/>
            </c:spPr>
            <c:txPr>
              <a:bodyPr rot="0" spcFirstLastPara="1" vertOverflow="ellipsis" vert="horz" wrap="square" lIns="38100" tIns="19050" rIns="38100" bIns="19050" anchor="ctr" anchorCtr="1">
                <a:spAutoFit/>
              </a:bodyPr>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Graphiques!$S$10:$W$10</c:f>
              <c:strCache>
                <c:ptCount val="5"/>
                <c:pt idx="0">
                  <c:v>Producteur</c:v>
                </c:pt>
                <c:pt idx="1">
                  <c:v>2019</c:v>
                </c:pt>
                <c:pt idx="2">
                  <c:v>2020</c:v>
                </c:pt>
                <c:pt idx="3">
                  <c:v>2021</c:v>
                </c:pt>
                <c:pt idx="4">
                  <c:v>Moyenne de l’industrie sur 3 ans</c:v>
                </c:pt>
              </c:strCache>
            </c:strRef>
          </c:cat>
          <c:val>
            <c:numRef>
              <c:f>Graphiques!$S$12:$W$12</c:f>
              <c:numCache>
                <c:formatCode>_-"$"* #,##0_-;\-"$"* #,##0_-;_-"$"* "-"??_-;_-@_-</c:formatCode>
                <c:ptCount val="5"/>
                <c:pt idx="0">
                  <c:v>0</c:v>
                </c:pt>
                <c:pt idx="1">
                  <c:v>403.68477080991704</c:v>
                </c:pt>
                <c:pt idx="2">
                  <c:v>404.43424079406583</c:v>
                </c:pt>
                <c:pt idx="3">
                  <c:v>453.25431367676009</c:v>
                </c:pt>
                <c:pt idx="4">
                  <c:v>420.45777509358101</c:v>
                </c:pt>
              </c:numCache>
            </c:numRef>
          </c:val>
          <c:extLst>
            <c:ext xmlns:c16="http://schemas.microsoft.com/office/drawing/2014/chart" uri="{C3380CC4-5D6E-409C-BE32-E72D297353CC}">
              <c16:uniqueId val="{00000004-9391-416D-97EA-2B7D37A0D6C9}"/>
            </c:ext>
          </c:extLst>
        </c:ser>
        <c:dLbls>
          <c:dLblPos val="outEnd"/>
          <c:showLegendKey val="0"/>
          <c:showVal val="1"/>
          <c:showCatName val="0"/>
          <c:showSerName val="0"/>
          <c:showPercent val="0"/>
          <c:showBubbleSize val="0"/>
        </c:dLbls>
        <c:gapWidth val="150"/>
        <c:axId val="731427136"/>
        <c:axId val="731426808"/>
      </c:barChart>
      <c:catAx>
        <c:axId val="73142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731426808"/>
        <c:crosses val="autoZero"/>
        <c:auto val="1"/>
        <c:lblAlgn val="ctr"/>
        <c:lblOffset val="100"/>
        <c:noMultiLvlLbl val="0"/>
      </c:catAx>
      <c:valAx>
        <c:axId val="731426808"/>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73142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Débours totaux par litre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D710-46F1-85E4-6B17370BE78C}"/>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D710-46F1-85E4-6B17370BE78C}"/>
              </c:ext>
            </c:extLst>
          </c:dPt>
          <c:dLbls>
            <c:spPr>
              <a:noFill/>
              <a:ln>
                <a:noFill/>
              </a:ln>
              <a:effectLst/>
            </c:spPr>
            <c:txPr>
              <a:bodyPr rot="0" spcFirstLastPara="1" vertOverflow="ellipsis" vert="horz" wrap="square" lIns="38100" tIns="19050" rIns="38100" bIns="19050" anchor="ctr" anchorCtr="1">
                <a:spAutoFit/>
              </a:bodyPr>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Graphiques!$S$25:$W$25</c:f>
              <c:strCache>
                <c:ptCount val="5"/>
                <c:pt idx="0">
                  <c:v>Producteur</c:v>
                </c:pt>
                <c:pt idx="1">
                  <c:v>2019</c:v>
                </c:pt>
                <c:pt idx="2">
                  <c:v>2020</c:v>
                </c:pt>
                <c:pt idx="3">
                  <c:v>2021</c:v>
                </c:pt>
                <c:pt idx="4">
                  <c:v>Moyenne de l’industrie sur 3 ans</c:v>
                </c:pt>
              </c:strCache>
            </c:strRef>
          </c:cat>
          <c:val>
            <c:numRef>
              <c:f>Graphiques!$S$26:$W$26</c:f>
              <c:numCache>
                <c:formatCode>_("$"* #,##0.00_);_("$"* \(#,##0.00\);_("$"* "-"??_);_(@_)</c:formatCode>
                <c:ptCount val="5"/>
                <c:pt idx="0">
                  <c:v>0</c:v>
                </c:pt>
                <c:pt idx="1">
                  <c:v>0.68407323632735706</c:v>
                </c:pt>
                <c:pt idx="2">
                  <c:v>0.66556982522526065</c:v>
                </c:pt>
                <c:pt idx="3">
                  <c:v>0.70586811873497313</c:v>
                </c:pt>
                <c:pt idx="4">
                  <c:v>0.68517039342919694</c:v>
                </c:pt>
              </c:numCache>
            </c:numRef>
          </c:val>
          <c:extLst>
            <c:ext xmlns:c16="http://schemas.microsoft.com/office/drawing/2014/chart" uri="{C3380CC4-5D6E-409C-BE32-E72D297353CC}">
              <c16:uniqueId val="{00000004-D710-46F1-85E4-6B17370BE78C}"/>
            </c:ext>
          </c:extLst>
        </c:ser>
        <c:dLbls>
          <c:dLblPos val="outEnd"/>
          <c:showLegendKey val="0"/>
          <c:showVal val="1"/>
          <c:showCatName val="0"/>
          <c:showSerName val="0"/>
          <c:showPercent val="0"/>
          <c:showBubbleSize val="0"/>
        </c:dLbls>
        <c:gapWidth val="150"/>
        <c:axId val="1295389112"/>
        <c:axId val="1295389768"/>
      </c:barChart>
      <c:catAx>
        <c:axId val="129538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95389768"/>
        <c:crosses val="autoZero"/>
        <c:auto val="1"/>
        <c:lblAlgn val="ctr"/>
        <c:lblOffset val="100"/>
        <c:noMultiLvlLbl val="0"/>
      </c:catAx>
      <c:valAx>
        <c:axId val="1295389768"/>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95389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r>
              <a:rPr lang="en-CA"/>
              <a:t>Débours totaux par chèvre</a:t>
            </a:r>
          </a:p>
        </c:rich>
      </c:tx>
      <c:overlay val="0"/>
      <c:spPr>
        <a:noFill/>
        <a:ln>
          <a:noFill/>
        </a:ln>
        <a:effectLst/>
      </c:spPr>
      <c:txPr>
        <a:bodyPr rot="0" spcFirstLastPara="1" vertOverflow="ellipsis" vert="horz" wrap="square" anchor="ctr" anchorCtr="1"/>
        <a:lstStyle/>
        <a:p>
          <a:pPr>
            <a:defRPr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4A90-4225-8CDD-A72A3DFC78CF}"/>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4A90-4225-8CDD-A72A3DFC78CF}"/>
              </c:ext>
            </c:extLst>
          </c:dPt>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Graphiques!$S$25:$W$25</c:f>
              <c:strCache>
                <c:ptCount val="5"/>
                <c:pt idx="0">
                  <c:v>Producteur</c:v>
                </c:pt>
                <c:pt idx="1">
                  <c:v>2019</c:v>
                </c:pt>
                <c:pt idx="2">
                  <c:v>2020</c:v>
                </c:pt>
                <c:pt idx="3">
                  <c:v>2021</c:v>
                </c:pt>
                <c:pt idx="4">
                  <c:v>Moyenne de l’industrie sur 3 ans</c:v>
                </c:pt>
              </c:strCache>
            </c:strRef>
          </c:cat>
          <c:val>
            <c:numRef>
              <c:f>Graphiques!$S$27:$W$27</c:f>
              <c:numCache>
                <c:formatCode>_-"$"* #,##0_-;\-"$"* #,##0_-;_-"$"* "-"??_-;_-@_-</c:formatCode>
                <c:ptCount val="5"/>
                <c:pt idx="0">
                  <c:v>0</c:v>
                </c:pt>
                <c:pt idx="1">
                  <c:v>640.24382369101477</c:v>
                </c:pt>
                <c:pt idx="2">
                  <c:v>616.93529207949064</c:v>
                </c:pt>
                <c:pt idx="3">
                  <c:v>670.06300026766235</c:v>
                </c:pt>
                <c:pt idx="4">
                  <c:v>642.41403867938925</c:v>
                </c:pt>
              </c:numCache>
            </c:numRef>
          </c:val>
          <c:extLst>
            <c:ext xmlns:c16="http://schemas.microsoft.com/office/drawing/2014/chart" uri="{C3380CC4-5D6E-409C-BE32-E72D297353CC}">
              <c16:uniqueId val="{00000004-4A90-4225-8CDD-A72A3DFC78CF}"/>
            </c:ext>
          </c:extLst>
        </c:ser>
        <c:dLbls>
          <c:dLblPos val="outEnd"/>
          <c:showLegendKey val="0"/>
          <c:showVal val="1"/>
          <c:showCatName val="0"/>
          <c:showSerName val="0"/>
          <c:showPercent val="0"/>
          <c:showBubbleSize val="0"/>
        </c:dLbls>
        <c:gapWidth val="150"/>
        <c:axId val="1235951688"/>
        <c:axId val="1235957264"/>
      </c:barChart>
      <c:catAx>
        <c:axId val="1235951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235957264"/>
        <c:crosses val="autoZero"/>
        <c:auto val="1"/>
        <c:lblAlgn val="ctr"/>
        <c:lblOffset val="100"/>
        <c:noMultiLvlLbl val="0"/>
      </c:catAx>
      <c:valAx>
        <c:axId val="1235957264"/>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235951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Coût en capital total par litre</a:t>
            </a:r>
          </a:p>
        </c:rich>
      </c:tx>
      <c:layout>
        <c:manualLayout>
          <c:xMode val="edge"/>
          <c:yMode val="edge"/>
          <c:x val="0.23928897513403241"/>
          <c:y val="2.7210884353741496E-2"/>
        </c:manualLayout>
      </c:layout>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63C7-4679-9104-7FAA2747103D}"/>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63C7-4679-9104-7FAA2747103D}"/>
              </c:ext>
            </c:extLst>
          </c:dPt>
          <c:dLbls>
            <c:spPr>
              <a:noFill/>
              <a:ln>
                <a:noFill/>
              </a:ln>
              <a:effectLst/>
            </c:spPr>
            <c:txPr>
              <a:bodyPr rot="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Graphiques!$S$41:$W$41</c:f>
              <c:strCache>
                <c:ptCount val="5"/>
                <c:pt idx="0">
                  <c:v>Producteur</c:v>
                </c:pt>
                <c:pt idx="1">
                  <c:v>2019</c:v>
                </c:pt>
                <c:pt idx="2">
                  <c:v>2020</c:v>
                </c:pt>
                <c:pt idx="3">
                  <c:v>2021</c:v>
                </c:pt>
                <c:pt idx="4">
                  <c:v>Moyenne de l’industrie sur 3 ans</c:v>
                </c:pt>
              </c:strCache>
            </c:strRef>
          </c:cat>
          <c:val>
            <c:numRef>
              <c:f>Graphiques!$S$42:$W$42</c:f>
              <c:numCache>
                <c:formatCode>_("$"* #,##0.00_);_("$"* \(#,##0.00\);_("$"* "-"??_);_(@_)</c:formatCode>
                <c:ptCount val="5"/>
                <c:pt idx="0">
                  <c:v>0</c:v>
                </c:pt>
                <c:pt idx="1">
                  <c:v>0.19099719181036215</c:v>
                </c:pt>
                <c:pt idx="2">
                  <c:v>0.20134878081501617</c:v>
                </c:pt>
                <c:pt idx="3">
                  <c:v>0.15665800065873772</c:v>
                </c:pt>
                <c:pt idx="4">
                  <c:v>0.18300132442803865</c:v>
                </c:pt>
              </c:numCache>
            </c:numRef>
          </c:val>
          <c:extLst>
            <c:ext xmlns:c16="http://schemas.microsoft.com/office/drawing/2014/chart" uri="{C3380CC4-5D6E-409C-BE32-E72D297353CC}">
              <c16:uniqueId val="{00000004-63C7-4679-9104-7FAA2747103D}"/>
            </c:ext>
          </c:extLst>
        </c:ser>
        <c:dLbls>
          <c:dLblPos val="outEnd"/>
          <c:showLegendKey val="0"/>
          <c:showVal val="1"/>
          <c:showCatName val="0"/>
          <c:showSerName val="0"/>
          <c:showPercent val="0"/>
          <c:showBubbleSize val="0"/>
        </c:dLbls>
        <c:gapWidth val="150"/>
        <c:axId val="1245989432"/>
        <c:axId val="1245994352"/>
      </c:barChart>
      <c:catAx>
        <c:axId val="1245989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45994352"/>
        <c:crosses val="autoZero"/>
        <c:auto val="1"/>
        <c:lblAlgn val="ctr"/>
        <c:lblOffset val="100"/>
        <c:noMultiLvlLbl val="0"/>
      </c:catAx>
      <c:valAx>
        <c:axId val="1245994352"/>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45989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Coût en capital total par chèvre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A6FC-4230-9E04-FE8ECAF3598A}"/>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A6FC-4230-9E04-FE8ECAF3598A}"/>
              </c:ext>
            </c:extLst>
          </c:dPt>
          <c:dLbls>
            <c:spPr>
              <a:noFill/>
              <a:ln>
                <a:noFill/>
              </a:ln>
              <a:effectLst/>
            </c:spPr>
            <c:txPr>
              <a:bodyPr rot="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Graphiques!$S$41:$W$41</c:f>
              <c:strCache>
                <c:ptCount val="5"/>
                <c:pt idx="0">
                  <c:v>Producteur</c:v>
                </c:pt>
                <c:pt idx="1">
                  <c:v>2019</c:v>
                </c:pt>
                <c:pt idx="2">
                  <c:v>2020</c:v>
                </c:pt>
                <c:pt idx="3">
                  <c:v>2021</c:v>
                </c:pt>
                <c:pt idx="4">
                  <c:v>Moyenne de l’industrie sur 3 ans</c:v>
                </c:pt>
              </c:strCache>
            </c:strRef>
          </c:cat>
          <c:val>
            <c:numRef>
              <c:f>Graphiques!$S$43:$W$43</c:f>
              <c:numCache>
                <c:formatCode>_-"$"* #,##0_-;\-"$"* #,##0_-;_-"$"* "-"??_-;_-@_-</c:formatCode>
                <c:ptCount val="5"/>
                <c:pt idx="0">
                  <c:v>0</c:v>
                </c:pt>
                <c:pt idx="1">
                  <c:v>178.75976709077702</c:v>
                </c:pt>
                <c:pt idx="2">
                  <c:v>186.6358182027252</c:v>
                </c:pt>
                <c:pt idx="3">
                  <c:v>148.71153286459707</c:v>
                </c:pt>
                <c:pt idx="4">
                  <c:v>171.36903938603311</c:v>
                </c:pt>
              </c:numCache>
            </c:numRef>
          </c:val>
          <c:extLst>
            <c:ext xmlns:c16="http://schemas.microsoft.com/office/drawing/2014/chart" uri="{C3380CC4-5D6E-409C-BE32-E72D297353CC}">
              <c16:uniqueId val="{00000004-A6FC-4230-9E04-FE8ECAF3598A}"/>
            </c:ext>
          </c:extLst>
        </c:ser>
        <c:dLbls>
          <c:dLblPos val="outEnd"/>
          <c:showLegendKey val="0"/>
          <c:showVal val="1"/>
          <c:showCatName val="0"/>
          <c:showSerName val="0"/>
          <c:showPercent val="0"/>
          <c:showBubbleSize val="0"/>
        </c:dLbls>
        <c:gapWidth val="150"/>
        <c:axId val="1011612152"/>
        <c:axId val="1011617728"/>
      </c:barChart>
      <c:catAx>
        <c:axId val="1011612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011617728"/>
        <c:crosses val="autoZero"/>
        <c:auto val="1"/>
        <c:lblAlgn val="ctr"/>
        <c:lblOffset val="100"/>
        <c:noMultiLvlLbl val="0"/>
      </c:catAx>
      <c:valAx>
        <c:axId val="1011617728"/>
        <c:scaling>
          <c:orientation val="minMax"/>
        </c:scaling>
        <c:delete val="0"/>
        <c:axPos val="l"/>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011612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r>
              <a:rPr lang="en-CA"/>
              <a:t>Travail total du producteur par litre</a:t>
            </a:r>
          </a:p>
        </c:rich>
      </c:tx>
      <c:overlay val="0"/>
      <c:spPr>
        <a:noFill/>
        <a:ln>
          <a:noFill/>
        </a:ln>
        <a:effectLst/>
      </c:spPr>
      <c:txPr>
        <a:bodyPr rot="0" spcFirstLastPara="1" vertOverflow="ellipsis" vert="horz" wrap="square" anchor="ctr" anchorCtr="1"/>
        <a:lstStyle/>
        <a:p>
          <a:pPr>
            <a:defRPr lang="en-US" sz="132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lumMod val="90000"/>
                  <a:lumOff val="10000"/>
                </a:schemeClr>
              </a:solidFill>
              <a:ln>
                <a:noFill/>
              </a:ln>
              <a:effectLst/>
            </c:spPr>
            <c:extLst>
              <c:ext xmlns:c16="http://schemas.microsoft.com/office/drawing/2014/chart" uri="{C3380CC4-5D6E-409C-BE32-E72D297353CC}">
                <c16:uniqueId val="{00000001-9D48-45C4-9132-B5AABBC5679F}"/>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3-9D48-45C4-9132-B5AABBC5679F}"/>
              </c:ext>
            </c:extLst>
          </c:dPt>
          <c:dLbls>
            <c:spPr>
              <a:noFill/>
              <a:ln>
                <a:noFill/>
              </a:ln>
              <a:effectLst/>
            </c:spPr>
            <c:txPr>
              <a:bodyPr rot="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Graphiques!$S$57:$W$57</c:f>
              <c:strCache>
                <c:ptCount val="5"/>
                <c:pt idx="0">
                  <c:v>Producteur</c:v>
                </c:pt>
                <c:pt idx="1">
                  <c:v>2019</c:v>
                </c:pt>
                <c:pt idx="2">
                  <c:v>2020</c:v>
                </c:pt>
                <c:pt idx="3">
                  <c:v>2021</c:v>
                </c:pt>
                <c:pt idx="4">
                  <c:v>Moyenne de l’industrie sur 3 ans</c:v>
                </c:pt>
              </c:strCache>
            </c:strRef>
          </c:cat>
          <c:val>
            <c:numRef>
              <c:f>Graphiques!$S$58:$W$58</c:f>
              <c:numCache>
                <c:formatCode>_("$"* #,##0.00_);_("$"* \(#,##0.00\);_("$"* "-"??_);_(@_)</c:formatCode>
                <c:ptCount val="5"/>
                <c:pt idx="0">
                  <c:v>0</c:v>
                </c:pt>
                <c:pt idx="1">
                  <c:v>0.41532397583814429</c:v>
                </c:pt>
                <c:pt idx="2">
                  <c:v>0.41153242516283539</c:v>
                </c:pt>
                <c:pt idx="3">
                  <c:v>0.393545098387309</c:v>
                </c:pt>
                <c:pt idx="4">
                  <c:v>0.40680049979609628</c:v>
                </c:pt>
              </c:numCache>
            </c:numRef>
          </c:val>
          <c:extLst>
            <c:ext xmlns:c16="http://schemas.microsoft.com/office/drawing/2014/chart" uri="{C3380CC4-5D6E-409C-BE32-E72D297353CC}">
              <c16:uniqueId val="{00000004-9D48-45C4-9132-B5AABBC5679F}"/>
            </c:ext>
          </c:extLst>
        </c:ser>
        <c:dLbls>
          <c:dLblPos val="outEnd"/>
          <c:showLegendKey val="0"/>
          <c:showVal val="1"/>
          <c:showCatName val="0"/>
          <c:showSerName val="0"/>
          <c:showPercent val="0"/>
          <c:showBubbleSize val="0"/>
        </c:dLbls>
        <c:gapWidth val="150"/>
        <c:axId val="1231011160"/>
        <c:axId val="1231012472"/>
      </c:barChart>
      <c:catAx>
        <c:axId val="1231011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31012472"/>
        <c:crosses val="autoZero"/>
        <c:auto val="1"/>
        <c:lblAlgn val="ctr"/>
        <c:lblOffset val="100"/>
        <c:noMultiLvlLbl val="0"/>
      </c:catAx>
      <c:valAx>
        <c:axId val="1231012472"/>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ysClr val="windowText" lastClr="000000"/>
                </a:solidFill>
                <a:latin typeface="+mn-lt"/>
                <a:ea typeface="+mn-ea"/>
                <a:cs typeface="+mn-cs"/>
              </a:defRPr>
            </a:pPr>
            <a:endParaRPr lang="en-US"/>
          </a:p>
        </c:txPr>
        <c:crossAx val="1231011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image" Target="../media/image1.png"/><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0</xdr:row>
      <xdr:rowOff>19050</xdr:rowOff>
    </xdr:from>
    <xdr:to>
      <xdr:col>0</xdr:col>
      <xdr:colOff>6749548</xdr:colOff>
      <xdr:row>0</xdr:row>
      <xdr:rowOff>501650</xdr:rowOff>
    </xdr:to>
    <xdr:pic>
      <xdr:nvPicPr>
        <xdr:cNvPr id="2" name="Picture 1">
          <a:extLst>
            <a:ext uri="{FF2B5EF4-FFF2-40B4-BE49-F238E27FC236}">
              <a16:creationId xmlns:a16="http://schemas.microsoft.com/office/drawing/2014/main" id="{98333833-0AB1-4763-828F-1E72690C68AF}"/>
            </a:ext>
          </a:extLst>
        </xdr:cNvPr>
        <xdr:cNvPicPr>
          <a:picLocks noChangeAspect="1"/>
        </xdr:cNvPicPr>
      </xdr:nvPicPr>
      <xdr:blipFill>
        <a:blip xmlns:r="http://schemas.openxmlformats.org/officeDocument/2006/relationships" r:embed="rId1"/>
        <a:stretch>
          <a:fillRect/>
        </a:stretch>
      </xdr:blipFill>
      <xdr:spPr>
        <a:xfrm>
          <a:off x="31750" y="19050"/>
          <a:ext cx="6717798" cy="482600"/>
        </a:xfrm>
        <a:prstGeom prst="rect">
          <a:avLst/>
        </a:prstGeom>
      </xdr:spPr>
    </xdr:pic>
    <xdr:clientData/>
  </xdr:twoCellAnchor>
  <xdr:twoCellAnchor editAs="oneCell">
    <xdr:from>
      <xdr:col>0</xdr:col>
      <xdr:colOff>762000</xdr:colOff>
      <xdr:row>9</xdr:row>
      <xdr:rowOff>266700</xdr:rowOff>
    </xdr:from>
    <xdr:to>
      <xdr:col>0</xdr:col>
      <xdr:colOff>7028667</xdr:colOff>
      <xdr:row>10</xdr:row>
      <xdr:rowOff>209519</xdr:rowOff>
    </xdr:to>
    <xdr:pic>
      <xdr:nvPicPr>
        <xdr:cNvPr id="7" name="Picture 6">
          <a:extLst>
            <a:ext uri="{FF2B5EF4-FFF2-40B4-BE49-F238E27FC236}">
              <a16:creationId xmlns:a16="http://schemas.microsoft.com/office/drawing/2014/main" id="{56402C12-4910-468A-A549-3D05761CF7EA}"/>
            </a:ext>
          </a:extLst>
        </xdr:cNvPr>
        <xdr:cNvPicPr>
          <a:picLocks noChangeAspect="1"/>
        </xdr:cNvPicPr>
      </xdr:nvPicPr>
      <xdr:blipFill>
        <a:blip xmlns:r="http://schemas.openxmlformats.org/officeDocument/2006/relationships" r:embed="rId2"/>
        <a:stretch>
          <a:fillRect/>
        </a:stretch>
      </xdr:blipFill>
      <xdr:spPr>
        <a:xfrm>
          <a:off x="762000" y="3305175"/>
          <a:ext cx="6266667" cy="247619"/>
        </a:xfrm>
        <a:prstGeom prst="rect">
          <a:avLst/>
        </a:prstGeom>
      </xdr:spPr>
    </xdr:pic>
    <xdr:clientData/>
  </xdr:twoCellAnchor>
  <xdr:twoCellAnchor editAs="oneCell">
    <xdr:from>
      <xdr:col>0</xdr:col>
      <xdr:colOff>190500</xdr:colOff>
      <xdr:row>8</xdr:row>
      <xdr:rowOff>0</xdr:rowOff>
    </xdr:from>
    <xdr:to>
      <xdr:col>0</xdr:col>
      <xdr:colOff>7943850</xdr:colOff>
      <xdr:row>8</xdr:row>
      <xdr:rowOff>246283</xdr:rowOff>
    </xdr:to>
    <xdr:pic>
      <xdr:nvPicPr>
        <xdr:cNvPr id="9" name="Picture 8">
          <a:extLst>
            <a:ext uri="{FF2B5EF4-FFF2-40B4-BE49-F238E27FC236}">
              <a16:creationId xmlns:a16="http://schemas.microsoft.com/office/drawing/2014/main" id="{B9C0625B-D340-4C64-B2D5-9D7C21674A44}"/>
            </a:ext>
          </a:extLst>
        </xdr:cNvPr>
        <xdr:cNvPicPr>
          <a:picLocks noChangeAspect="1"/>
        </xdr:cNvPicPr>
      </xdr:nvPicPr>
      <xdr:blipFill>
        <a:blip xmlns:r="http://schemas.openxmlformats.org/officeDocument/2006/relationships" r:embed="rId3"/>
        <a:stretch>
          <a:fillRect/>
        </a:stretch>
      </xdr:blipFill>
      <xdr:spPr>
        <a:xfrm>
          <a:off x="190500" y="2733675"/>
          <a:ext cx="7753350" cy="2462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44450</xdr:rowOff>
    </xdr:from>
    <xdr:to>
      <xdr:col>5</xdr:col>
      <xdr:colOff>196021</xdr:colOff>
      <xdr:row>0</xdr:row>
      <xdr:rowOff>520640</xdr:rowOff>
    </xdr:to>
    <xdr:pic>
      <xdr:nvPicPr>
        <xdr:cNvPr id="8" name="Picture 7">
          <a:extLst>
            <a:ext uri="{FF2B5EF4-FFF2-40B4-BE49-F238E27FC236}">
              <a16:creationId xmlns:a16="http://schemas.microsoft.com/office/drawing/2014/main" id="{B7D2FFD7-CA75-4935-806E-67078049C2DE}"/>
            </a:ext>
          </a:extLst>
        </xdr:cNvPr>
        <xdr:cNvPicPr>
          <a:picLocks noChangeAspect="1"/>
        </xdr:cNvPicPr>
      </xdr:nvPicPr>
      <xdr:blipFill>
        <a:blip xmlns:r="http://schemas.openxmlformats.org/officeDocument/2006/relationships" r:embed="rId1"/>
        <a:stretch>
          <a:fillRect/>
        </a:stretch>
      </xdr:blipFill>
      <xdr:spPr>
        <a:xfrm>
          <a:off x="0" y="44450"/>
          <a:ext cx="6590471" cy="4761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4</xdr:col>
      <xdr:colOff>1402521</xdr:colOff>
      <xdr:row>0</xdr:row>
      <xdr:rowOff>514290</xdr:rowOff>
    </xdr:to>
    <xdr:pic>
      <xdr:nvPicPr>
        <xdr:cNvPr id="2" name="Picture 1">
          <a:extLst>
            <a:ext uri="{FF2B5EF4-FFF2-40B4-BE49-F238E27FC236}">
              <a16:creationId xmlns:a16="http://schemas.microsoft.com/office/drawing/2014/main" id="{C7B33BB1-A311-4CC8-A25D-B5ECC157BA4F}"/>
            </a:ext>
          </a:extLst>
        </xdr:cNvPr>
        <xdr:cNvPicPr>
          <a:picLocks noChangeAspect="1"/>
        </xdr:cNvPicPr>
      </xdr:nvPicPr>
      <xdr:blipFill>
        <a:blip xmlns:r="http://schemas.openxmlformats.org/officeDocument/2006/relationships" r:embed="rId1"/>
        <a:stretch>
          <a:fillRect/>
        </a:stretch>
      </xdr:blipFill>
      <xdr:spPr>
        <a:xfrm>
          <a:off x="38100" y="38100"/>
          <a:ext cx="6628571" cy="4761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44450</xdr:rowOff>
    </xdr:from>
    <xdr:to>
      <xdr:col>4</xdr:col>
      <xdr:colOff>1438081</xdr:colOff>
      <xdr:row>0</xdr:row>
      <xdr:rowOff>520640</xdr:rowOff>
    </xdr:to>
    <xdr:pic>
      <xdr:nvPicPr>
        <xdr:cNvPr id="2" name="Picture 1">
          <a:extLst>
            <a:ext uri="{FF2B5EF4-FFF2-40B4-BE49-F238E27FC236}">
              <a16:creationId xmlns:a16="http://schemas.microsoft.com/office/drawing/2014/main" id="{AF7353D8-A82D-41E3-9B90-17AF73A7AA08}"/>
            </a:ext>
          </a:extLst>
        </xdr:cNvPr>
        <xdr:cNvPicPr>
          <a:picLocks noChangeAspect="1"/>
        </xdr:cNvPicPr>
      </xdr:nvPicPr>
      <xdr:blipFill>
        <a:blip xmlns:r="http://schemas.openxmlformats.org/officeDocument/2006/relationships" r:embed="rId1"/>
        <a:stretch>
          <a:fillRect/>
        </a:stretch>
      </xdr:blipFill>
      <xdr:spPr>
        <a:xfrm>
          <a:off x="25400" y="44450"/>
          <a:ext cx="6628571" cy="4761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31750</xdr:rowOff>
    </xdr:from>
    <xdr:to>
      <xdr:col>5</xdr:col>
      <xdr:colOff>41081</xdr:colOff>
      <xdr:row>0</xdr:row>
      <xdr:rowOff>507940</xdr:rowOff>
    </xdr:to>
    <xdr:pic>
      <xdr:nvPicPr>
        <xdr:cNvPr id="2" name="Picture 1">
          <a:extLst>
            <a:ext uri="{FF2B5EF4-FFF2-40B4-BE49-F238E27FC236}">
              <a16:creationId xmlns:a16="http://schemas.microsoft.com/office/drawing/2014/main" id="{221C1033-03DB-496B-91BC-BE25E13ADB5E}"/>
            </a:ext>
          </a:extLst>
        </xdr:cNvPr>
        <xdr:cNvPicPr>
          <a:picLocks noChangeAspect="1"/>
        </xdr:cNvPicPr>
      </xdr:nvPicPr>
      <xdr:blipFill>
        <a:blip xmlns:r="http://schemas.openxmlformats.org/officeDocument/2006/relationships" r:embed="rId1"/>
        <a:stretch>
          <a:fillRect/>
        </a:stretch>
      </xdr:blipFill>
      <xdr:spPr>
        <a:xfrm>
          <a:off x="19050" y="31750"/>
          <a:ext cx="6628571" cy="4761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68580</xdr:colOff>
      <xdr:row>66</xdr:row>
      <xdr:rowOff>72390</xdr:rowOff>
    </xdr:from>
    <xdr:to>
      <xdr:col>15</xdr:col>
      <xdr:colOff>609600</xdr:colOff>
      <xdr:row>82</xdr:row>
      <xdr:rowOff>22860</xdr:rowOff>
    </xdr:to>
    <xdr:graphicFrame macro="">
      <xdr:nvGraphicFramePr>
        <xdr:cNvPr id="2" name="Chart 1">
          <a:extLst>
            <a:ext uri="{FF2B5EF4-FFF2-40B4-BE49-F238E27FC236}">
              <a16:creationId xmlns:a16="http://schemas.microsoft.com/office/drawing/2014/main" id="{4FAF22F3-C915-4B7A-9D94-6F2BC77CF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xdr:row>
      <xdr:rowOff>53340</xdr:rowOff>
    </xdr:from>
    <xdr:to>
      <xdr:col>8</xdr:col>
      <xdr:colOff>2540</xdr:colOff>
      <xdr:row>18</xdr:row>
      <xdr:rowOff>76200</xdr:rowOff>
    </xdr:to>
    <xdr:graphicFrame macro="">
      <xdr:nvGraphicFramePr>
        <xdr:cNvPr id="3" name="Chart 2">
          <a:extLst>
            <a:ext uri="{FF2B5EF4-FFF2-40B4-BE49-F238E27FC236}">
              <a16:creationId xmlns:a16="http://schemas.microsoft.com/office/drawing/2014/main" id="{167B6667-6CBD-4475-A979-537F13D233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114300</xdr:colOff>
      <xdr:row>66</xdr:row>
      <xdr:rowOff>41910</xdr:rowOff>
    </xdr:from>
    <xdr:to>
      <xdr:col>7</xdr:col>
      <xdr:colOff>640080</xdr:colOff>
      <xdr:row>82</xdr:row>
      <xdr:rowOff>15240</xdr:rowOff>
    </xdr:to>
    <xdr:graphicFrame macro="">
      <xdr:nvGraphicFramePr>
        <xdr:cNvPr id="4" name="Chart 3">
          <a:extLst>
            <a:ext uri="{FF2B5EF4-FFF2-40B4-BE49-F238E27FC236}">
              <a16:creationId xmlns:a16="http://schemas.microsoft.com/office/drawing/2014/main" id="{1FE3DBFA-7265-4706-A864-E55823DE86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99060</xdr:colOff>
      <xdr:row>3</xdr:row>
      <xdr:rowOff>49530</xdr:rowOff>
    </xdr:from>
    <xdr:to>
      <xdr:col>15</xdr:col>
      <xdr:colOff>552450</xdr:colOff>
      <xdr:row>18</xdr:row>
      <xdr:rowOff>76200</xdr:rowOff>
    </xdr:to>
    <xdr:graphicFrame macro="">
      <xdr:nvGraphicFramePr>
        <xdr:cNvPr id="5" name="Chart 4">
          <a:extLst>
            <a:ext uri="{FF2B5EF4-FFF2-40B4-BE49-F238E27FC236}">
              <a16:creationId xmlns:a16="http://schemas.microsoft.com/office/drawing/2014/main" id="{37487A4A-097F-4380-8D0B-4E2064316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153670</xdr:colOff>
      <xdr:row>18</xdr:row>
      <xdr:rowOff>140970</xdr:rowOff>
    </xdr:from>
    <xdr:to>
      <xdr:col>8</xdr:col>
      <xdr:colOff>0</xdr:colOff>
      <xdr:row>34</xdr:row>
      <xdr:rowOff>133350</xdr:rowOff>
    </xdr:to>
    <xdr:graphicFrame macro="">
      <xdr:nvGraphicFramePr>
        <xdr:cNvPr id="6" name="Chart 5">
          <a:extLst>
            <a:ext uri="{FF2B5EF4-FFF2-40B4-BE49-F238E27FC236}">
              <a16:creationId xmlns:a16="http://schemas.microsoft.com/office/drawing/2014/main" id="{186CFD27-D221-405F-8A9C-2D5283A2B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83820</xdr:colOff>
      <xdr:row>18</xdr:row>
      <xdr:rowOff>156210</xdr:rowOff>
    </xdr:from>
    <xdr:to>
      <xdr:col>15</xdr:col>
      <xdr:colOff>518160</xdr:colOff>
      <xdr:row>34</xdr:row>
      <xdr:rowOff>140970</xdr:rowOff>
    </xdr:to>
    <xdr:graphicFrame macro="">
      <xdr:nvGraphicFramePr>
        <xdr:cNvPr id="7" name="Chart 6">
          <a:extLst>
            <a:ext uri="{FF2B5EF4-FFF2-40B4-BE49-F238E27FC236}">
              <a16:creationId xmlns:a16="http://schemas.microsoft.com/office/drawing/2014/main" id="{C2E487BE-13D0-4412-9F5C-E9FF8A1983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72390</xdr:colOff>
      <xdr:row>35</xdr:row>
      <xdr:rowOff>11430</xdr:rowOff>
    </xdr:from>
    <xdr:to>
      <xdr:col>8</xdr:col>
      <xdr:colOff>0</xdr:colOff>
      <xdr:row>51</xdr:row>
      <xdr:rowOff>0</xdr:rowOff>
    </xdr:to>
    <xdr:graphicFrame macro="">
      <xdr:nvGraphicFramePr>
        <xdr:cNvPr id="8" name="Chart 7">
          <a:extLst>
            <a:ext uri="{FF2B5EF4-FFF2-40B4-BE49-F238E27FC236}">
              <a16:creationId xmlns:a16="http://schemas.microsoft.com/office/drawing/2014/main" id="{900292DD-9963-434F-BDF1-8F6FDBD02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82550</xdr:colOff>
      <xdr:row>35</xdr:row>
      <xdr:rowOff>25400</xdr:rowOff>
    </xdr:from>
    <xdr:to>
      <xdr:col>15</xdr:col>
      <xdr:colOff>581660</xdr:colOff>
      <xdr:row>50</xdr:row>
      <xdr:rowOff>208280</xdr:rowOff>
    </xdr:to>
    <xdr:graphicFrame macro="">
      <xdr:nvGraphicFramePr>
        <xdr:cNvPr id="9" name="Chart 8">
          <a:extLst>
            <a:ext uri="{FF2B5EF4-FFF2-40B4-BE49-F238E27FC236}">
              <a16:creationId xmlns:a16="http://schemas.microsoft.com/office/drawing/2014/main" id="{89851D17-DDCF-4BF6-9AF3-A3299B0A3F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102870</xdr:colOff>
      <xdr:row>51</xdr:row>
      <xdr:rowOff>45720</xdr:rowOff>
    </xdr:from>
    <xdr:to>
      <xdr:col>7</xdr:col>
      <xdr:colOff>655320</xdr:colOff>
      <xdr:row>65</xdr:row>
      <xdr:rowOff>182880</xdr:rowOff>
    </xdr:to>
    <xdr:graphicFrame macro="">
      <xdr:nvGraphicFramePr>
        <xdr:cNvPr id="10" name="Chart 9">
          <a:extLst>
            <a:ext uri="{FF2B5EF4-FFF2-40B4-BE49-F238E27FC236}">
              <a16:creationId xmlns:a16="http://schemas.microsoft.com/office/drawing/2014/main" id="{DFD43D6D-F868-4A53-932A-DA168AC41E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83820</xdr:colOff>
      <xdr:row>51</xdr:row>
      <xdr:rowOff>57150</xdr:rowOff>
    </xdr:from>
    <xdr:to>
      <xdr:col>15</xdr:col>
      <xdr:colOff>586740</xdr:colOff>
      <xdr:row>65</xdr:row>
      <xdr:rowOff>190500</xdr:rowOff>
    </xdr:to>
    <xdr:graphicFrame macro="">
      <xdr:nvGraphicFramePr>
        <xdr:cNvPr id="11" name="Chart 10">
          <a:extLst>
            <a:ext uri="{FF2B5EF4-FFF2-40B4-BE49-F238E27FC236}">
              <a16:creationId xmlns:a16="http://schemas.microsoft.com/office/drawing/2014/main" id="{07C7A88D-A98F-48DB-9ECC-FEFE31E906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80010</xdr:colOff>
      <xdr:row>82</xdr:row>
      <xdr:rowOff>110490</xdr:rowOff>
    </xdr:from>
    <xdr:to>
      <xdr:col>8</xdr:col>
      <xdr:colOff>7620</xdr:colOff>
      <xdr:row>97</xdr:row>
      <xdr:rowOff>182880</xdr:rowOff>
    </xdr:to>
    <xdr:graphicFrame macro="">
      <xdr:nvGraphicFramePr>
        <xdr:cNvPr id="12" name="Chart 11">
          <a:extLst>
            <a:ext uri="{FF2B5EF4-FFF2-40B4-BE49-F238E27FC236}">
              <a16:creationId xmlns:a16="http://schemas.microsoft.com/office/drawing/2014/main" id="{B7E033F1-664C-420C-9856-788163BFFC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45720</xdr:colOff>
      <xdr:row>82</xdr:row>
      <xdr:rowOff>118110</xdr:rowOff>
    </xdr:from>
    <xdr:to>
      <xdr:col>15</xdr:col>
      <xdr:colOff>617220</xdr:colOff>
      <xdr:row>97</xdr:row>
      <xdr:rowOff>190500</xdr:rowOff>
    </xdr:to>
    <xdr:graphicFrame macro="">
      <xdr:nvGraphicFramePr>
        <xdr:cNvPr id="13" name="Chart 12">
          <a:extLst>
            <a:ext uri="{FF2B5EF4-FFF2-40B4-BE49-F238E27FC236}">
              <a16:creationId xmlns:a16="http://schemas.microsoft.com/office/drawing/2014/main" id="{2E5E8D5F-7494-4034-A803-58AA6F4D7C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76200</xdr:colOff>
      <xdr:row>98</xdr:row>
      <xdr:rowOff>171450</xdr:rowOff>
    </xdr:from>
    <xdr:to>
      <xdr:col>8</xdr:col>
      <xdr:colOff>12700</xdr:colOff>
      <xdr:row>120</xdr:row>
      <xdr:rowOff>107950</xdr:rowOff>
    </xdr:to>
    <xdr:graphicFrame macro="">
      <xdr:nvGraphicFramePr>
        <xdr:cNvPr id="17" name="Chart 16">
          <a:extLst>
            <a:ext uri="{FF2B5EF4-FFF2-40B4-BE49-F238E27FC236}">
              <a16:creationId xmlns:a16="http://schemas.microsoft.com/office/drawing/2014/main" id="{7AA3D8BD-60DA-4F79-B6EE-F6EF118B0C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50800</xdr:colOff>
      <xdr:row>98</xdr:row>
      <xdr:rowOff>175260</xdr:rowOff>
    </xdr:from>
    <xdr:to>
      <xdr:col>15</xdr:col>
      <xdr:colOff>628650</xdr:colOff>
      <xdr:row>120</xdr:row>
      <xdr:rowOff>101600</xdr:rowOff>
    </xdr:to>
    <xdr:graphicFrame macro="">
      <xdr:nvGraphicFramePr>
        <xdr:cNvPr id="18" name="Chart 17">
          <a:extLst>
            <a:ext uri="{FF2B5EF4-FFF2-40B4-BE49-F238E27FC236}">
              <a16:creationId xmlns:a16="http://schemas.microsoft.com/office/drawing/2014/main" id="{A8F4E0E0-3926-4E40-B989-0CFF87BCFD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0</xdr:col>
      <xdr:colOff>25400</xdr:colOff>
      <xdr:row>0</xdr:row>
      <xdr:rowOff>50800</xdr:rowOff>
    </xdr:from>
    <xdr:to>
      <xdr:col>10</xdr:col>
      <xdr:colOff>49971</xdr:colOff>
      <xdr:row>1</xdr:row>
      <xdr:rowOff>3115</xdr:rowOff>
    </xdr:to>
    <xdr:pic>
      <xdr:nvPicPr>
        <xdr:cNvPr id="16" name="Picture 15">
          <a:extLst>
            <a:ext uri="{FF2B5EF4-FFF2-40B4-BE49-F238E27FC236}">
              <a16:creationId xmlns:a16="http://schemas.microsoft.com/office/drawing/2014/main" id="{5B36F6C0-0573-4284-A418-5E7A5E4B2F00}"/>
            </a:ext>
          </a:extLst>
        </xdr:cNvPr>
        <xdr:cNvPicPr>
          <a:picLocks noChangeAspect="1"/>
        </xdr:cNvPicPr>
      </xdr:nvPicPr>
      <xdr:blipFill>
        <a:blip xmlns:r="http://schemas.openxmlformats.org/officeDocument/2006/relationships" r:embed="rId15"/>
        <a:stretch>
          <a:fillRect/>
        </a:stretch>
      </xdr:blipFill>
      <xdr:spPr>
        <a:xfrm>
          <a:off x="25400" y="50800"/>
          <a:ext cx="6628571" cy="476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31750</xdr:colOff>
      <xdr:row>0</xdr:row>
      <xdr:rowOff>44450</xdr:rowOff>
    </xdr:from>
    <xdr:to>
      <xdr:col>9</xdr:col>
      <xdr:colOff>126171</xdr:colOff>
      <xdr:row>0</xdr:row>
      <xdr:rowOff>520640</xdr:rowOff>
    </xdr:to>
    <xdr:pic>
      <xdr:nvPicPr>
        <xdr:cNvPr id="2" name="Picture 1">
          <a:extLst>
            <a:ext uri="{FF2B5EF4-FFF2-40B4-BE49-F238E27FC236}">
              <a16:creationId xmlns:a16="http://schemas.microsoft.com/office/drawing/2014/main" id="{338E8E02-A4E8-4F3E-AE20-4CE5C460CC4D}"/>
            </a:ext>
          </a:extLst>
        </xdr:cNvPr>
        <xdr:cNvPicPr>
          <a:picLocks noChangeAspect="1"/>
        </xdr:cNvPicPr>
      </xdr:nvPicPr>
      <xdr:blipFill>
        <a:blip xmlns:r="http://schemas.openxmlformats.org/officeDocument/2006/relationships" r:embed="rId1"/>
        <a:stretch>
          <a:fillRect/>
        </a:stretch>
      </xdr:blipFill>
      <xdr:spPr>
        <a:xfrm>
          <a:off x="31750" y="44450"/>
          <a:ext cx="6628571" cy="476190"/>
        </a:xfrm>
        <a:prstGeom prst="rect">
          <a:avLst/>
        </a:prstGeom>
      </xdr:spPr>
    </xdr:pic>
    <xdr:clientData/>
  </xdr:twoCellAnchor>
</xdr:wsDr>
</file>

<file path=xl/theme/theme1.xml><?xml version="1.0" encoding="utf-8"?>
<a:theme xmlns:a="http://schemas.openxmlformats.org/drawingml/2006/main" name="MNP Theme 2020">
  <a:themeElements>
    <a:clrScheme name="MNP - July 2020">
      <a:dk1>
        <a:srgbClr val="0F1313"/>
      </a:dk1>
      <a:lt1>
        <a:srgbClr val="FFFFFF"/>
      </a:lt1>
      <a:dk2>
        <a:srgbClr val="0F3C4F"/>
      </a:dk2>
      <a:lt2>
        <a:srgbClr val="F2F2F2"/>
      </a:lt2>
      <a:accent1>
        <a:srgbClr val="0F3C4F"/>
      </a:accent1>
      <a:accent2>
        <a:srgbClr val="035244"/>
      </a:accent2>
      <a:accent3>
        <a:srgbClr val="0C3343"/>
      </a:accent3>
      <a:accent4>
        <a:srgbClr val="EF5A27"/>
      </a:accent4>
      <a:accent5>
        <a:srgbClr val="107F8A"/>
      </a:accent5>
      <a:accent6>
        <a:srgbClr val="0F1313"/>
      </a:accent6>
      <a:hlink>
        <a:srgbClr val="EF5A27"/>
      </a:hlink>
      <a:folHlink>
        <a:srgbClr val="EF5A27"/>
      </a:folHlink>
    </a:clrScheme>
    <a:fontScheme name="MNP - Fonts - Jun2020">
      <a:majorFont>
        <a:latin typeface="Segoe UI Semibold"/>
        <a:ea typeface=""/>
        <a:cs typeface=""/>
      </a:majorFont>
      <a:minorFont>
        <a:latin typeface="Segoe UI Semi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noFill/>
        </a:ln>
      </a:spPr>
      <a:bodyPr wrap="square" rtlCol="0" anchor="ctr">
        <a:noAutofit/>
      </a:bodyPr>
      <a:lstStyle>
        <a:defPPr algn="ctr">
          <a:defRPr sz="1600" b="1" dirty="0" smtClean="0">
            <a:solidFill>
              <a:schemeClr val="bg1"/>
            </a:solidFill>
            <a:latin typeface="+mj-lt"/>
            <a:ea typeface="Corbel" charset="0"/>
            <a:cs typeface="Corbel" charset="0"/>
          </a:defRPr>
        </a:defPPr>
      </a:lstStyle>
    </a:spDef>
  </a:objectDefaults>
  <a:extraClrSchemeLst/>
  <a:extLst>
    <a:ext uri="{05A4C25C-085E-4340-85A3-A5531E510DB2}">
      <thm15:themeFamily xmlns:thm15="http://schemas.microsoft.com/office/thememl/2012/main" name="MNP Theme 2020" id="{3391E123-B7F8-4264-9E0E-8D37271CAB6B}" vid="{9ADFE4BD-E970-4D1A-A149-2F86A2CD5AD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g.info.omafra@ontario.c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A4E79-AD12-49F5-A6DD-9AA932C816CC}">
  <sheetPr>
    <tabColor rgb="FFC00000"/>
  </sheetPr>
  <dimension ref="A1:H141"/>
  <sheetViews>
    <sheetView showGridLines="0" tabSelected="1" zoomScaleNormal="100" workbookViewId="0">
      <selection activeCell="D94" sqref="D94"/>
    </sheetView>
  </sheetViews>
  <sheetFormatPr defaultColWidth="8.625" defaultRowHeight="14.25" x14ac:dyDescent="0.2"/>
  <cols>
    <col min="1" max="1" width="109.625" style="115" customWidth="1"/>
    <col min="2" max="2" width="8.625" style="115"/>
    <col min="3" max="3" width="28.125" style="115" customWidth="1"/>
    <col min="4" max="4" width="13.125" style="115" customWidth="1"/>
    <col min="5" max="5" width="14.625" style="115" customWidth="1"/>
    <col min="6" max="7" width="11.625" style="115" customWidth="1"/>
    <col min="8" max="8" width="20.125" style="115" customWidth="1"/>
    <col min="9" max="9" width="21.875" style="115" customWidth="1"/>
    <col min="10" max="16384" width="8.625" style="115"/>
  </cols>
  <sheetData>
    <row r="1" spans="1:1" ht="41.45" customHeight="1" x14ac:dyDescent="0.2"/>
    <row r="2" spans="1:1" ht="18" x14ac:dyDescent="0.25">
      <c r="A2" s="116" t="s">
        <v>0</v>
      </c>
    </row>
    <row r="3" spans="1:1" x14ac:dyDescent="0.2">
      <c r="A3" s="115" t="s">
        <v>1</v>
      </c>
    </row>
    <row r="4" spans="1:1" ht="15" x14ac:dyDescent="0.25">
      <c r="A4" s="617"/>
    </row>
    <row r="5" spans="1:1" ht="15" x14ac:dyDescent="0.25">
      <c r="A5" s="117" t="s">
        <v>2</v>
      </c>
    </row>
    <row r="6" spans="1:1" ht="45.6" customHeight="1" x14ac:dyDescent="0.2">
      <c r="A6" s="350" t="s">
        <v>3</v>
      </c>
    </row>
    <row r="7" spans="1:1" ht="54.95" customHeight="1" x14ac:dyDescent="0.2">
      <c r="A7" s="350" t="s">
        <v>4</v>
      </c>
    </row>
    <row r="8" spans="1:1" ht="24" customHeight="1" x14ac:dyDescent="0.2">
      <c r="A8" s="350" t="s">
        <v>5</v>
      </c>
    </row>
    <row r="9" spans="1:1" ht="24" customHeight="1" x14ac:dyDescent="0.2">
      <c r="A9" s="350"/>
    </row>
    <row r="10" spans="1:1" ht="24" customHeight="1" x14ac:dyDescent="0.2">
      <c r="A10" s="350" t="s">
        <v>6</v>
      </c>
    </row>
    <row r="11" spans="1:1" ht="24" customHeight="1" x14ac:dyDescent="0.2">
      <c r="A11" s="350"/>
    </row>
    <row r="12" spans="1:1" ht="30" x14ac:dyDescent="0.2">
      <c r="A12" s="606" t="s">
        <v>7</v>
      </c>
    </row>
    <row r="14" spans="1:1" ht="15.75" x14ac:dyDescent="0.25">
      <c r="A14" s="345" t="s">
        <v>8</v>
      </c>
    </row>
    <row r="15" spans="1:1" ht="15.75" x14ac:dyDescent="0.25">
      <c r="A15" s="346"/>
    </row>
    <row r="16" spans="1:1" ht="15.75" x14ac:dyDescent="0.25">
      <c r="A16" s="345" t="s">
        <v>9</v>
      </c>
    </row>
    <row r="17" spans="1:8" ht="15.75" x14ac:dyDescent="0.25">
      <c r="A17" s="345" t="s">
        <v>10</v>
      </c>
    </row>
    <row r="18" spans="1:8" ht="15" x14ac:dyDescent="0.2">
      <c r="A18" s="347" t="s">
        <v>11</v>
      </c>
    </row>
    <row r="19" spans="1:8" ht="15.75" x14ac:dyDescent="0.25">
      <c r="A19" s="348" t="s">
        <v>12</v>
      </c>
    </row>
    <row r="21" spans="1:8" ht="15" x14ac:dyDescent="0.25">
      <c r="A21" s="117" t="s">
        <v>13</v>
      </c>
    </row>
    <row r="22" spans="1:8" x14ac:dyDescent="0.2">
      <c r="A22" s="115" t="s">
        <v>14</v>
      </c>
    </row>
    <row r="24" spans="1:8" ht="16.5" x14ac:dyDescent="0.25">
      <c r="A24" s="119" t="s">
        <v>15</v>
      </c>
    </row>
    <row r="25" spans="1:8" ht="28.5" x14ac:dyDescent="0.2">
      <c r="A25" s="118" t="s">
        <v>16</v>
      </c>
    </row>
    <row r="26" spans="1:8" x14ac:dyDescent="0.2">
      <c r="A26" s="118"/>
    </row>
    <row r="27" spans="1:8" ht="28.5" x14ac:dyDescent="0.2">
      <c r="A27" s="118" t="s">
        <v>17</v>
      </c>
    </row>
    <row r="28" spans="1:8" x14ac:dyDescent="0.2">
      <c r="A28" s="120"/>
    </row>
    <row r="29" spans="1:8" ht="114.6" customHeight="1" x14ac:dyDescent="0.25">
      <c r="A29" s="118" t="s">
        <v>18</v>
      </c>
      <c r="C29" s="117" t="s">
        <v>92</v>
      </c>
      <c r="D29" s="117"/>
      <c r="E29" s="117"/>
    </row>
    <row r="30" spans="1:8" ht="45" x14ac:dyDescent="0.2">
      <c r="A30" s="120"/>
      <c r="C30" s="127" t="s">
        <v>93</v>
      </c>
      <c r="D30" s="682" t="s">
        <v>113</v>
      </c>
      <c r="E30" s="682" t="s">
        <v>119</v>
      </c>
      <c r="F30" s="577" t="s">
        <v>123</v>
      </c>
      <c r="G30" s="577" t="s">
        <v>127</v>
      </c>
      <c r="H30" s="452"/>
    </row>
    <row r="31" spans="1:8" x14ac:dyDescent="0.2">
      <c r="A31" s="118" t="s">
        <v>19</v>
      </c>
      <c r="C31" s="130" t="s">
        <v>94</v>
      </c>
      <c r="D31" s="683" t="s">
        <v>114</v>
      </c>
      <c r="E31" s="685">
        <v>0.2</v>
      </c>
      <c r="F31" s="673">
        <v>-1</v>
      </c>
      <c r="G31" s="674">
        <f>E31*F31</f>
        <v>-0.2</v>
      </c>
      <c r="H31" s="689"/>
    </row>
    <row r="32" spans="1:8" ht="25.5" customHeight="1" x14ac:dyDescent="0.25">
      <c r="A32" s="121" t="s">
        <v>20</v>
      </c>
      <c r="C32" s="130" t="s">
        <v>95</v>
      </c>
      <c r="D32" s="683" t="s">
        <v>115</v>
      </c>
      <c r="E32" s="685">
        <v>0.6</v>
      </c>
      <c r="F32" s="673">
        <v>4</v>
      </c>
      <c r="G32" s="674">
        <f t="shared" ref="G32:G33" si="0">E32*F32</f>
        <v>2.4</v>
      </c>
      <c r="H32" s="689"/>
    </row>
    <row r="33" spans="1:8" ht="25.5" customHeight="1" x14ac:dyDescent="0.25">
      <c r="A33" s="121" t="s">
        <v>21</v>
      </c>
      <c r="C33" s="130" t="s">
        <v>96</v>
      </c>
      <c r="D33" s="683" t="s">
        <v>115</v>
      </c>
      <c r="E33" s="685">
        <v>0.6</v>
      </c>
      <c r="F33" s="673">
        <v>-2</v>
      </c>
      <c r="G33" s="674">
        <f t="shared" si="0"/>
        <v>-1.2</v>
      </c>
      <c r="H33" s="689"/>
    </row>
    <row r="34" spans="1:8" ht="39.6" customHeight="1" thickBot="1" x14ac:dyDescent="0.25">
      <c r="A34" s="121" t="s">
        <v>22</v>
      </c>
      <c r="C34" s="676" t="s">
        <v>97</v>
      </c>
      <c r="D34" s="684" t="s">
        <v>116</v>
      </c>
      <c r="E34" s="686">
        <v>1</v>
      </c>
      <c r="F34" s="677">
        <v>4</v>
      </c>
      <c r="G34" s="687">
        <f>E34*F34</f>
        <v>4</v>
      </c>
      <c r="H34" s="689"/>
    </row>
    <row r="35" spans="1:8" ht="25.5" customHeight="1" x14ac:dyDescent="0.25">
      <c r="A35" s="121" t="s">
        <v>23</v>
      </c>
      <c r="C35" s="678" t="s">
        <v>98</v>
      </c>
      <c r="D35" s="678"/>
      <c r="E35" s="678"/>
      <c r="F35" s="679"/>
      <c r="G35" s="688">
        <f>SUM(G31:G34)</f>
        <v>5</v>
      </c>
      <c r="H35" s="690"/>
    </row>
    <row r="36" spans="1:8" ht="25.5" customHeight="1" x14ac:dyDescent="0.3">
      <c r="A36" s="121" t="s">
        <v>24</v>
      </c>
      <c r="C36" s="127" t="s">
        <v>99</v>
      </c>
      <c r="D36" s="127"/>
      <c r="E36" s="127"/>
      <c r="F36" s="128"/>
      <c r="G36" s="675">
        <f>IFERROR(G34/G35,0)</f>
        <v>0.8</v>
      </c>
      <c r="H36" s="691"/>
    </row>
    <row r="37" spans="1:8" ht="25.5" customHeight="1" x14ac:dyDescent="0.3">
      <c r="A37" s="121" t="s">
        <v>25</v>
      </c>
    </row>
    <row r="38" spans="1:8" ht="25.5" customHeight="1" x14ac:dyDescent="0.25">
      <c r="A38" s="121" t="s">
        <v>26</v>
      </c>
    </row>
    <row r="39" spans="1:8" x14ac:dyDescent="0.2">
      <c r="A39" s="121"/>
    </row>
    <row r="40" spans="1:8" ht="15" x14ac:dyDescent="0.25">
      <c r="A40" s="121" t="s">
        <v>27</v>
      </c>
    </row>
    <row r="42" spans="1:8" ht="16.5" x14ac:dyDescent="0.25">
      <c r="A42" s="119" t="s">
        <v>28</v>
      </c>
    </row>
    <row r="43" spans="1:8" ht="28.5" x14ac:dyDescent="0.2">
      <c r="A43" s="118" t="s">
        <v>29</v>
      </c>
    </row>
    <row r="45" spans="1:8" ht="15" x14ac:dyDescent="0.25">
      <c r="A45" s="122" t="s">
        <v>30</v>
      </c>
    </row>
    <row r="46" spans="1:8" x14ac:dyDescent="0.2">
      <c r="A46" s="122" t="s">
        <v>31</v>
      </c>
    </row>
    <row r="47" spans="1:8" x14ac:dyDescent="0.2">
      <c r="A47" s="122"/>
    </row>
    <row r="48" spans="1:8" ht="29.25" x14ac:dyDescent="0.2">
      <c r="A48" s="121" t="s">
        <v>32</v>
      </c>
    </row>
    <row r="50" spans="1:1" ht="15" x14ac:dyDescent="0.25">
      <c r="A50" s="121" t="s">
        <v>33</v>
      </c>
    </row>
    <row r="52" spans="1:1" ht="60.6" customHeight="1" x14ac:dyDescent="0.2">
      <c r="A52" s="700" t="s">
        <v>34</v>
      </c>
    </row>
    <row r="54" spans="1:1" ht="16.5" x14ac:dyDescent="0.25">
      <c r="A54" s="119" t="s">
        <v>35</v>
      </c>
    </row>
    <row r="55" spans="1:1" x14ac:dyDescent="0.2">
      <c r="A55" s="118" t="s">
        <v>36</v>
      </c>
    </row>
    <row r="57" spans="1:1" ht="43.5" x14ac:dyDescent="0.2">
      <c r="A57" s="121" t="s">
        <v>37</v>
      </c>
    </row>
    <row r="58" spans="1:1" x14ac:dyDescent="0.2">
      <c r="A58" s="121"/>
    </row>
    <row r="59" spans="1:1" ht="16.5" x14ac:dyDescent="0.3">
      <c r="A59" s="121" t="s">
        <v>38</v>
      </c>
    </row>
    <row r="60" spans="1:1" ht="15" x14ac:dyDescent="0.25">
      <c r="A60" s="123" t="s">
        <v>39</v>
      </c>
    </row>
    <row r="61" spans="1:1" ht="29.25" x14ac:dyDescent="0.2">
      <c r="A61" s="123" t="s">
        <v>40</v>
      </c>
    </row>
    <row r="62" spans="1:1" ht="29.25" x14ac:dyDescent="0.2">
      <c r="A62" s="123" t="s">
        <v>41</v>
      </c>
    </row>
    <row r="63" spans="1:1" ht="31.5" x14ac:dyDescent="0.2">
      <c r="A63" s="123" t="s">
        <v>42</v>
      </c>
    </row>
    <row r="64" spans="1:1" ht="29.25" x14ac:dyDescent="0.2">
      <c r="A64" s="123" t="s">
        <v>43</v>
      </c>
    </row>
    <row r="65" spans="1:3" ht="29.25" x14ac:dyDescent="0.2">
      <c r="A65" s="123" t="s">
        <v>44</v>
      </c>
    </row>
    <row r="66" spans="1:3" ht="36" customHeight="1" x14ac:dyDescent="0.2">
      <c r="A66" s="124" t="s">
        <v>45</v>
      </c>
    </row>
    <row r="67" spans="1:3" ht="35.450000000000003" customHeight="1" x14ac:dyDescent="0.2">
      <c r="A67" s="124" t="s">
        <v>46</v>
      </c>
    </row>
    <row r="68" spans="1:3" ht="29.25" x14ac:dyDescent="0.2">
      <c r="A68" s="703" t="s">
        <v>47</v>
      </c>
    </row>
    <row r="69" spans="1:3" ht="33.950000000000003" customHeight="1" x14ac:dyDescent="0.2">
      <c r="A69" s="703" t="s">
        <v>48</v>
      </c>
    </row>
    <row r="70" spans="1:3" ht="15" x14ac:dyDescent="0.25">
      <c r="A70" s="125" t="s">
        <v>49</v>
      </c>
    </row>
    <row r="71" spans="1:3" ht="53.45" customHeight="1" x14ac:dyDescent="0.2">
      <c r="A71" s="126" t="s">
        <v>50</v>
      </c>
    </row>
    <row r="72" spans="1:3" ht="50.1" customHeight="1" x14ac:dyDescent="0.2">
      <c r="A72" s="126" t="s">
        <v>51</v>
      </c>
    </row>
    <row r="74" spans="1:3" ht="16.5" x14ac:dyDescent="0.25">
      <c r="A74" s="119" t="s">
        <v>52</v>
      </c>
    </row>
    <row r="75" spans="1:3" x14ac:dyDescent="0.2">
      <c r="A75" s="115" t="s">
        <v>53</v>
      </c>
    </row>
    <row r="77" spans="1:3" ht="49.5" customHeight="1" x14ac:dyDescent="0.2">
      <c r="A77" s="118" t="s">
        <v>54</v>
      </c>
    </row>
    <row r="79" spans="1:3" ht="16.5" x14ac:dyDescent="0.25">
      <c r="A79" s="119" t="s">
        <v>55</v>
      </c>
    </row>
    <row r="80" spans="1:3" ht="15" x14ac:dyDescent="0.25">
      <c r="A80" s="115" t="s">
        <v>56</v>
      </c>
      <c r="C80" s="117" t="s">
        <v>100</v>
      </c>
    </row>
    <row r="81" spans="1:7" ht="15" x14ac:dyDescent="0.2">
      <c r="C81" s="721" t="s">
        <v>101</v>
      </c>
      <c r="D81" s="722"/>
      <c r="E81" s="693"/>
      <c r="F81" s="693"/>
      <c r="G81" s="692"/>
    </row>
    <row r="82" spans="1:7" ht="33" customHeight="1" x14ac:dyDescent="0.2">
      <c r="A82" s="121" t="s">
        <v>57</v>
      </c>
      <c r="C82" s="127" t="s">
        <v>102</v>
      </c>
      <c r="D82" s="128" t="s">
        <v>117</v>
      </c>
      <c r="E82" s="693"/>
      <c r="G82" s="691"/>
    </row>
    <row r="83" spans="1:7" ht="15" x14ac:dyDescent="0.25">
      <c r="A83" s="123" t="s">
        <v>58</v>
      </c>
      <c r="C83" s="129" t="s">
        <v>103</v>
      </c>
      <c r="D83" s="130">
        <v>1</v>
      </c>
      <c r="E83" s="694"/>
      <c r="G83" s="351"/>
    </row>
    <row r="84" spans="1:7" ht="29.25" x14ac:dyDescent="0.2">
      <c r="A84" s="123" t="s">
        <v>59</v>
      </c>
      <c r="C84" s="706" t="s">
        <v>104</v>
      </c>
      <c r="D84" s="130">
        <v>0.90718500000000002</v>
      </c>
      <c r="E84" s="694"/>
      <c r="G84" s="351"/>
    </row>
    <row r="85" spans="1:7" ht="29.25" x14ac:dyDescent="0.2">
      <c r="A85" s="123" t="s">
        <v>60</v>
      </c>
      <c r="C85" s="706" t="s">
        <v>105</v>
      </c>
      <c r="D85" s="130">
        <v>1.0160499999999999</v>
      </c>
      <c r="E85" s="694"/>
      <c r="G85" s="351"/>
    </row>
    <row r="86" spans="1:7" ht="29.25" x14ac:dyDescent="0.2">
      <c r="A86" s="123" t="s">
        <v>61</v>
      </c>
      <c r="C86" s="129" t="s">
        <v>106</v>
      </c>
      <c r="D86" s="130">
        <v>4.53592E-4</v>
      </c>
      <c r="E86" s="694"/>
      <c r="G86" s="351"/>
    </row>
    <row r="87" spans="1:7" x14ac:dyDescent="0.2">
      <c r="A87" s="121"/>
      <c r="C87" s="129" t="s">
        <v>107</v>
      </c>
      <c r="D87" s="130">
        <v>1E-3</v>
      </c>
      <c r="E87" s="694"/>
      <c r="G87" s="351"/>
    </row>
    <row r="88" spans="1:7" ht="29.25" x14ac:dyDescent="0.2">
      <c r="A88" s="121" t="s">
        <v>62</v>
      </c>
      <c r="C88" s="130" t="s">
        <v>108</v>
      </c>
      <c r="D88" s="130">
        <v>39.368000000000002</v>
      </c>
      <c r="E88" s="351"/>
      <c r="G88" s="351"/>
    </row>
    <row r="89" spans="1:7" x14ac:dyDescent="0.2">
      <c r="A89" s="121"/>
    </row>
    <row r="90" spans="1:7" ht="15" x14ac:dyDescent="0.25">
      <c r="A90" s="121" t="s">
        <v>63</v>
      </c>
    </row>
    <row r="92" spans="1:7" ht="25.5" customHeight="1" x14ac:dyDescent="0.25">
      <c r="A92" s="119" t="s">
        <v>64</v>
      </c>
      <c r="C92" s="117" t="s">
        <v>109</v>
      </c>
    </row>
    <row r="93" spans="1:7" ht="48" customHeight="1" x14ac:dyDescent="0.2">
      <c r="A93" s="350" t="s">
        <v>65</v>
      </c>
      <c r="C93" s="705" t="s">
        <v>110</v>
      </c>
      <c r="D93" s="130" t="s">
        <v>118</v>
      </c>
      <c r="E93" s="130" t="s">
        <v>120</v>
      </c>
      <c r="F93" s="130" t="s">
        <v>124</v>
      </c>
    </row>
    <row r="94" spans="1:7" ht="40.5" customHeight="1" x14ac:dyDescent="0.2">
      <c r="C94" s="705" t="s">
        <v>111</v>
      </c>
      <c r="D94" s="717">
        <v>44.580288461538458</v>
      </c>
      <c r="E94" s="706" t="s">
        <v>121</v>
      </c>
      <c r="F94" s="130" t="s">
        <v>125</v>
      </c>
      <c r="G94" s="695"/>
    </row>
    <row r="95" spans="1:7" ht="61.5" customHeight="1" x14ac:dyDescent="0.2">
      <c r="A95" s="704" t="s">
        <v>66</v>
      </c>
      <c r="C95" s="705" t="s">
        <v>112</v>
      </c>
      <c r="D95" s="717">
        <v>24.98</v>
      </c>
      <c r="E95" s="706" t="s">
        <v>122</v>
      </c>
      <c r="F95" s="130" t="s">
        <v>126</v>
      </c>
      <c r="G95" s="695"/>
    </row>
    <row r="97" spans="1:1" ht="40.5" customHeight="1" x14ac:dyDescent="0.2">
      <c r="A97" s="121" t="s">
        <v>67</v>
      </c>
    </row>
    <row r="99" spans="1:1" ht="43.5" x14ac:dyDescent="0.2">
      <c r="A99" s="121" t="s">
        <v>68</v>
      </c>
    </row>
    <row r="100" spans="1:1" ht="20.45" customHeight="1" x14ac:dyDescent="0.2"/>
    <row r="101" spans="1:1" ht="25.5" customHeight="1" x14ac:dyDescent="0.25">
      <c r="A101" s="119" t="s">
        <v>69</v>
      </c>
    </row>
    <row r="102" spans="1:1" ht="42.75" x14ac:dyDescent="0.2">
      <c r="A102" s="118" t="s">
        <v>70</v>
      </c>
    </row>
    <row r="103" spans="1:1" x14ac:dyDescent="0.2">
      <c r="A103" s="131"/>
    </row>
    <row r="104" spans="1:1" ht="40.5" x14ac:dyDescent="0.2">
      <c r="A104" s="132" t="s">
        <v>71</v>
      </c>
    </row>
    <row r="105" spans="1:1" x14ac:dyDescent="0.2">
      <c r="A105" s="132"/>
    </row>
    <row r="106" spans="1:1" ht="27" x14ac:dyDescent="0.2">
      <c r="A106" s="132" t="s">
        <v>72</v>
      </c>
    </row>
    <row r="107" spans="1:1" ht="27" x14ac:dyDescent="0.2">
      <c r="A107" s="132" t="s">
        <v>73</v>
      </c>
    </row>
    <row r="108" spans="1:1" ht="40.5" x14ac:dyDescent="0.2">
      <c r="A108" s="132" t="s">
        <v>74</v>
      </c>
    </row>
    <row r="109" spans="1:1" x14ac:dyDescent="0.2">
      <c r="A109" s="131"/>
    </row>
    <row r="110" spans="1:1" ht="27" x14ac:dyDescent="0.2">
      <c r="A110" s="132" t="s">
        <v>75</v>
      </c>
    </row>
    <row r="113" spans="1:1" ht="16.5" x14ac:dyDescent="0.25">
      <c r="A113" s="119" t="s">
        <v>76</v>
      </c>
    </row>
    <row r="114" spans="1:1" x14ac:dyDescent="0.2">
      <c r="A114" s="115" t="s">
        <v>77</v>
      </c>
    </row>
    <row r="116" spans="1:1" ht="27" x14ac:dyDescent="0.2">
      <c r="A116" s="132" t="s">
        <v>78</v>
      </c>
    </row>
    <row r="118" spans="1:1" ht="40.5" x14ac:dyDescent="0.2">
      <c r="A118" s="132" t="s">
        <v>79</v>
      </c>
    </row>
    <row r="121" spans="1:1" ht="16.5" x14ac:dyDescent="0.25">
      <c r="A121" s="119" t="s">
        <v>80</v>
      </c>
    </row>
    <row r="122" spans="1:1" x14ac:dyDescent="0.2">
      <c r="A122" s="115" t="s">
        <v>81</v>
      </c>
    </row>
    <row r="124" spans="1:1" ht="43.5" x14ac:dyDescent="0.2">
      <c r="A124" s="121" t="s">
        <v>82</v>
      </c>
    </row>
    <row r="125" spans="1:1" x14ac:dyDescent="0.2">
      <c r="A125" s="121"/>
    </row>
    <row r="126" spans="1:1" ht="43.5" x14ac:dyDescent="0.2">
      <c r="A126" s="121" t="s">
        <v>83</v>
      </c>
    </row>
    <row r="127" spans="1:1" x14ac:dyDescent="0.2">
      <c r="A127" s="121"/>
    </row>
    <row r="128" spans="1:1" ht="57" x14ac:dyDescent="0.2">
      <c r="A128" s="696" t="s">
        <v>84</v>
      </c>
    </row>
    <row r="129" spans="1:1" x14ac:dyDescent="0.2">
      <c r="A129" s="696"/>
    </row>
    <row r="130" spans="1:1" x14ac:dyDescent="0.2">
      <c r="A130" s="701" t="s">
        <v>85</v>
      </c>
    </row>
    <row r="131" spans="1:1" ht="28.5" x14ac:dyDescent="0.2">
      <c r="A131" s="702" t="s">
        <v>86</v>
      </c>
    </row>
    <row r="132" spans="1:1" x14ac:dyDescent="0.2">
      <c r="A132" s="121"/>
    </row>
    <row r="133" spans="1:1" ht="15" x14ac:dyDescent="0.25">
      <c r="A133" s="121" t="s">
        <v>87</v>
      </c>
    </row>
    <row r="134" spans="1:1" x14ac:dyDescent="0.2">
      <c r="A134" s="121"/>
    </row>
    <row r="135" spans="1:1" ht="43.5" x14ac:dyDescent="0.2">
      <c r="A135" s="704" t="s">
        <v>88</v>
      </c>
    </row>
    <row r="137" spans="1:1" ht="15" x14ac:dyDescent="0.25">
      <c r="A137" s="121" t="s">
        <v>89</v>
      </c>
    </row>
    <row r="139" spans="1:1" ht="29.25" x14ac:dyDescent="0.2">
      <c r="A139" s="121" t="s">
        <v>739</v>
      </c>
    </row>
    <row r="140" spans="1:1" ht="45.6" customHeight="1" x14ac:dyDescent="0.2">
      <c r="A140" s="121" t="s">
        <v>90</v>
      </c>
    </row>
    <row r="141" spans="1:1" ht="16.5" customHeight="1" x14ac:dyDescent="0.2">
      <c r="A141" s="672" t="s">
        <v>91</v>
      </c>
    </row>
  </sheetData>
  <sheetProtection algorithmName="SHA-512" hashValue="XxXaC0A41GuftVwbDxCSSiA7XuzGJHiCyrG0tb49klPz9StGUrixd+2bsbZqh2UO6LApOZJPAwDJkAdpQq5v6w==" saltValue="Cr5+JisPTUEnS6X41HyJYw==" spinCount="100000" sheet="1" selectLockedCells="1"/>
  <mergeCells count="1">
    <mergeCell ref="C81:D81"/>
  </mergeCells>
  <hyperlinks>
    <hyperlink ref="A18" r:id="rId1" xr:uid="{35323F09-0483-4176-8AA4-BA729449A38B}"/>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19473-3EB7-454C-9017-7D0657117C40}">
  <sheetPr>
    <tabColor theme="3" tint="0.749992370372631"/>
  </sheetPr>
  <dimension ref="A1:CZ250"/>
  <sheetViews>
    <sheetView showGridLines="0" topLeftCell="B1" zoomScaleNormal="100" workbookViewId="0">
      <pane xSplit="2" ySplit="12" topLeftCell="D13" activePane="bottomRight" state="frozen"/>
      <selection activeCell="A18" sqref="A18"/>
      <selection pane="topRight" activeCell="A18" sqref="A18"/>
      <selection pane="bottomLeft" activeCell="A18" sqref="A18"/>
      <selection pane="bottomRight" activeCell="D3" sqref="D3"/>
    </sheetView>
  </sheetViews>
  <sheetFormatPr defaultColWidth="8.375" defaultRowHeight="14.25" x14ac:dyDescent="0.2"/>
  <cols>
    <col min="1" max="1" width="2.125" style="136" customWidth="1"/>
    <col min="2" max="2" width="7.375" style="136" customWidth="1"/>
    <col min="3" max="3" width="29.125" style="136" customWidth="1"/>
    <col min="4" max="4" width="8.375" style="145" bestFit="1" customWidth="1"/>
    <col min="5" max="5" width="14.625" style="619" customWidth="1"/>
    <col min="6" max="6" width="10.125" style="620" customWidth="1"/>
    <col min="7" max="7" width="10.625" style="620" customWidth="1"/>
    <col min="8" max="8" width="8.625" style="621" bestFit="1" customWidth="1"/>
    <col min="9" max="9" width="11.375" style="621" customWidth="1"/>
    <col min="10" max="10" width="10.125" style="621" customWidth="1"/>
    <col min="11" max="11" width="9.5" style="621" bestFit="1" customWidth="1"/>
    <col min="12" max="12" width="13.625" style="136" bestFit="1" customWidth="1"/>
    <col min="13" max="13" width="24.5" style="136" bestFit="1" customWidth="1"/>
    <col min="14" max="14" width="4.375" style="136" hidden="1" customWidth="1"/>
    <col min="15" max="15" width="12.125" style="622" hidden="1" customWidth="1"/>
    <col min="16" max="16" width="9.5" style="136" hidden="1" customWidth="1"/>
    <col min="17" max="17" width="10.875" style="136" hidden="1" customWidth="1"/>
    <col min="18" max="18" width="10.625" style="136" hidden="1" customWidth="1"/>
    <col min="19" max="19" width="14.125" style="136" hidden="1" customWidth="1"/>
    <col min="20" max="20" width="15.125" style="136" hidden="1" customWidth="1"/>
    <col min="21" max="21" width="14.125" style="136" hidden="1" customWidth="1"/>
    <col min="22" max="30" width="5.625" style="136" hidden="1" customWidth="1"/>
    <col min="31" max="53" width="6.625" style="136" hidden="1" customWidth="1"/>
    <col min="54" max="54" width="11.125" style="136" hidden="1" customWidth="1"/>
    <col min="55" max="55" width="15" style="136" hidden="1" customWidth="1"/>
    <col min="56" max="56" width="4.375" style="136" hidden="1" customWidth="1"/>
    <col min="57" max="57" width="14.625" style="136" hidden="1" customWidth="1"/>
    <col min="58" max="58" width="14.875" style="136" hidden="1" customWidth="1"/>
    <col min="59" max="59" width="0" style="136" hidden="1" customWidth="1"/>
    <col min="60" max="60" width="23.375" style="136" hidden="1" customWidth="1"/>
    <col min="61" max="62" width="7.625" style="136" hidden="1" customWidth="1"/>
    <col min="63" max="63" width="6.5" style="136" hidden="1" customWidth="1"/>
    <col min="64" max="65" width="7.375" style="136" hidden="1" customWidth="1"/>
    <col min="66" max="69" width="8" style="136" hidden="1" customWidth="1"/>
    <col min="70" max="70" width="0" style="136" hidden="1" customWidth="1"/>
    <col min="71" max="71" width="6.625" style="136" hidden="1" customWidth="1"/>
    <col min="72" max="73" width="7.5" style="136" hidden="1" customWidth="1"/>
    <col min="74" max="74" width="6.5" style="136" hidden="1" customWidth="1"/>
    <col min="75" max="76" width="7.375" style="136" hidden="1" customWidth="1"/>
    <col min="77" max="80" width="8" style="136" hidden="1" customWidth="1"/>
    <col min="81" max="83" width="0" style="136" hidden="1" customWidth="1"/>
    <col min="84" max="16384" width="8.375" style="136"/>
  </cols>
  <sheetData>
    <row r="1" spans="2:104" ht="16.5" x14ac:dyDescent="0.25">
      <c r="B1" s="134" t="s">
        <v>341</v>
      </c>
      <c r="E1" s="136"/>
      <c r="F1" s="531" t="s">
        <v>348</v>
      </c>
      <c r="G1" s="531"/>
      <c r="H1" s="531"/>
      <c r="I1" s="531"/>
      <c r="J1" s="531"/>
      <c r="K1" s="531"/>
      <c r="O1" s="532"/>
      <c r="BH1" s="533"/>
      <c r="BI1" s="533"/>
      <c r="BJ1" s="533"/>
      <c r="BK1" s="533"/>
      <c r="BL1" s="533"/>
      <c r="BM1" s="533"/>
      <c r="BN1" s="533"/>
      <c r="BO1" s="533"/>
      <c r="BP1" s="533"/>
      <c r="BQ1" s="533"/>
      <c r="BR1" s="533"/>
      <c r="BS1" s="533"/>
      <c r="BT1" s="533"/>
      <c r="BU1" s="533"/>
      <c r="BV1" s="533"/>
      <c r="BW1" s="533"/>
      <c r="BX1" s="533"/>
      <c r="BY1" s="533"/>
      <c r="BZ1" s="533"/>
      <c r="CA1" s="533"/>
      <c r="CB1" s="533"/>
      <c r="CC1" s="533"/>
      <c r="CD1" s="533"/>
      <c r="CE1" s="533"/>
      <c r="CF1" s="533"/>
      <c r="CG1" s="533"/>
      <c r="CH1" s="533"/>
      <c r="CI1" s="533"/>
      <c r="CJ1" s="533"/>
      <c r="CK1" s="533"/>
      <c r="CL1" s="533"/>
      <c r="CM1" s="533"/>
      <c r="CN1" s="533"/>
      <c r="CO1" s="533"/>
      <c r="CP1" s="533"/>
      <c r="CQ1" s="533"/>
      <c r="CR1" s="533"/>
      <c r="CS1" s="533"/>
      <c r="CT1" s="533"/>
      <c r="CU1" s="533"/>
      <c r="CV1" s="533"/>
      <c r="CW1" s="533"/>
      <c r="CX1" s="533"/>
      <c r="CY1" s="533"/>
      <c r="CZ1" s="533"/>
    </row>
    <row r="2" spans="2:104" ht="38.25" x14ac:dyDescent="0.2">
      <c r="E2" s="136"/>
      <c r="F2" s="534" t="s">
        <v>346</v>
      </c>
      <c r="G2" s="534" t="s">
        <v>350</v>
      </c>
      <c r="H2" s="535" t="s">
        <v>352</v>
      </c>
      <c r="I2" s="536"/>
      <c r="J2" s="136"/>
      <c r="K2" s="136"/>
      <c r="O2" s="532"/>
      <c r="W2" s="537"/>
      <c r="X2" s="538"/>
      <c r="Y2" s="537"/>
      <c r="Z2" s="537"/>
      <c r="AA2" s="537"/>
      <c r="AB2" s="537"/>
      <c r="AC2" s="537"/>
      <c r="AD2" s="537"/>
      <c r="AE2" s="537"/>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row>
    <row r="3" spans="2:104" ht="12.75" x14ac:dyDescent="0.2">
      <c r="C3" s="539" t="s">
        <v>343</v>
      </c>
      <c r="D3" s="540">
        <v>2024</v>
      </c>
      <c r="E3" s="136"/>
      <c r="F3" s="541">
        <v>0</v>
      </c>
      <c r="G3" s="542">
        <v>0</v>
      </c>
      <c r="H3" s="136" t="s">
        <v>193</v>
      </c>
      <c r="I3" s="136"/>
      <c r="J3" s="136"/>
      <c r="K3" s="136"/>
      <c r="O3" s="532"/>
      <c r="W3" s="537"/>
      <c r="X3" s="538"/>
      <c r="Y3" s="537"/>
      <c r="Z3" s="537"/>
      <c r="AA3" s="537"/>
      <c r="AB3" s="537"/>
      <c r="AC3" s="537"/>
      <c r="AD3" s="537"/>
      <c r="AE3" s="537"/>
      <c r="BH3" s="533"/>
      <c r="BI3" s="533"/>
      <c r="BJ3" s="533"/>
      <c r="BK3" s="533"/>
      <c r="BL3" s="533"/>
      <c r="BM3" s="533"/>
      <c r="BN3" s="533"/>
      <c r="BO3" s="533"/>
      <c r="BP3" s="533"/>
      <c r="BQ3" s="533"/>
      <c r="BR3" s="533"/>
      <c r="BS3" s="533"/>
      <c r="BT3" s="533"/>
      <c r="BU3" s="533"/>
      <c r="BV3" s="533"/>
      <c r="BW3" s="533"/>
      <c r="BX3" s="533"/>
      <c r="BY3" s="533"/>
      <c r="BZ3" s="533"/>
      <c r="CA3" s="533"/>
      <c r="CB3" s="533"/>
      <c r="CC3" s="533"/>
      <c r="CD3" s="533"/>
      <c r="CE3" s="533"/>
      <c r="CF3" s="533"/>
      <c r="CG3" s="533"/>
      <c r="CH3" s="533"/>
      <c r="CI3" s="533"/>
      <c r="CJ3" s="533"/>
      <c r="CK3" s="533"/>
      <c r="CL3" s="533"/>
      <c r="CM3" s="533"/>
      <c r="CN3" s="533"/>
      <c r="CO3" s="533"/>
      <c r="CP3" s="533"/>
      <c r="CQ3" s="533"/>
      <c r="CR3" s="533"/>
      <c r="CS3" s="533"/>
      <c r="CT3" s="533"/>
      <c r="CU3" s="533"/>
      <c r="CV3" s="533"/>
      <c r="CW3" s="533"/>
      <c r="CX3" s="533"/>
      <c r="CY3" s="533"/>
      <c r="CZ3" s="533"/>
    </row>
    <row r="4" spans="2:104" ht="12.75" x14ac:dyDescent="0.2">
      <c r="C4" s="539" t="s">
        <v>344</v>
      </c>
      <c r="D4" s="629">
        <v>0.2</v>
      </c>
      <c r="E4" s="136"/>
      <c r="F4" s="541">
        <v>6</v>
      </c>
      <c r="G4" s="629">
        <v>0.05</v>
      </c>
      <c r="H4" s="543" t="s">
        <v>353</v>
      </c>
      <c r="I4" s="136"/>
      <c r="J4" s="136"/>
      <c r="K4" s="136"/>
      <c r="O4" s="532"/>
      <c r="W4" s="537"/>
      <c r="X4" s="538"/>
      <c r="Y4" s="537"/>
      <c r="Z4" s="537"/>
      <c r="AA4" s="537"/>
      <c r="AB4" s="537"/>
      <c r="AC4" s="537"/>
      <c r="AD4" s="537"/>
      <c r="AE4" s="537"/>
      <c r="BH4" s="533"/>
      <c r="BI4" s="533"/>
      <c r="BJ4" s="533"/>
      <c r="BK4" s="533"/>
      <c r="BL4" s="533"/>
      <c r="BM4" s="533"/>
      <c r="BN4" s="533"/>
      <c r="BO4" s="533"/>
      <c r="BP4" s="533"/>
      <c r="BQ4" s="533"/>
      <c r="BR4" s="533"/>
      <c r="BS4" s="533"/>
      <c r="BT4" s="533"/>
      <c r="BU4" s="533"/>
      <c r="BV4" s="533"/>
      <c r="BW4" s="533"/>
      <c r="BX4" s="533"/>
      <c r="BY4" s="533"/>
      <c r="BZ4" s="533"/>
      <c r="CA4" s="533"/>
      <c r="CB4" s="533"/>
      <c r="CC4" s="533"/>
      <c r="CD4" s="533"/>
      <c r="CE4" s="533"/>
      <c r="CF4" s="533"/>
      <c r="CG4" s="533"/>
      <c r="CH4" s="533"/>
      <c r="CI4" s="533"/>
      <c r="CJ4" s="533"/>
      <c r="CK4" s="533"/>
      <c r="CL4" s="533"/>
      <c r="CM4" s="533"/>
      <c r="CN4" s="533"/>
      <c r="CO4" s="533"/>
      <c r="CP4" s="533"/>
      <c r="CQ4" s="533"/>
      <c r="CR4" s="533"/>
      <c r="CS4" s="533"/>
      <c r="CT4" s="533"/>
      <c r="CU4" s="533"/>
      <c r="CV4" s="533"/>
      <c r="CW4" s="533"/>
      <c r="CX4" s="533"/>
      <c r="CY4" s="533"/>
      <c r="CZ4" s="533"/>
    </row>
    <row r="5" spans="2:104" ht="12.75" x14ac:dyDescent="0.2">
      <c r="C5" s="137"/>
      <c r="E5" s="136"/>
      <c r="F5" s="541">
        <v>7</v>
      </c>
      <c r="G5" s="629">
        <v>0.1</v>
      </c>
      <c r="H5" s="133" t="s">
        <v>354</v>
      </c>
      <c r="I5" s="136"/>
      <c r="J5" s="136"/>
      <c r="K5" s="136"/>
      <c r="O5" s="532"/>
      <c r="W5" s="537"/>
      <c r="X5" s="538"/>
      <c r="Y5" s="537"/>
      <c r="Z5" s="537"/>
      <c r="AA5" s="537"/>
      <c r="AB5" s="537"/>
      <c r="AC5" s="537"/>
      <c r="AD5" s="537"/>
      <c r="AE5" s="537"/>
      <c r="BH5" s="533"/>
      <c r="BI5" s="533"/>
      <c r="BJ5" s="533"/>
      <c r="BK5" s="533"/>
      <c r="BL5" s="533"/>
      <c r="BM5" s="533"/>
      <c r="BN5" s="533"/>
      <c r="BO5" s="533"/>
      <c r="BP5" s="533"/>
      <c r="BQ5" s="533"/>
      <c r="BR5" s="533"/>
      <c r="BS5" s="533"/>
      <c r="BT5" s="533"/>
      <c r="BU5" s="533"/>
      <c r="BV5" s="533"/>
      <c r="BW5" s="533"/>
      <c r="BX5" s="533"/>
      <c r="BY5" s="533"/>
      <c r="BZ5" s="533"/>
      <c r="CA5" s="533"/>
      <c r="CB5" s="533"/>
      <c r="CC5" s="533"/>
      <c r="CD5" s="533"/>
      <c r="CE5" s="533"/>
      <c r="CF5" s="533"/>
      <c r="CG5" s="533"/>
      <c r="CH5" s="533"/>
      <c r="CI5" s="533"/>
      <c r="CJ5" s="533"/>
      <c r="CK5" s="533"/>
      <c r="CL5" s="533"/>
      <c r="CM5" s="533"/>
      <c r="CN5" s="533"/>
      <c r="CO5" s="533"/>
      <c r="CP5" s="533"/>
      <c r="CQ5" s="533"/>
      <c r="CR5" s="533"/>
      <c r="CS5" s="533"/>
      <c r="CT5" s="533"/>
      <c r="CU5" s="533"/>
      <c r="CV5" s="533"/>
      <c r="CW5" s="533"/>
      <c r="CX5" s="533"/>
      <c r="CY5" s="533"/>
      <c r="CZ5" s="533"/>
    </row>
    <row r="6" spans="2:104" ht="12.75" x14ac:dyDescent="0.2">
      <c r="E6" s="136"/>
      <c r="F6" s="541">
        <v>8</v>
      </c>
      <c r="G6" s="629">
        <v>0.1</v>
      </c>
      <c r="H6" s="543" t="s">
        <v>355</v>
      </c>
      <c r="I6" s="136"/>
      <c r="J6" s="136"/>
      <c r="K6" s="136"/>
      <c r="O6" s="532"/>
      <c r="W6" s="537"/>
      <c r="X6" s="538"/>
      <c r="Y6" s="537"/>
      <c r="Z6" s="537"/>
      <c r="AA6" s="537"/>
      <c r="AB6" s="537"/>
      <c r="AC6" s="537"/>
      <c r="AD6" s="537"/>
      <c r="AE6" s="537"/>
      <c r="BH6" s="533"/>
      <c r="BI6" s="533"/>
      <c r="BJ6" s="533"/>
      <c r="BK6" s="533"/>
      <c r="BL6" s="533"/>
      <c r="BM6" s="533"/>
      <c r="BN6" s="533"/>
      <c r="BO6" s="533"/>
      <c r="BP6" s="533"/>
      <c r="BQ6" s="533"/>
      <c r="BR6" s="533"/>
      <c r="BS6" s="533"/>
      <c r="BT6" s="533"/>
      <c r="BU6" s="533"/>
      <c r="BV6" s="533"/>
      <c r="BW6" s="533"/>
      <c r="BX6" s="533"/>
      <c r="BY6" s="533"/>
      <c r="BZ6" s="533"/>
      <c r="CA6" s="533"/>
      <c r="CB6" s="533"/>
      <c r="CC6" s="533"/>
      <c r="CD6" s="533"/>
      <c r="CE6" s="533"/>
      <c r="CF6" s="533"/>
      <c r="CG6" s="533"/>
      <c r="CH6" s="533"/>
      <c r="CI6" s="533"/>
      <c r="CJ6" s="533"/>
      <c r="CK6" s="533"/>
      <c r="CL6" s="533"/>
      <c r="CM6" s="533"/>
      <c r="CN6" s="533"/>
      <c r="CO6" s="533"/>
      <c r="CP6" s="533"/>
      <c r="CQ6" s="533"/>
      <c r="CR6" s="533"/>
      <c r="CS6" s="533"/>
      <c r="CT6" s="533"/>
      <c r="CU6" s="533"/>
      <c r="CV6" s="533"/>
      <c r="CW6" s="533"/>
      <c r="CX6" s="533"/>
      <c r="CY6" s="533"/>
      <c r="CZ6" s="533"/>
    </row>
    <row r="7" spans="2:104" ht="12.75" x14ac:dyDescent="0.2">
      <c r="E7" s="136"/>
      <c r="F7" s="541">
        <v>9</v>
      </c>
      <c r="G7" s="629">
        <v>0.15</v>
      </c>
      <c r="H7" s="133" t="s">
        <v>356</v>
      </c>
      <c r="I7" s="136"/>
      <c r="J7" s="136"/>
      <c r="K7" s="136"/>
      <c r="O7" s="532"/>
      <c r="W7" s="537"/>
      <c r="X7" s="538"/>
      <c r="Y7" s="537"/>
      <c r="Z7" s="537"/>
      <c r="AA7" s="537"/>
      <c r="AB7" s="537"/>
      <c r="AC7" s="537"/>
      <c r="AD7" s="537"/>
      <c r="AE7" s="537"/>
      <c r="BH7" s="533"/>
      <c r="BI7" s="533"/>
      <c r="BJ7" s="533"/>
      <c r="BK7" s="533"/>
      <c r="BL7" s="533"/>
      <c r="BM7" s="533"/>
      <c r="BN7" s="533"/>
      <c r="BO7" s="533"/>
      <c r="BP7" s="533"/>
      <c r="BQ7" s="533"/>
      <c r="BR7" s="533"/>
      <c r="BS7" s="533"/>
      <c r="BT7" s="533"/>
      <c r="BU7" s="533"/>
      <c r="BV7" s="533"/>
      <c r="BW7" s="533"/>
      <c r="BX7" s="533"/>
      <c r="BY7" s="533"/>
      <c r="BZ7" s="533"/>
      <c r="CA7" s="533"/>
      <c r="CB7" s="533"/>
      <c r="CC7" s="533"/>
      <c r="CD7" s="533"/>
      <c r="CE7" s="533"/>
      <c r="CF7" s="533"/>
      <c r="CG7" s="533"/>
      <c r="CH7" s="533"/>
      <c r="CI7" s="533"/>
      <c r="CJ7" s="533"/>
      <c r="CK7" s="533"/>
      <c r="CL7" s="533"/>
      <c r="CM7" s="533"/>
      <c r="CN7" s="533"/>
      <c r="CO7" s="533"/>
      <c r="CP7" s="533"/>
      <c r="CQ7" s="533"/>
      <c r="CR7" s="533"/>
      <c r="CS7" s="533"/>
      <c r="CT7" s="533"/>
      <c r="CU7" s="533"/>
      <c r="CV7" s="533"/>
      <c r="CW7" s="533"/>
      <c r="CX7" s="533"/>
      <c r="CY7" s="533"/>
      <c r="CZ7" s="533"/>
    </row>
    <row r="8" spans="2:104" ht="12.75" x14ac:dyDescent="0.2">
      <c r="E8" s="136"/>
      <c r="F8" s="541">
        <v>10</v>
      </c>
      <c r="G8" s="629">
        <v>0.15</v>
      </c>
      <c r="H8" s="133" t="s">
        <v>357</v>
      </c>
      <c r="I8" s="136"/>
      <c r="J8" s="136"/>
      <c r="K8" s="136"/>
      <c r="O8" s="532"/>
      <c r="W8" s="537"/>
      <c r="X8" s="538"/>
      <c r="Y8" s="537"/>
      <c r="Z8" s="537"/>
      <c r="AA8" s="537"/>
      <c r="AB8" s="537"/>
      <c r="AC8" s="537"/>
      <c r="AD8" s="537"/>
      <c r="AE8" s="537"/>
      <c r="BH8" s="533"/>
      <c r="BI8" s="533"/>
      <c r="BJ8" s="533"/>
      <c r="BK8" s="533"/>
      <c r="BL8" s="533"/>
      <c r="BM8" s="533"/>
      <c r="BN8" s="533"/>
      <c r="BO8" s="533"/>
      <c r="BP8" s="533"/>
      <c r="BQ8" s="533"/>
      <c r="BR8" s="533"/>
      <c r="BS8" s="533"/>
      <c r="BT8" s="533"/>
      <c r="BU8" s="533"/>
      <c r="BV8" s="533"/>
      <c r="BW8" s="533"/>
      <c r="BX8" s="533"/>
      <c r="BY8" s="533"/>
      <c r="BZ8" s="533"/>
      <c r="CA8" s="533"/>
      <c r="CB8" s="533"/>
      <c r="CC8" s="533"/>
      <c r="CD8" s="533"/>
      <c r="CE8" s="533"/>
      <c r="CF8" s="533"/>
      <c r="CG8" s="533"/>
      <c r="CH8" s="533"/>
      <c r="CI8" s="533"/>
      <c r="CJ8" s="533"/>
      <c r="CK8" s="533"/>
      <c r="CL8" s="533"/>
      <c r="CM8" s="533"/>
      <c r="CN8" s="533"/>
      <c r="CO8" s="533"/>
      <c r="CP8" s="533"/>
      <c r="CQ8" s="533"/>
      <c r="CR8" s="533"/>
      <c r="CS8" s="533"/>
      <c r="CT8" s="533"/>
      <c r="CU8" s="533"/>
      <c r="CV8" s="533"/>
      <c r="CW8" s="533"/>
      <c r="CX8" s="533"/>
      <c r="CY8" s="533"/>
      <c r="CZ8" s="533"/>
    </row>
    <row r="9" spans="2:104" ht="12.75" x14ac:dyDescent="0.2">
      <c r="E9" s="136"/>
      <c r="F9" s="541">
        <v>11</v>
      </c>
      <c r="G9" s="629">
        <v>0.4</v>
      </c>
      <c r="H9" s="133" t="s">
        <v>358</v>
      </c>
      <c r="I9" s="136"/>
      <c r="J9" s="136"/>
      <c r="K9" s="136"/>
      <c r="O9" s="532"/>
      <c r="W9" s="537"/>
      <c r="X9" s="538"/>
      <c r="Y9" s="537"/>
      <c r="Z9" s="537"/>
      <c r="AA9" s="537"/>
      <c r="AB9" s="537"/>
      <c r="AC9" s="537"/>
      <c r="AD9" s="537"/>
      <c r="AE9" s="537"/>
      <c r="BH9" s="533"/>
      <c r="BI9" s="533"/>
      <c r="BJ9" s="533"/>
      <c r="BK9" s="533"/>
      <c r="BL9" s="533"/>
      <c r="BM9" s="533"/>
      <c r="BN9" s="533"/>
      <c r="BO9" s="533"/>
      <c r="BP9" s="533"/>
      <c r="BQ9" s="533"/>
      <c r="BR9" s="533"/>
      <c r="BS9" s="533"/>
      <c r="BT9" s="533"/>
      <c r="BU9" s="533"/>
      <c r="BV9" s="533"/>
      <c r="BW9" s="533"/>
      <c r="BX9" s="533"/>
      <c r="BY9" s="533"/>
      <c r="BZ9" s="533"/>
      <c r="CA9" s="533"/>
      <c r="CB9" s="533"/>
      <c r="CC9" s="533"/>
      <c r="CD9" s="533"/>
      <c r="CE9" s="533"/>
      <c r="CF9" s="533"/>
      <c r="CG9" s="533"/>
      <c r="CH9" s="533"/>
      <c r="CI9" s="533"/>
      <c r="CJ9" s="533"/>
      <c r="CK9" s="533"/>
      <c r="CL9" s="533"/>
      <c r="CM9" s="533"/>
      <c r="CN9" s="533"/>
      <c r="CO9" s="533"/>
      <c r="CP9" s="533"/>
      <c r="CQ9" s="533"/>
      <c r="CR9" s="533"/>
      <c r="CS9" s="533"/>
      <c r="CT9" s="533"/>
      <c r="CU9" s="533"/>
      <c r="CV9" s="533"/>
      <c r="CW9" s="533"/>
      <c r="CX9" s="533"/>
      <c r="CY9" s="533"/>
      <c r="CZ9" s="533"/>
    </row>
    <row r="10" spans="2:104" ht="12.75" x14ac:dyDescent="0.2">
      <c r="B10" s="152"/>
      <c r="C10" s="152"/>
      <c r="E10" s="136"/>
      <c r="F10" s="136"/>
      <c r="G10" s="136"/>
      <c r="H10" s="136"/>
      <c r="I10" s="136"/>
      <c r="J10" s="136"/>
      <c r="K10" s="136"/>
      <c r="O10" s="532"/>
      <c r="BH10" s="544" t="s">
        <v>566</v>
      </c>
      <c r="BI10" s="533"/>
      <c r="BJ10" s="533"/>
      <c r="BK10" s="533"/>
      <c r="BL10" s="533"/>
      <c r="BM10" s="533"/>
      <c r="BN10" s="533"/>
      <c r="BO10" s="533"/>
      <c r="BP10" s="533"/>
      <c r="BQ10" s="533"/>
      <c r="BR10" s="533"/>
      <c r="BS10" s="533"/>
      <c r="BT10" s="533"/>
      <c r="BU10" s="533"/>
      <c r="BV10" s="533"/>
      <c r="BW10" s="533"/>
      <c r="BX10" s="533"/>
      <c r="BY10" s="533"/>
      <c r="BZ10" s="533"/>
      <c r="CA10" s="533"/>
      <c r="CB10" s="533"/>
      <c r="CC10" s="533"/>
      <c r="CD10" s="533"/>
      <c r="CE10" s="533"/>
      <c r="CF10" s="533"/>
      <c r="CG10" s="533"/>
      <c r="CH10" s="533"/>
      <c r="CI10" s="533"/>
      <c r="CJ10" s="533"/>
      <c r="CK10" s="533"/>
      <c r="CL10" s="533"/>
      <c r="CM10" s="533"/>
      <c r="CN10" s="533"/>
      <c r="CO10" s="533"/>
      <c r="CP10" s="533"/>
      <c r="CQ10" s="533"/>
      <c r="CR10" s="533"/>
      <c r="CS10" s="533"/>
      <c r="CT10" s="533"/>
      <c r="CU10" s="533"/>
      <c r="CV10" s="533"/>
      <c r="CW10" s="533"/>
      <c r="CX10" s="533"/>
      <c r="CY10" s="533"/>
      <c r="CZ10" s="533"/>
    </row>
    <row r="11" spans="2:104" ht="12.75" x14ac:dyDescent="0.2">
      <c r="B11" s="152"/>
      <c r="C11" s="152"/>
      <c r="D11" s="152"/>
      <c r="E11" s="152"/>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729" t="s">
        <v>567</v>
      </c>
      <c r="BI11" s="730"/>
      <c r="BJ11" s="730"/>
      <c r="BK11" s="730"/>
      <c r="BL11" s="730"/>
      <c r="BM11" s="730"/>
      <c r="BN11" s="730"/>
      <c r="BO11" s="730"/>
      <c r="BP11" s="730"/>
      <c r="BQ11" s="731"/>
      <c r="BR11" s="533"/>
      <c r="BS11" s="729" t="s">
        <v>568</v>
      </c>
      <c r="BT11" s="730"/>
      <c r="BU11" s="730"/>
      <c r="BV11" s="730"/>
      <c r="BW11" s="730"/>
      <c r="BX11" s="730"/>
      <c r="BY11" s="730"/>
      <c r="BZ11" s="730"/>
      <c r="CA11" s="730"/>
      <c r="CB11" s="731"/>
      <c r="CC11" s="533"/>
      <c r="CD11" s="533"/>
      <c r="CE11" s="533"/>
      <c r="CF11" s="533"/>
      <c r="CG11" s="533"/>
      <c r="CH11" s="533"/>
      <c r="CI11" s="533"/>
      <c r="CJ11" s="533"/>
      <c r="CK11" s="533"/>
      <c r="CL11" s="533"/>
      <c r="CM11" s="533"/>
      <c r="CN11" s="533"/>
      <c r="CO11" s="533"/>
      <c r="CP11" s="533"/>
      <c r="CQ11" s="533"/>
      <c r="CR11" s="533"/>
      <c r="CS11" s="533"/>
      <c r="CT11" s="533"/>
      <c r="CU11" s="533"/>
      <c r="CV11" s="533"/>
      <c r="CW11" s="533"/>
      <c r="CX11" s="533"/>
      <c r="CY11" s="533"/>
      <c r="CZ11" s="533"/>
    </row>
    <row r="12" spans="2:104" s="152" customFormat="1" ht="51.6" customHeight="1" x14ac:dyDescent="0.3">
      <c r="B12" s="615" t="s">
        <v>342</v>
      </c>
      <c r="C12" s="545" t="s">
        <v>345</v>
      </c>
      <c r="D12" s="545" t="s">
        <v>346</v>
      </c>
      <c r="E12" s="545" t="s">
        <v>347</v>
      </c>
      <c r="F12" s="545" t="s">
        <v>349</v>
      </c>
      <c r="G12" s="545" t="s">
        <v>351</v>
      </c>
      <c r="H12" s="545" t="s">
        <v>359</v>
      </c>
      <c r="I12" s="545" t="s">
        <v>360</v>
      </c>
      <c r="J12" s="545" t="s">
        <v>361</v>
      </c>
      <c r="K12" s="545" t="s">
        <v>362</v>
      </c>
      <c r="L12" s="616" t="s">
        <v>363</v>
      </c>
      <c r="N12" s="545" t="s">
        <v>569</v>
      </c>
      <c r="O12" s="546" t="s">
        <v>570</v>
      </c>
      <c r="P12" s="545" t="s">
        <v>571</v>
      </c>
      <c r="Q12" s="545" t="s">
        <v>572</v>
      </c>
      <c r="R12" s="545" t="s">
        <v>573</v>
      </c>
      <c r="S12" s="545" t="s">
        <v>574</v>
      </c>
      <c r="T12" s="545" t="s">
        <v>575</v>
      </c>
      <c r="U12" s="545" t="s">
        <v>576</v>
      </c>
      <c r="V12" s="545" t="s">
        <v>577</v>
      </c>
      <c r="W12" s="545" t="s">
        <v>578</v>
      </c>
      <c r="X12" s="545" t="s">
        <v>579</v>
      </c>
      <c r="Y12" s="545" t="s">
        <v>580</v>
      </c>
      <c r="Z12" s="545" t="s">
        <v>581</v>
      </c>
      <c r="AA12" s="545" t="s">
        <v>582</v>
      </c>
      <c r="AB12" s="545" t="s">
        <v>583</v>
      </c>
      <c r="AC12" s="545" t="s">
        <v>584</v>
      </c>
      <c r="AD12" s="545" t="s">
        <v>585</v>
      </c>
      <c r="AE12" s="545" t="s">
        <v>586</v>
      </c>
      <c r="AF12" s="545" t="s">
        <v>587</v>
      </c>
      <c r="AG12" s="545" t="s">
        <v>588</v>
      </c>
      <c r="AH12" s="545" t="s">
        <v>589</v>
      </c>
      <c r="AI12" s="545" t="s">
        <v>590</v>
      </c>
      <c r="AJ12" s="545" t="s">
        <v>591</v>
      </c>
      <c r="AK12" s="545" t="s">
        <v>592</v>
      </c>
      <c r="AL12" s="545" t="s">
        <v>593</v>
      </c>
      <c r="AM12" s="545" t="s">
        <v>594</v>
      </c>
      <c r="AN12" s="545" t="s">
        <v>595</v>
      </c>
      <c r="AO12" s="545" t="s">
        <v>596</v>
      </c>
      <c r="AP12" s="545" t="s">
        <v>597</v>
      </c>
      <c r="AQ12" s="545" t="s">
        <v>598</v>
      </c>
      <c r="AR12" s="545" t="s">
        <v>599</v>
      </c>
      <c r="AS12" s="545" t="s">
        <v>600</v>
      </c>
      <c r="AT12" s="545" t="s">
        <v>601</v>
      </c>
      <c r="AU12" s="545" t="s">
        <v>602</v>
      </c>
      <c r="AV12" s="545" t="s">
        <v>603</v>
      </c>
      <c r="AW12" s="545" t="s">
        <v>604</v>
      </c>
      <c r="AX12" s="545" t="s">
        <v>605</v>
      </c>
      <c r="AY12" s="545" t="s">
        <v>606</v>
      </c>
      <c r="AZ12" s="545" t="s">
        <v>607</v>
      </c>
      <c r="BA12" s="545" t="s">
        <v>608</v>
      </c>
      <c r="BB12" s="545" t="s">
        <v>609</v>
      </c>
      <c r="BC12" s="545" t="s">
        <v>610</v>
      </c>
      <c r="BD12" s="545" t="s">
        <v>611</v>
      </c>
      <c r="BE12" s="545" t="s">
        <v>612</v>
      </c>
      <c r="BF12" s="545" t="s">
        <v>613</v>
      </c>
      <c r="BH12" s="547" t="s">
        <v>614</v>
      </c>
      <c r="BI12" s="547" t="s">
        <v>615</v>
      </c>
      <c r="BJ12" s="547" t="s">
        <v>616</v>
      </c>
      <c r="BK12" s="548" t="s">
        <v>617</v>
      </c>
      <c r="BL12" s="548" t="s">
        <v>618</v>
      </c>
      <c r="BM12" s="548" t="s">
        <v>619</v>
      </c>
      <c r="BN12" s="548" t="s">
        <v>620</v>
      </c>
      <c r="BO12" s="548" t="s">
        <v>621</v>
      </c>
      <c r="BP12" s="548" t="s">
        <v>622</v>
      </c>
      <c r="BQ12" s="548" t="s">
        <v>623</v>
      </c>
      <c r="BR12" s="549"/>
      <c r="BS12" s="547" t="s">
        <v>624</v>
      </c>
      <c r="BT12" s="547" t="s">
        <v>625</v>
      </c>
      <c r="BU12" s="547" t="s">
        <v>626</v>
      </c>
      <c r="BV12" s="548" t="s">
        <v>617</v>
      </c>
      <c r="BW12" s="548" t="s">
        <v>618</v>
      </c>
      <c r="BX12" s="548" t="s">
        <v>619</v>
      </c>
      <c r="BY12" s="548" t="s">
        <v>620</v>
      </c>
      <c r="BZ12" s="548" t="s">
        <v>621</v>
      </c>
      <c r="CA12" s="548" t="s">
        <v>622</v>
      </c>
      <c r="CB12" s="548" t="s">
        <v>623</v>
      </c>
      <c r="CC12" s="549"/>
      <c r="CD12" s="549"/>
      <c r="CE12" s="549"/>
      <c r="CF12" s="549"/>
      <c r="CG12" s="549"/>
      <c r="CH12" s="549"/>
      <c r="CI12" s="549"/>
      <c r="CJ12" s="549"/>
      <c r="CK12" s="549"/>
      <c r="CL12" s="549"/>
      <c r="CM12" s="549"/>
      <c r="CN12" s="549"/>
      <c r="CO12" s="549"/>
      <c r="CP12" s="549"/>
      <c r="CQ12" s="549"/>
      <c r="CR12" s="549"/>
      <c r="CS12" s="549"/>
      <c r="CT12" s="549"/>
      <c r="CU12" s="549"/>
      <c r="CV12" s="549"/>
      <c r="CW12" s="549"/>
      <c r="CX12" s="549"/>
      <c r="CY12" s="549"/>
      <c r="CZ12" s="549"/>
    </row>
    <row r="13" spans="2:104" ht="13.5" x14ac:dyDescent="0.2">
      <c r="B13" s="145">
        <v>1</v>
      </c>
      <c r="C13" s="550"/>
      <c r="D13" s="551"/>
      <c r="E13" s="552"/>
      <c r="F13" s="553"/>
      <c r="G13" s="553"/>
      <c r="H13" s="554"/>
      <c r="I13" s="554"/>
      <c r="J13" s="554"/>
      <c r="K13" s="554"/>
      <c r="L13" s="613" t="str" cm="1">
        <f t="array" ref="L13">IF(OR(NOT(ISBLANK(H13:K13))),SUM(H13:K13), "")</f>
        <v/>
      </c>
      <c r="M13" s="613" t="str">
        <f>IF(L13="","",IF(L13&lt;&gt;1,"Allocations do not equal 100%",""))</f>
        <v/>
      </c>
      <c r="N13" s="555" t="str">
        <f t="shared" ref="N13:N44" si="0">IF(NOT(ISBLANK(D13)),VLOOKUP(D13,$F$2:$G$9,2, FALSE),"")</f>
        <v/>
      </c>
      <c r="O13" s="532">
        <f t="shared" ref="O13:O44" si="1">IFERROR(E13*Salvage,"")</f>
        <v>0</v>
      </c>
      <c r="P13" s="146">
        <f t="shared" ref="P13:P44" si="2">IFERROR(IF(T13&gt;=S13, E13, 0),0)</f>
        <v>0</v>
      </c>
      <c r="Q13" s="146">
        <f>IFERROR(SUM(V13:BA13),"")</f>
        <v>0</v>
      </c>
      <c r="R13" s="146">
        <f>IFERROR(INDEX($V13:$BA13,1,S13),0)</f>
        <v>0</v>
      </c>
      <c r="S13" s="146" t="str">
        <f t="shared" ref="S13:S44" si="3">IF(F13="","",DepYear-YEAR(F13)+1)</f>
        <v/>
      </c>
      <c r="T13" s="146" t="str">
        <f t="shared" ref="T13:T44" si="4">IF(G13="","",YEAR(G13)-YEAR(F13))</f>
        <v/>
      </c>
      <c r="U13" s="146">
        <f>MIN(T13,S13)</f>
        <v>0</v>
      </c>
      <c r="V13" s="136">
        <f t="shared" ref="V13:V44" si="5">IF(COLUMN(V$12)-COLUMN($V$12)+1&lt;=$U13,ROUNDUP($E13*$N13,0),0)</f>
        <v>0</v>
      </c>
      <c r="W13" s="136">
        <f>IF(COLUMN(W$12)-COLUMN($V$12)+1&lt;=$U13,ROUNDUP(IF(SUM($V13:V13)+($E13-SUM($V13:V13))*$N13&gt;$E13-$O13,$E13-$O13-SUM($V13:V13),($E13-SUM($V13:V13))*$N13),0),0)</f>
        <v>0</v>
      </c>
      <c r="X13" s="136">
        <f>IF(COLUMN(X$12)-COLUMN($V$12)+1&lt;=$U13,ROUNDUP(IF(SUM($V13:W13)+($E13-SUM($V13:W13))*$N13&gt;$E13-$O13,$E13-$O13-SUM($V13:W13),($E13-SUM($V13:W13))*$N13),0),0)</f>
        <v>0</v>
      </c>
      <c r="Y13" s="136">
        <f>IF(COLUMN(Y$12)-COLUMN($V$12)+1&lt;=$U13,ROUNDUP(IF(SUM($V13:X13)+($E13-SUM($V13:X13))*$N13&gt;$E13-$O13,$E13-$O13-SUM($V13:X13),($E13-SUM($V13:X13))*$N13),0),0)</f>
        <v>0</v>
      </c>
      <c r="Z13" s="136">
        <f>IF(COLUMN(Z$12)-COLUMN($V$12)+1&lt;=$U13,ROUNDUP(IF(SUM($V13:Y13)+($E13-SUM($V13:Y13))*$N13&gt;$E13-$O13,$E13-$O13-SUM($V13:Y13),($E13-SUM($V13:Y13))*$N13),0),0)</f>
        <v>0</v>
      </c>
      <c r="AA13" s="136">
        <f>IF(COLUMN(AA$12)-COLUMN($V$12)+1&lt;=$U13,ROUNDUP(IF(SUM($V13:Z13)+($E13-SUM($V13:Z13))*$N13&gt;$E13-$O13,$E13-$O13-SUM($V13:Z13),($E13-SUM($V13:Z13))*$N13),0),0)</f>
        <v>0</v>
      </c>
      <c r="AB13" s="136">
        <f>IF(COLUMN(AB$12)-COLUMN($V$12)+1&lt;=$U13,ROUNDUP(IF(SUM($V13:AA13)+($E13-SUM($V13:AA13))*$N13&gt;$E13-$O13,$E13-$O13-SUM($V13:AA13),($E13-SUM($V13:AA13))*$N13),0),0)</f>
        <v>0</v>
      </c>
      <c r="AC13" s="136">
        <f>IF(COLUMN(AC$12)-COLUMN($V$12)+1&lt;=$U13,ROUNDUP(IF(SUM($V13:AB13)+($E13-SUM($V13:AB13))*$N13&gt;$E13-$O13,$E13-$O13-SUM($V13:AB13),($E13-SUM($V13:AB13))*$N13),0),0)</f>
        <v>0</v>
      </c>
      <c r="AD13" s="136">
        <f>IF(COLUMN(AD$12)-COLUMN($V$12)+1&lt;=$U13,ROUNDUP(IF(SUM($V13:AC13)+($E13-SUM($V13:AC13))*$N13&gt;$E13-$O13,$E13-$O13-SUM($V13:AC13),($E13-SUM($V13:AC13))*$N13),0),0)</f>
        <v>0</v>
      </c>
      <c r="AE13" s="136">
        <f>IF(COLUMN(AE$12)-COLUMN($V$12)+1&lt;=$U13,ROUNDUP(IF(SUM($V13:AD13)+($E13-SUM($V13:AD13))*$N13&gt;$E13-$O13,$E13-$O13-SUM($V13:AD13),($E13-SUM($V13:AD13))*$N13),0),0)</f>
        <v>0</v>
      </c>
      <c r="AF13" s="136">
        <f>IF(COLUMN(AF$12)-COLUMN($V$12)+1&lt;=$U13,ROUNDUP(IF(SUM($V13:AE13)+($E13-SUM($V13:AE13))*$N13&gt;$E13-$O13,$E13-$O13-SUM($V13:AE13),($E13-SUM($V13:AE13))*$N13),0),0)</f>
        <v>0</v>
      </c>
      <c r="AG13" s="136">
        <f>IF(COLUMN(AG$12)-COLUMN($V$12)+1&lt;=$U13,ROUNDUP(IF(SUM($V13:AF13)+($E13-SUM($V13:AF13))*$N13&gt;$E13-$O13,$E13-$O13-SUM($V13:AF13),($E13-SUM($V13:AF13))*$N13),0),0)</f>
        <v>0</v>
      </c>
      <c r="AH13" s="136">
        <f>IF(COLUMN(AH$12)-COLUMN($V$12)+1&lt;=$U13,ROUNDUP(IF(SUM($V13:AG13)+($E13-SUM($V13:AG13))*$N13&gt;$E13-$O13,$E13-$O13-SUM($V13:AG13),($E13-SUM($V13:AG13))*$N13),0),0)</f>
        <v>0</v>
      </c>
      <c r="AI13" s="136">
        <f>IF(COLUMN(AI$12)-COLUMN($V$12)+1&lt;=$U13,ROUNDUP(IF(SUM($V13:AH13)+($E13-SUM($V13:AH13))*$N13&gt;$E13-$O13,$E13-$O13-SUM($V13:AH13),($E13-SUM($V13:AH13))*$N13),0),0)</f>
        <v>0</v>
      </c>
      <c r="AJ13" s="136">
        <f>IF(COLUMN(AJ$12)-COLUMN($V$12)+1&lt;=$U13,ROUNDUP(IF(SUM($V13:AI13)+($E13-SUM($V13:AI13))*$N13&gt;$E13-$O13,$E13-$O13-SUM($V13:AI13),($E13-SUM($V13:AI13))*$N13),0),0)</f>
        <v>0</v>
      </c>
      <c r="AK13" s="136">
        <f>IF(COLUMN(AK$12)-COLUMN($V$12)+1&lt;=$U13,ROUNDUP(IF(SUM($V13:AJ13)+($E13-SUM($V13:AJ13))*$N13&gt;$E13-$O13,$E13-$O13-SUM($V13:AJ13),($E13-SUM($V13:AJ13))*$N13),0),0)</f>
        <v>0</v>
      </c>
      <c r="AL13" s="136">
        <f>IF(COLUMN(AL$12)-COLUMN($V$12)+1&lt;=$U13,ROUNDUP(IF(SUM($V13:AK13)+($E13-SUM($V13:AK13))*$N13&gt;$E13-$O13,$E13-$O13-SUM($V13:AK13),($E13-SUM($V13:AK13))*$N13),0),0)</f>
        <v>0</v>
      </c>
      <c r="AM13" s="136">
        <f>IF(COLUMN(AM$12)-COLUMN($V$12)+1&lt;=$U13,ROUNDUP(IF(SUM($V13:AL13)+($E13-SUM($V13:AL13))*$N13&gt;$E13-$O13,$E13-$O13-SUM($V13:AL13),($E13-SUM($V13:AL13))*$N13),0),0)</f>
        <v>0</v>
      </c>
      <c r="AN13" s="136">
        <f>IF(COLUMN(AN$12)-COLUMN($V$12)+1&lt;=$U13,ROUNDUP(IF(SUM($V13:AM13)+($E13-SUM($V13:AM13))*$N13&gt;$E13-$O13,$E13-$O13-SUM($V13:AM13),($E13-SUM($V13:AM13))*$N13),0),0)</f>
        <v>0</v>
      </c>
      <c r="AO13" s="136">
        <f>IF(COLUMN(AO$12)-COLUMN($V$12)+1&lt;=$U13,ROUNDUP(IF(SUM($V13:AN13)+($E13-SUM($V13:AN13))*$N13&gt;$E13-$O13,$E13-$O13-SUM($V13:AN13),($E13-SUM($V13:AN13))*$N13),0),0)</f>
        <v>0</v>
      </c>
      <c r="AP13" s="136">
        <f>IF(COLUMN(AP$12)-COLUMN($V$12)+1&lt;=$U13,ROUNDUP(IF(SUM($V13:AO13)+($E13-SUM($V13:AO13))*$N13&gt;$E13-$O13,$E13-$O13-SUM($V13:AO13),($E13-SUM($V13:AO13))*$N13),0),0)</f>
        <v>0</v>
      </c>
      <c r="AQ13" s="136">
        <f>IF(COLUMN(AQ$12)-COLUMN($V$12)+1&lt;=$U13,ROUNDUP(IF(SUM($V13:AP13)+($E13-SUM($V13:AP13))*$N13&gt;$E13-$O13,$E13-$O13-SUM($V13:AP13),($E13-SUM($V13:AP13))*$N13),0),0)</f>
        <v>0</v>
      </c>
      <c r="AR13" s="136">
        <f>IF(COLUMN(AR$12)-COLUMN($V$12)+1&lt;=$U13,ROUNDUP(IF(SUM($V13:AQ13)+($E13-SUM($V13:AQ13))*$N13&gt;$E13-$O13,$E13-$O13-SUM($V13:AQ13),($E13-SUM($V13:AQ13))*$N13),0),0)</f>
        <v>0</v>
      </c>
      <c r="AS13" s="136">
        <f>IF(COLUMN(AS$12)-COLUMN($V$12)+1&lt;=$U13,ROUNDUP(IF(SUM($V13:AR13)+($E13-SUM($V13:AR13))*$N13&gt;$E13-$O13,$E13-$O13-SUM($V13:AR13),($E13-SUM($V13:AR13))*$N13),0),0)</f>
        <v>0</v>
      </c>
      <c r="AT13" s="136">
        <f>IF(COLUMN(AT$12)-COLUMN($V$12)+1&lt;=$U13,ROUNDUP(IF(SUM($V13:AS13)+($E13-SUM($V13:AS13))*$N13&gt;$E13-$O13,$E13-$O13-SUM($V13:AS13),($E13-SUM($V13:AS13))*$N13),0),0)</f>
        <v>0</v>
      </c>
      <c r="AU13" s="136">
        <f>IF(COLUMN(AU$12)-COLUMN($V$12)+1&lt;=$U13,ROUNDUP(IF(SUM($V13:AT13)+($E13-SUM($V13:AT13))*$N13&gt;$E13-$O13,$E13-$O13-SUM($V13:AT13),($E13-SUM($V13:AT13))*$N13),0),0)</f>
        <v>0</v>
      </c>
      <c r="AV13" s="136">
        <f>IF(COLUMN(AV$12)-COLUMN($V$12)+1&lt;=$U13,ROUNDUP(IF(SUM($V13:AU13)+($E13-SUM($V13:AU13))*$N13&gt;$E13-$O13,$E13-$O13-SUM($V13:AU13),($E13-SUM($V13:AU13))*$N13),0),0)</f>
        <v>0</v>
      </c>
      <c r="AW13" s="136">
        <f>IF(COLUMN(AW$12)-COLUMN($V$12)+1&lt;=$U13,ROUNDUP(IF(SUM($V13:AV13)+($E13-SUM($V13:AV13))*$N13&gt;$E13-$O13,$E13-$O13-SUM($V13:AV13),($E13-SUM($V13:AV13))*$N13),0),0)</f>
        <v>0</v>
      </c>
      <c r="AX13" s="136">
        <f>IF(COLUMN(AX$12)-COLUMN($V$12)+1&lt;=$U13,ROUNDUP(IF(SUM($V13:AW13)+($E13-SUM($V13:AW13))*$N13&gt;$E13-$O13,$E13-$O13-SUM($V13:AW13),($E13-SUM($V13:AW13))*$N13),0),0)</f>
        <v>0</v>
      </c>
      <c r="AY13" s="136">
        <f>IF(COLUMN(AY$12)-COLUMN($V$12)+1&lt;=$U13,ROUNDUP(IF(SUM($V13:AX13)+($E13-SUM($V13:AX13))*$N13&gt;$E13-$O13,$E13-$O13-SUM($V13:AX13),($E13-SUM($V13:AX13))*$N13),0),0)</f>
        <v>0</v>
      </c>
      <c r="AZ13" s="136">
        <f>IF(COLUMN(AZ$12)-COLUMN($V$12)+1&lt;=$U13,ROUNDUP(IF(SUM($V13:AY13)+($E13-SUM($V13:AY13))*$N13&gt;$E13-$O13,$E13-$O13-SUM($V13:AY13),($E13-SUM($V13:AY13))*$N13),0),0)</f>
        <v>0</v>
      </c>
      <c r="BA13" s="136">
        <f>IF(COLUMN(BA$12)-COLUMN($V$12)+1&lt;=$U13,ROUNDUP(IF(SUM($V13:AZ13)+($E13-SUM($V13:AZ13))*$N13&gt;$E13-$O13,$E13-$O13-SUM($V13:AZ13),($E13-SUM($V13:AZ13))*$N13),0),0)</f>
        <v>0</v>
      </c>
      <c r="BB13" s="556">
        <f t="shared" ref="BB13:BB44" si="6">FedDairy</f>
        <v>0</v>
      </c>
      <c r="BC13" s="556">
        <f t="shared" ref="BC13:BC44" si="7">FedReplace</f>
        <v>0</v>
      </c>
      <c r="BD13" s="146">
        <f t="shared" ref="BD13:BD44" si="8">IF($G13&lt;&gt;"",IF(YEAR($G13)&lt;DepYear,0,$E13),$E13)</f>
        <v>0</v>
      </c>
      <c r="BE13" s="146">
        <f t="shared" ref="BE13:BE44" si="9">IF($G13&lt;&gt;"",IF(YEAR($G13)&lt;DepYear,0,$Q13),$Q13)</f>
        <v>0</v>
      </c>
      <c r="BF13" s="146">
        <f t="shared" ref="BF13:BF44" si="10">IF($G13&lt;&gt;"",IF(YEAR($G13)&lt;DepYear,0,$R13),$R13)</f>
        <v>0</v>
      </c>
      <c r="BH13" s="557">
        <f t="shared" ref="BH13:BH44" si="11">H13</f>
        <v>0</v>
      </c>
      <c r="BI13" s="558">
        <f>BE13*BH13</f>
        <v>0</v>
      </c>
      <c r="BJ13" s="558">
        <f>BF13*BH13</f>
        <v>0</v>
      </c>
      <c r="BK13" s="557">
        <f t="shared" ref="BK13:BK44" si="12">J13</f>
        <v>0</v>
      </c>
      <c r="BL13" s="558">
        <f t="shared" ref="BL13:BL31" si="13">BK13*BE13*BB13</f>
        <v>0</v>
      </c>
      <c r="BM13" s="558">
        <f t="shared" ref="BM13:BM31" si="14">BF13*BK13*BB13</f>
        <v>0</v>
      </c>
      <c r="BN13" s="558">
        <f>$BD13*$BH13+$BD13*$BK13*$BB13</f>
        <v>0</v>
      </c>
      <c r="BO13" s="558">
        <f t="shared" ref="BO13:BO31" si="15">BL13+BI13</f>
        <v>0</v>
      </c>
      <c r="BP13" s="558">
        <f t="shared" ref="BP13:BP31" si="16">BM13+BJ13</f>
        <v>0</v>
      </c>
      <c r="BQ13" s="558">
        <f t="shared" ref="BQ13:BQ31" si="17">IFERROR(BN13-BO13,"")</f>
        <v>0</v>
      </c>
      <c r="BR13" s="533"/>
      <c r="BS13" s="557">
        <f t="shared" ref="BS13:BS44" si="18">I13</f>
        <v>0</v>
      </c>
      <c r="BT13" s="558">
        <f>BS13*BE13</f>
        <v>0</v>
      </c>
      <c r="BU13" s="558">
        <f>BS13*BF13</f>
        <v>0</v>
      </c>
      <c r="BV13" s="557">
        <f t="shared" ref="BV13:BV44" si="19">J13</f>
        <v>0</v>
      </c>
      <c r="BW13" s="558">
        <f t="shared" ref="BW13:BW31" si="20">BV13*BE13*BC13</f>
        <v>0</v>
      </c>
      <c r="BX13" s="558">
        <f t="shared" ref="BX13:BX31" si="21">BV13*BF13*BC13</f>
        <v>0</v>
      </c>
      <c r="BY13" s="558">
        <f t="shared" ref="BY13:BY31" si="22">IFERROR(BD13*BS13+BD13*BV13*BC13,"")</f>
        <v>0</v>
      </c>
      <c r="BZ13" s="558">
        <f t="shared" ref="BZ13:BZ31" si="23">BW13+BT13</f>
        <v>0</v>
      </c>
      <c r="CA13" s="558">
        <f t="shared" ref="CA13:CA31" si="24">BX13+BU13</f>
        <v>0</v>
      </c>
      <c r="CB13" s="558">
        <f t="shared" ref="CB13:CB31" si="25">IFERROR(BY13-BZ13,"")</f>
        <v>0</v>
      </c>
      <c r="CC13" s="533"/>
      <c r="CD13" s="533"/>
      <c r="CE13" s="533"/>
      <c r="CF13" s="533"/>
      <c r="CG13" s="533"/>
      <c r="CH13" s="533"/>
      <c r="CI13" s="533"/>
      <c r="CJ13" s="533"/>
      <c r="CK13" s="533"/>
      <c r="CL13" s="533"/>
      <c r="CM13" s="533"/>
      <c r="CN13" s="533"/>
      <c r="CO13" s="533"/>
      <c r="CP13" s="533"/>
      <c r="CQ13" s="533"/>
      <c r="CR13" s="533"/>
      <c r="CS13" s="533"/>
      <c r="CT13" s="533"/>
      <c r="CU13" s="533"/>
      <c r="CV13" s="533"/>
      <c r="CW13" s="533"/>
      <c r="CX13" s="533"/>
      <c r="CY13" s="533"/>
      <c r="CZ13" s="533"/>
    </row>
    <row r="14" spans="2:104" ht="13.5" x14ac:dyDescent="0.2">
      <c r="B14" s="145" t="str">
        <f>IF(NOT(ISBLANK(C14)), B13+1, "")</f>
        <v/>
      </c>
      <c r="C14" s="550"/>
      <c r="D14" s="551"/>
      <c r="E14" s="552"/>
      <c r="F14" s="553"/>
      <c r="G14" s="553"/>
      <c r="H14" s="554"/>
      <c r="I14" s="554"/>
      <c r="J14" s="554"/>
      <c r="K14" s="554"/>
      <c r="L14" s="613" t="str" cm="1">
        <f t="array" ref="L14">IF(OR(NOT(ISBLANK(H14:K14))),SUM(H14:K14), "")</f>
        <v/>
      </c>
      <c r="M14" s="613" t="str">
        <f t="shared" ref="M14:M77" si="26">IF(L14="","",IF(L14&lt;&gt;1,"Allocations do not equal 100%",""))</f>
        <v/>
      </c>
      <c r="N14" s="555" t="str">
        <f t="shared" si="0"/>
        <v/>
      </c>
      <c r="O14" s="532">
        <f t="shared" si="1"/>
        <v>0</v>
      </c>
      <c r="P14" s="146">
        <f t="shared" si="2"/>
        <v>0</v>
      </c>
      <c r="Q14" s="146">
        <f t="shared" ref="Q14:Q32" si="27">IFERROR(SUM(V14:BA14),"")</f>
        <v>0</v>
      </c>
      <c r="R14" s="146">
        <f t="shared" ref="R14:R32" si="28">IFERROR(INDEX($V14:$BA14,1,S14),0)</f>
        <v>0</v>
      </c>
      <c r="S14" s="146" t="str">
        <f t="shared" si="3"/>
        <v/>
      </c>
      <c r="T14" s="146" t="str">
        <f t="shared" si="4"/>
        <v/>
      </c>
      <c r="U14" s="146">
        <f t="shared" ref="U14:U32" si="29">MIN(T14,S14)</f>
        <v>0</v>
      </c>
      <c r="V14" s="136">
        <f t="shared" si="5"/>
        <v>0</v>
      </c>
      <c r="W14" s="136">
        <f>IF(COLUMN(W$12)-COLUMN($V$12)+1&lt;=$U14,ROUNDUP(IF(SUM($V14:V14)+($E14-SUM($V14:V14))*$N14&gt;$E14-$O14,$E14-$O14-SUM($V14:V14),($E14-SUM($V14:V14))*$N14),0),0)</f>
        <v>0</v>
      </c>
      <c r="X14" s="136">
        <f>IF(COLUMN(X$12)-COLUMN($V$12)+1&lt;=$U14,ROUNDUP(IF(SUM($V14:W14)+($E14-SUM($V14:W14))*$N14&gt;$E14-$O14,$E14-$O14-SUM($V14:W14),($E14-SUM($V14:W14))*$N14),0),0)</f>
        <v>0</v>
      </c>
      <c r="Y14" s="136">
        <f>IF(COLUMN(Y$12)-COLUMN($V$12)+1&lt;=$U14,ROUNDUP(IF(SUM($V14:X14)+($E14-SUM($V14:X14))*$N14&gt;$E14-$O14,$E14-$O14-SUM($V14:X14),($E14-SUM($V14:X14))*$N14),0),0)</f>
        <v>0</v>
      </c>
      <c r="Z14" s="136">
        <f>IF(COLUMN(Z$12)-COLUMN($V$12)+1&lt;=$U14,ROUNDUP(IF(SUM($V14:Y14)+($E14-SUM($V14:Y14))*$N14&gt;$E14-$O14,$E14-$O14-SUM($V14:Y14),($E14-SUM($V14:Y14))*$N14),0),0)</f>
        <v>0</v>
      </c>
      <c r="AA14" s="136">
        <f>IF(COLUMN(AA$12)-COLUMN($V$12)+1&lt;=$U14,ROUNDUP(IF(SUM($V14:Z14)+($E14-SUM($V14:Z14))*$N14&gt;$E14-$O14,$E14-$O14-SUM($V14:Z14),($E14-SUM($V14:Z14))*$N14),0),0)</f>
        <v>0</v>
      </c>
      <c r="AB14" s="136">
        <f>IF(COLUMN(AB$12)-COLUMN($V$12)+1&lt;=$U14,ROUNDUP(IF(SUM($V14:AA14)+($E14-SUM($V14:AA14))*$N14&gt;$E14-$O14,$E14-$O14-SUM($V14:AA14),($E14-SUM($V14:AA14))*$N14),0),0)</f>
        <v>0</v>
      </c>
      <c r="AC14" s="136">
        <f>IF(COLUMN(AC$12)-COLUMN($V$12)+1&lt;=$U14,ROUNDUP(IF(SUM($V14:AB14)+($E14-SUM($V14:AB14))*$N14&gt;$E14-$O14,$E14-$O14-SUM($V14:AB14),($E14-SUM($V14:AB14))*$N14),0),0)</f>
        <v>0</v>
      </c>
      <c r="AD14" s="136">
        <f>IF(COLUMN(AD$12)-COLUMN($V$12)+1&lt;=$U14,ROUNDUP(IF(SUM($V14:AC14)+($E14-SUM($V14:AC14))*$N14&gt;$E14-$O14,$E14-$O14-SUM($V14:AC14),($E14-SUM($V14:AC14))*$N14),0),0)</f>
        <v>0</v>
      </c>
      <c r="AE14" s="136">
        <f>IF(COLUMN(AE$12)-COLUMN($V$12)+1&lt;=$U14,ROUNDUP(IF(SUM($V14:AD14)+($E14-SUM($V14:AD14))*$N14&gt;$E14-$O14,$E14-$O14-SUM($V14:AD14),($E14-SUM($V14:AD14))*$N14),0),0)</f>
        <v>0</v>
      </c>
      <c r="AF14" s="136">
        <f>IF(COLUMN(AF$12)-COLUMN($V$12)+1&lt;=$U14,ROUNDUP(IF(SUM($V14:AE14)+($E14-SUM($V14:AE14))*$N14&gt;$E14-$O14,$E14-$O14-SUM($V14:AE14),($E14-SUM($V14:AE14))*$N14),0),0)</f>
        <v>0</v>
      </c>
      <c r="AG14" s="136">
        <f>IF(COLUMN(AG$12)-COLUMN($V$12)+1&lt;=$U14,ROUNDUP(IF(SUM($V14:AF14)+($E14-SUM($V14:AF14))*$N14&gt;$E14-$O14,$E14-$O14-SUM($V14:AF14),($E14-SUM($V14:AF14))*$N14),0),0)</f>
        <v>0</v>
      </c>
      <c r="AH14" s="136">
        <f>IF(COLUMN(AH$12)-COLUMN($V$12)+1&lt;=$U14,ROUNDUP(IF(SUM($V14:AG14)+($E14-SUM($V14:AG14))*$N14&gt;$E14-$O14,$E14-$O14-SUM($V14:AG14),($E14-SUM($V14:AG14))*$N14),0),0)</f>
        <v>0</v>
      </c>
      <c r="AI14" s="136">
        <f>IF(COLUMN(AI$12)-COLUMN($V$12)+1&lt;=$U14,ROUNDUP(IF(SUM($V14:AH14)+($E14-SUM($V14:AH14))*$N14&gt;$E14-$O14,$E14-$O14-SUM($V14:AH14),($E14-SUM($V14:AH14))*$N14),0),0)</f>
        <v>0</v>
      </c>
      <c r="AJ14" s="136">
        <f>IF(COLUMN(AJ$12)-COLUMN($V$12)+1&lt;=$U14,ROUNDUP(IF(SUM($V14:AI14)+($E14-SUM($V14:AI14))*$N14&gt;$E14-$O14,$E14-$O14-SUM($V14:AI14),($E14-SUM($V14:AI14))*$N14),0),0)</f>
        <v>0</v>
      </c>
      <c r="AK14" s="136">
        <f>IF(COLUMN(AK$12)-COLUMN($V$12)+1&lt;=$U14,ROUNDUP(IF(SUM($V14:AJ14)+($E14-SUM($V14:AJ14))*$N14&gt;$E14-$O14,$E14-$O14-SUM($V14:AJ14),($E14-SUM($V14:AJ14))*$N14),0),0)</f>
        <v>0</v>
      </c>
      <c r="AL14" s="136">
        <f>IF(COLUMN(AL$12)-COLUMN($V$12)+1&lt;=$U14,ROUNDUP(IF(SUM($V14:AK14)+($E14-SUM($V14:AK14))*$N14&gt;$E14-$O14,$E14-$O14-SUM($V14:AK14),($E14-SUM($V14:AK14))*$N14),0),0)</f>
        <v>0</v>
      </c>
      <c r="AM14" s="136">
        <f>IF(COLUMN(AM$12)-COLUMN($V$12)+1&lt;=$U14,ROUNDUP(IF(SUM($V14:AL14)+($E14-SUM($V14:AL14))*$N14&gt;$E14-$O14,$E14-$O14-SUM($V14:AL14),($E14-SUM($V14:AL14))*$N14),0),0)</f>
        <v>0</v>
      </c>
      <c r="AN14" s="136">
        <f>IF(COLUMN(AN$12)-COLUMN($V$12)+1&lt;=$U14,ROUNDUP(IF(SUM($V14:AM14)+($E14-SUM($V14:AM14))*$N14&gt;$E14-$O14,$E14-$O14-SUM($V14:AM14),($E14-SUM($V14:AM14))*$N14),0),0)</f>
        <v>0</v>
      </c>
      <c r="AO14" s="136">
        <f>IF(COLUMN(AO$12)-COLUMN($V$12)+1&lt;=$U14,ROUNDUP(IF(SUM($V14:AN14)+($E14-SUM($V14:AN14))*$N14&gt;$E14-$O14,$E14-$O14-SUM($V14:AN14),($E14-SUM($V14:AN14))*$N14),0),0)</f>
        <v>0</v>
      </c>
      <c r="AP14" s="136">
        <f>IF(COLUMN(AP$12)-COLUMN($V$12)+1&lt;=$U14,ROUNDUP(IF(SUM($V14:AO14)+($E14-SUM($V14:AO14))*$N14&gt;$E14-$O14,$E14-$O14-SUM($V14:AO14),($E14-SUM($V14:AO14))*$N14),0),0)</f>
        <v>0</v>
      </c>
      <c r="AQ14" s="136">
        <f>IF(COLUMN(AQ$12)-COLUMN($V$12)+1&lt;=$U14,ROUNDUP(IF(SUM($V14:AP14)+($E14-SUM($V14:AP14))*$N14&gt;$E14-$O14,$E14-$O14-SUM($V14:AP14),($E14-SUM($V14:AP14))*$N14),0),0)</f>
        <v>0</v>
      </c>
      <c r="AR14" s="136">
        <f>IF(COLUMN(AR$12)-COLUMN($V$12)+1&lt;=$U14,ROUNDUP(IF(SUM($V14:AQ14)+($E14-SUM($V14:AQ14))*$N14&gt;$E14-$O14,$E14-$O14-SUM($V14:AQ14),($E14-SUM($V14:AQ14))*$N14),0),0)</f>
        <v>0</v>
      </c>
      <c r="AS14" s="136">
        <f>IF(COLUMN(AS$12)-COLUMN($V$12)+1&lt;=$U14,ROUNDUP(IF(SUM($V14:AR14)+($E14-SUM($V14:AR14))*$N14&gt;$E14-$O14,$E14-$O14-SUM($V14:AR14),($E14-SUM($V14:AR14))*$N14),0),0)</f>
        <v>0</v>
      </c>
      <c r="AT14" s="136">
        <f>IF(COLUMN(AT$12)-COLUMN($V$12)+1&lt;=$U14,ROUNDUP(IF(SUM($V14:AS14)+($E14-SUM($V14:AS14))*$N14&gt;$E14-$O14,$E14-$O14-SUM($V14:AS14),($E14-SUM($V14:AS14))*$N14),0),0)</f>
        <v>0</v>
      </c>
      <c r="AU14" s="136">
        <f>IF(COLUMN(AU$12)-COLUMN($V$12)+1&lt;=$U14,ROUNDUP(IF(SUM($V14:AT14)+($E14-SUM($V14:AT14))*$N14&gt;$E14-$O14,$E14-$O14-SUM($V14:AT14),($E14-SUM($V14:AT14))*$N14),0),0)</f>
        <v>0</v>
      </c>
      <c r="AV14" s="136">
        <f>IF(COLUMN(AV$12)-COLUMN($V$12)+1&lt;=$U14,ROUNDUP(IF(SUM($V14:AU14)+($E14-SUM($V14:AU14))*$N14&gt;$E14-$O14,$E14-$O14-SUM($V14:AU14),($E14-SUM($V14:AU14))*$N14),0),0)</f>
        <v>0</v>
      </c>
      <c r="AW14" s="136">
        <f>IF(COLUMN(AW$12)-COLUMN($V$12)+1&lt;=$U14,ROUNDUP(IF(SUM($V14:AV14)+($E14-SUM($V14:AV14))*$N14&gt;$E14-$O14,$E14-$O14-SUM($V14:AV14),($E14-SUM($V14:AV14))*$N14),0),0)</f>
        <v>0</v>
      </c>
      <c r="AX14" s="136">
        <f>IF(COLUMN(AX$12)-COLUMN($V$12)+1&lt;=$U14,ROUNDUP(IF(SUM($V14:AW14)+($E14-SUM($V14:AW14))*$N14&gt;$E14-$O14,$E14-$O14-SUM($V14:AW14),($E14-SUM($V14:AW14))*$N14),0),0)</f>
        <v>0</v>
      </c>
      <c r="AY14" s="136">
        <f>IF(COLUMN(AY$12)-COLUMN($V$12)+1&lt;=$U14,ROUNDUP(IF(SUM($V14:AX14)+($E14-SUM($V14:AX14))*$N14&gt;$E14-$O14,$E14-$O14-SUM($V14:AX14),($E14-SUM($V14:AX14))*$N14),0),0)</f>
        <v>0</v>
      </c>
      <c r="AZ14" s="136">
        <f>IF(COLUMN(AZ$12)-COLUMN($V$12)+1&lt;=$U14,ROUNDUP(IF(SUM($V14:AY14)+($E14-SUM($V14:AY14))*$N14&gt;$E14-$O14,$E14-$O14-SUM($V14:AY14),($E14-SUM($V14:AY14))*$N14),0),0)</f>
        <v>0</v>
      </c>
      <c r="BA14" s="136">
        <f>IF(COLUMN(BA$12)-COLUMN($V$12)+1&lt;=$U14,ROUNDUP(IF(SUM($V14:AZ14)+($E14-SUM($V14:AZ14))*$N14&gt;$E14-$O14,$E14-$O14-SUM($V14:AZ14),($E14-SUM($V14:AZ14))*$N14),0),0)</f>
        <v>0</v>
      </c>
      <c r="BB14" s="556">
        <f t="shared" si="6"/>
        <v>0</v>
      </c>
      <c r="BC14" s="556">
        <f t="shared" si="7"/>
        <v>0</v>
      </c>
      <c r="BD14" s="146">
        <f t="shared" si="8"/>
        <v>0</v>
      </c>
      <c r="BE14" s="146">
        <f t="shared" si="9"/>
        <v>0</v>
      </c>
      <c r="BF14" s="146">
        <f t="shared" si="10"/>
        <v>0</v>
      </c>
      <c r="BH14" s="557">
        <f t="shared" si="11"/>
        <v>0</v>
      </c>
      <c r="BI14" s="558">
        <f t="shared" ref="BI14:BI32" si="30">BE14*BH14</f>
        <v>0</v>
      </c>
      <c r="BJ14" s="558">
        <f t="shared" ref="BJ14:BJ32" si="31">BF14*BH14</f>
        <v>0</v>
      </c>
      <c r="BK14" s="557">
        <f t="shared" si="12"/>
        <v>0</v>
      </c>
      <c r="BL14" s="558">
        <f t="shared" si="13"/>
        <v>0</v>
      </c>
      <c r="BM14" s="558">
        <f t="shared" si="14"/>
        <v>0</v>
      </c>
      <c r="BN14" s="558">
        <f>$BD14*$BH14+$BD14*$BK14*$BB14</f>
        <v>0</v>
      </c>
      <c r="BO14" s="558">
        <f t="shared" si="15"/>
        <v>0</v>
      </c>
      <c r="BP14" s="558">
        <f t="shared" si="16"/>
        <v>0</v>
      </c>
      <c r="BQ14" s="558">
        <f t="shared" si="17"/>
        <v>0</v>
      </c>
      <c r="BR14" s="533"/>
      <c r="BS14" s="557">
        <f t="shared" si="18"/>
        <v>0</v>
      </c>
      <c r="BT14" s="558">
        <f t="shared" ref="BT14:BT32" si="32">BS14*BE14</f>
        <v>0</v>
      </c>
      <c r="BU14" s="558">
        <f t="shared" ref="BU14:BU32" si="33">BS14*BF14</f>
        <v>0</v>
      </c>
      <c r="BV14" s="557">
        <f t="shared" si="19"/>
        <v>0</v>
      </c>
      <c r="BW14" s="558">
        <f t="shared" si="20"/>
        <v>0</v>
      </c>
      <c r="BX14" s="558">
        <f t="shared" si="21"/>
        <v>0</v>
      </c>
      <c r="BY14" s="558">
        <f t="shared" si="22"/>
        <v>0</v>
      </c>
      <c r="BZ14" s="558">
        <f t="shared" si="23"/>
        <v>0</v>
      </c>
      <c r="CA14" s="558">
        <f t="shared" si="24"/>
        <v>0</v>
      </c>
      <c r="CB14" s="558">
        <f t="shared" si="25"/>
        <v>0</v>
      </c>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row>
    <row r="15" spans="2:104" ht="13.5" x14ac:dyDescent="0.2">
      <c r="B15" s="145" t="str">
        <f t="shared" ref="B15:B78" si="34">IF(NOT(ISBLANK(C15)), B14+1, "")</f>
        <v/>
      </c>
      <c r="C15" s="550"/>
      <c r="D15" s="551"/>
      <c r="E15" s="552"/>
      <c r="F15" s="553"/>
      <c r="G15" s="553"/>
      <c r="H15" s="554"/>
      <c r="I15" s="554"/>
      <c r="J15" s="554"/>
      <c r="K15" s="554"/>
      <c r="L15" s="613" t="str" cm="1">
        <f t="array" ref="L15">IF(OR(NOT(ISBLANK(H15:K15))),SUM(H15:K15), "")</f>
        <v/>
      </c>
      <c r="M15" s="613" t="str">
        <f t="shared" si="26"/>
        <v/>
      </c>
      <c r="N15" s="555" t="str">
        <f t="shared" si="0"/>
        <v/>
      </c>
      <c r="O15" s="532">
        <f t="shared" si="1"/>
        <v>0</v>
      </c>
      <c r="P15" s="146">
        <f t="shared" si="2"/>
        <v>0</v>
      </c>
      <c r="Q15" s="146">
        <f t="shared" si="27"/>
        <v>0</v>
      </c>
      <c r="R15" s="146">
        <f t="shared" si="28"/>
        <v>0</v>
      </c>
      <c r="S15" s="146" t="str">
        <f t="shared" si="3"/>
        <v/>
      </c>
      <c r="T15" s="146" t="str">
        <f t="shared" si="4"/>
        <v/>
      </c>
      <c r="U15" s="146">
        <f t="shared" si="29"/>
        <v>0</v>
      </c>
      <c r="V15" s="136">
        <f t="shared" si="5"/>
        <v>0</v>
      </c>
      <c r="W15" s="136">
        <f>IF(COLUMN(W$12)-COLUMN($V$12)+1&lt;=$U15,ROUNDUP(IF(SUM($V15:V15)+($E15-SUM($V15:V15))*$N15&gt;$E15-$O15,$E15-$O15-SUM($V15:V15),($E15-SUM($V15:V15))*$N15),0),0)</f>
        <v>0</v>
      </c>
      <c r="X15" s="136">
        <f>IF(COLUMN(X$12)-COLUMN($V$12)+1&lt;=$U15,ROUNDUP(IF(SUM($V15:W15)+($E15-SUM($V15:W15))*$N15&gt;$E15-$O15,$E15-$O15-SUM($V15:W15),($E15-SUM($V15:W15))*$N15),0),0)</f>
        <v>0</v>
      </c>
      <c r="Y15" s="136">
        <f>IF(COLUMN(Y$12)-COLUMN($V$12)+1&lt;=$U15,ROUNDUP(IF(SUM($V15:X15)+($E15-SUM($V15:X15))*$N15&gt;$E15-$O15,$E15-$O15-SUM($V15:X15),($E15-SUM($V15:X15))*$N15),0),0)</f>
        <v>0</v>
      </c>
      <c r="Z15" s="136">
        <f>IF(COLUMN(Z$12)-COLUMN($V$12)+1&lt;=$U15,ROUNDUP(IF(SUM($V15:Y15)+($E15-SUM($V15:Y15))*$N15&gt;$E15-$O15,$E15-$O15-SUM($V15:Y15),($E15-SUM($V15:Y15))*$N15),0),0)</f>
        <v>0</v>
      </c>
      <c r="AA15" s="136">
        <f>IF(COLUMN(AA$12)-COLUMN($V$12)+1&lt;=$U15,ROUNDUP(IF(SUM($V15:Z15)+($E15-SUM($V15:Z15))*$N15&gt;$E15-$O15,$E15-$O15-SUM($V15:Z15),($E15-SUM($V15:Z15))*$N15),0),0)</f>
        <v>0</v>
      </c>
      <c r="AB15" s="136">
        <f>IF(COLUMN(AB$12)-COLUMN($V$12)+1&lt;=$U15,ROUNDUP(IF(SUM($V15:AA15)+($E15-SUM($V15:AA15))*$N15&gt;$E15-$O15,$E15-$O15-SUM($V15:AA15),($E15-SUM($V15:AA15))*$N15),0),0)</f>
        <v>0</v>
      </c>
      <c r="AC15" s="136">
        <f>IF(COLUMN(AC$12)-COLUMN($V$12)+1&lt;=$U15,ROUNDUP(IF(SUM($V15:AB15)+($E15-SUM($V15:AB15))*$N15&gt;$E15-$O15,$E15-$O15-SUM($V15:AB15),($E15-SUM($V15:AB15))*$N15),0),0)</f>
        <v>0</v>
      </c>
      <c r="AD15" s="136">
        <f>IF(COLUMN(AD$12)-COLUMN($V$12)+1&lt;=$U15,ROUNDUP(IF(SUM($V15:AC15)+($E15-SUM($V15:AC15))*$N15&gt;$E15-$O15,$E15-$O15-SUM($V15:AC15),($E15-SUM($V15:AC15))*$N15),0),0)</f>
        <v>0</v>
      </c>
      <c r="AE15" s="136">
        <f>IF(COLUMN(AE$12)-COLUMN($V$12)+1&lt;=$U15,ROUNDUP(IF(SUM($V15:AD15)+($E15-SUM($V15:AD15))*$N15&gt;$E15-$O15,$E15-$O15-SUM($V15:AD15),($E15-SUM($V15:AD15))*$N15),0),0)</f>
        <v>0</v>
      </c>
      <c r="AF15" s="136">
        <f>IF(COLUMN(AF$12)-COLUMN($V$12)+1&lt;=$U15,ROUNDUP(IF(SUM($V15:AE15)+($E15-SUM($V15:AE15))*$N15&gt;$E15-$O15,$E15-$O15-SUM($V15:AE15),($E15-SUM($V15:AE15))*$N15),0),0)</f>
        <v>0</v>
      </c>
      <c r="AG15" s="136">
        <f>IF(COLUMN(AG$12)-COLUMN($V$12)+1&lt;=$U15,ROUNDUP(IF(SUM($V15:AF15)+($E15-SUM($V15:AF15))*$N15&gt;$E15-$O15,$E15-$O15-SUM($V15:AF15),($E15-SUM($V15:AF15))*$N15),0),0)</f>
        <v>0</v>
      </c>
      <c r="AH15" s="136">
        <f>IF(COLUMN(AH$12)-COLUMN($V$12)+1&lt;=$U15,ROUNDUP(IF(SUM($V15:AG15)+($E15-SUM($V15:AG15))*$N15&gt;$E15-$O15,$E15-$O15-SUM($V15:AG15),($E15-SUM($V15:AG15))*$N15),0),0)</f>
        <v>0</v>
      </c>
      <c r="AI15" s="136">
        <f>IF(COLUMN(AI$12)-COLUMN($V$12)+1&lt;=$U15,ROUNDUP(IF(SUM($V15:AH15)+($E15-SUM($V15:AH15))*$N15&gt;$E15-$O15,$E15-$O15-SUM($V15:AH15),($E15-SUM($V15:AH15))*$N15),0),0)</f>
        <v>0</v>
      </c>
      <c r="AJ15" s="136">
        <f>IF(COLUMN(AJ$12)-COLUMN($V$12)+1&lt;=$U15,ROUNDUP(IF(SUM($V15:AI15)+($E15-SUM($V15:AI15))*$N15&gt;$E15-$O15,$E15-$O15-SUM($V15:AI15),($E15-SUM($V15:AI15))*$N15),0),0)</f>
        <v>0</v>
      </c>
      <c r="AK15" s="136">
        <f>IF(COLUMN(AK$12)-COLUMN($V$12)+1&lt;=$U15,ROUNDUP(IF(SUM($V15:AJ15)+($E15-SUM($V15:AJ15))*$N15&gt;$E15-$O15,$E15-$O15-SUM($V15:AJ15),($E15-SUM($V15:AJ15))*$N15),0),0)</f>
        <v>0</v>
      </c>
      <c r="AL15" s="136">
        <f>IF(COLUMN(AL$12)-COLUMN($V$12)+1&lt;=$U15,ROUNDUP(IF(SUM($V15:AK15)+($E15-SUM($V15:AK15))*$N15&gt;$E15-$O15,$E15-$O15-SUM($V15:AK15),($E15-SUM($V15:AK15))*$N15),0),0)</f>
        <v>0</v>
      </c>
      <c r="AM15" s="136">
        <f>IF(COLUMN(AM$12)-COLUMN($V$12)+1&lt;=$U15,ROUNDUP(IF(SUM($V15:AL15)+($E15-SUM($V15:AL15))*$N15&gt;$E15-$O15,$E15-$O15-SUM($V15:AL15),($E15-SUM($V15:AL15))*$N15),0),0)</f>
        <v>0</v>
      </c>
      <c r="AN15" s="136">
        <f>IF(COLUMN(AN$12)-COLUMN($V$12)+1&lt;=$U15,ROUNDUP(IF(SUM($V15:AM15)+($E15-SUM($V15:AM15))*$N15&gt;$E15-$O15,$E15-$O15-SUM($V15:AM15),($E15-SUM($V15:AM15))*$N15),0),0)</f>
        <v>0</v>
      </c>
      <c r="AO15" s="136">
        <f>IF(COLUMN(AO$12)-COLUMN($V$12)+1&lt;=$U15,ROUNDUP(IF(SUM($V15:AN15)+($E15-SUM($V15:AN15))*$N15&gt;$E15-$O15,$E15-$O15-SUM($V15:AN15),($E15-SUM($V15:AN15))*$N15),0),0)</f>
        <v>0</v>
      </c>
      <c r="AP15" s="136">
        <f>IF(COLUMN(AP$12)-COLUMN($V$12)+1&lt;=$U15,ROUNDUP(IF(SUM($V15:AO15)+($E15-SUM($V15:AO15))*$N15&gt;$E15-$O15,$E15-$O15-SUM($V15:AO15),($E15-SUM($V15:AO15))*$N15),0),0)</f>
        <v>0</v>
      </c>
      <c r="AQ15" s="136">
        <f>IF(COLUMN(AQ$12)-COLUMN($V$12)+1&lt;=$U15,ROUNDUP(IF(SUM($V15:AP15)+($E15-SUM($V15:AP15))*$N15&gt;$E15-$O15,$E15-$O15-SUM($V15:AP15),($E15-SUM($V15:AP15))*$N15),0),0)</f>
        <v>0</v>
      </c>
      <c r="AR15" s="136">
        <f>IF(COLUMN(AR$12)-COLUMN($V$12)+1&lt;=$U15,ROUNDUP(IF(SUM($V15:AQ15)+($E15-SUM($V15:AQ15))*$N15&gt;$E15-$O15,$E15-$O15-SUM($V15:AQ15),($E15-SUM($V15:AQ15))*$N15),0),0)</f>
        <v>0</v>
      </c>
      <c r="AS15" s="136">
        <f>IF(COLUMN(AS$12)-COLUMN($V$12)+1&lt;=$U15,ROUNDUP(IF(SUM($V15:AR15)+($E15-SUM($V15:AR15))*$N15&gt;$E15-$O15,$E15-$O15-SUM($V15:AR15),($E15-SUM($V15:AR15))*$N15),0),0)</f>
        <v>0</v>
      </c>
      <c r="AT15" s="136">
        <f>IF(COLUMN(AT$12)-COLUMN($V$12)+1&lt;=$U15,ROUNDUP(IF(SUM($V15:AS15)+($E15-SUM($V15:AS15))*$N15&gt;$E15-$O15,$E15-$O15-SUM($V15:AS15),($E15-SUM($V15:AS15))*$N15),0),0)</f>
        <v>0</v>
      </c>
      <c r="AU15" s="136">
        <f>IF(COLUMN(AU$12)-COLUMN($V$12)+1&lt;=$U15,ROUNDUP(IF(SUM($V15:AT15)+($E15-SUM($V15:AT15))*$N15&gt;$E15-$O15,$E15-$O15-SUM($V15:AT15),($E15-SUM($V15:AT15))*$N15),0),0)</f>
        <v>0</v>
      </c>
      <c r="AV15" s="136">
        <f>IF(COLUMN(AV$12)-COLUMN($V$12)+1&lt;=$U15,ROUNDUP(IF(SUM($V15:AU15)+($E15-SUM($V15:AU15))*$N15&gt;$E15-$O15,$E15-$O15-SUM($V15:AU15),($E15-SUM($V15:AU15))*$N15),0),0)</f>
        <v>0</v>
      </c>
      <c r="AW15" s="136">
        <f>IF(COLUMN(AW$12)-COLUMN($V$12)+1&lt;=$U15,ROUNDUP(IF(SUM($V15:AV15)+($E15-SUM($V15:AV15))*$N15&gt;$E15-$O15,$E15-$O15-SUM($V15:AV15),($E15-SUM($V15:AV15))*$N15),0),0)</f>
        <v>0</v>
      </c>
      <c r="AX15" s="136">
        <f>IF(COLUMN(AX$12)-COLUMN($V$12)+1&lt;=$U15,ROUNDUP(IF(SUM($V15:AW15)+($E15-SUM($V15:AW15))*$N15&gt;$E15-$O15,$E15-$O15-SUM($V15:AW15),($E15-SUM($V15:AW15))*$N15),0),0)</f>
        <v>0</v>
      </c>
      <c r="AY15" s="136">
        <f>IF(COLUMN(AY$12)-COLUMN($V$12)+1&lt;=$U15,ROUNDUP(IF(SUM($V15:AX15)+($E15-SUM($V15:AX15))*$N15&gt;$E15-$O15,$E15-$O15-SUM($V15:AX15),($E15-SUM($V15:AX15))*$N15),0),0)</f>
        <v>0</v>
      </c>
      <c r="AZ15" s="136">
        <f>IF(COLUMN(AZ$12)-COLUMN($V$12)+1&lt;=$U15,ROUNDUP(IF(SUM($V15:AY15)+($E15-SUM($V15:AY15))*$N15&gt;$E15-$O15,$E15-$O15-SUM($V15:AY15),($E15-SUM($V15:AY15))*$N15),0),0)</f>
        <v>0</v>
      </c>
      <c r="BA15" s="136">
        <f>IF(COLUMN(BA$12)-COLUMN($V$12)+1&lt;=$U15,ROUNDUP(IF(SUM($V15:AZ15)+($E15-SUM($V15:AZ15))*$N15&gt;$E15-$O15,$E15-$O15-SUM($V15:AZ15),($E15-SUM($V15:AZ15))*$N15),0),0)</f>
        <v>0</v>
      </c>
      <c r="BB15" s="556">
        <f t="shared" si="6"/>
        <v>0</v>
      </c>
      <c r="BC15" s="556">
        <f t="shared" si="7"/>
        <v>0</v>
      </c>
      <c r="BD15" s="146">
        <f t="shared" si="8"/>
        <v>0</v>
      </c>
      <c r="BE15" s="146">
        <f t="shared" si="9"/>
        <v>0</v>
      </c>
      <c r="BF15" s="146">
        <f t="shared" si="10"/>
        <v>0</v>
      </c>
      <c r="BH15" s="557">
        <f t="shared" si="11"/>
        <v>0</v>
      </c>
      <c r="BI15" s="558">
        <f t="shared" si="30"/>
        <v>0</v>
      </c>
      <c r="BJ15" s="558">
        <f t="shared" si="31"/>
        <v>0</v>
      </c>
      <c r="BK15" s="557">
        <f t="shared" si="12"/>
        <v>0</v>
      </c>
      <c r="BL15" s="558">
        <f t="shared" si="13"/>
        <v>0</v>
      </c>
      <c r="BM15" s="558">
        <f t="shared" si="14"/>
        <v>0</v>
      </c>
      <c r="BN15" s="558">
        <f>$BD15*$BH15+$BD15*$BK15*$BB15</f>
        <v>0</v>
      </c>
      <c r="BO15" s="558">
        <f t="shared" si="15"/>
        <v>0</v>
      </c>
      <c r="BP15" s="558">
        <f t="shared" si="16"/>
        <v>0</v>
      </c>
      <c r="BQ15" s="558">
        <f t="shared" si="17"/>
        <v>0</v>
      </c>
      <c r="BR15" s="533"/>
      <c r="BS15" s="557">
        <f t="shared" si="18"/>
        <v>0</v>
      </c>
      <c r="BT15" s="558">
        <f t="shared" si="32"/>
        <v>0</v>
      </c>
      <c r="BU15" s="558">
        <f t="shared" si="33"/>
        <v>0</v>
      </c>
      <c r="BV15" s="557">
        <f t="shared" si="19"/>
        <v>0</v>
      </c>
      <c r="BW15" s="558">
        <f t="shared" si="20"/>
        <v>0</v>
      </c>
      <c r="BX15" s="558">
        <f t="shared" si="21"/>
        <v>0</v>
      </c>
      <c r="BY15" s="558">
        <f t="shared" si="22"/>
        <v>0</v>
      </c>
      <c r="BZ15" s="558">
        <f t="shared" si="23"/>
        <v>0</v>
      </c>
      <c r="CA15" s="558">
        <f t="shared" si="24"/>
        <v>0</v>
      </c>
      <c r="CB15" s="558">
        <f t="shared" si="25"/>
        <v>0</v>
      </c>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row>
    <row r="16" spans="2:104" ht="13.5" x14ac:dyDescent="0.2">
      <c r="B16" s="145" t="str">
        <f t="shared" si="34"/>
        <v/>
      </c>
      <c r="C16" s="550"/>
      <c r="D16" s="551"/>
      <c r="E16" s="552"/>
      <c r="F16" s="553"/>
      <c r="G16" s="553"/>
      <c r="H16" s="554"/>
      <c r="I16" s="554"/>
      <c r="J16" s="554"/>
      <c r="K16" s="554"/>
      <c r="L16" s="613" t="str" cm="1">
        <f t="array" ref="L16">IF(OR(NOT(ISBLANK(H16:K16))),SUM(H16:K16), "")</f>
        <v/>
      </c>
      <c r="M16" s="613" t="str">
        <f t="shared" si="26"/>
        <v/>
      </c>
      <c r="N16" s="555" t="str">
        <f t="shared" si="0"/>
        <v/>
      </c>
      <c r="O16" s="532">
        <f t="shared" si="1"/>
        <v>0</v>
      </c>
      <c r="P16" s="146">
        <f t="shared" si="2"/>
        <v>0</v>
      </c>
      <c r="Q16" s="146">
        <f t="shared" si="27"/>
        <v>0</v>
      </c>
      <c r="R16" s="146">
        <f t="shared" si="28"/>
        <v>0</v>
      </c>
      <c r="S16" s="146" t="str">
        <f t="shared" si="3"/>
        <v/>
      </c>
      <c r="T16" s="146" t="str">
        <f t="shared" si="4"/>
        <v/>
      </c>
      <c r="U16" s="146">
        <f t="shared" si="29"/>
        <v>0</v>
      </c>
      <c r="V16" s="136">
        <f t="shared" si="5"/>
        <v>0</v>
      </c>
      <c r="W16" s="136">
        <f>IF(COLUMN(W$12)-COLUMN($V$12)+1&lt;=$U16,ROUNDUP(IF(SUM($V16:V16)+($E16-SUM($V16:V16))*$N16&gt;$E16-$O16,$E16-$O16-SUM($V16:V16),($E16-SUM($V16:V16))*$N16),0),0)</f>
        <v>0</v>
      </c>
      <c r="X16" s="136">
        <f>IF(COLUMN(X$12)-COLUMN($V$12)+1&lt;=$U16,ROUNDUP(IF(SUM($V16:W16)+($E16-SUM($V16:W16))*$N16&gt;$E16-$O16,$E16-$O16-SUM($V16:W16),($E16-SUM($V16:W16))*$N16),0),0)</f>
        <v>0</v>
      </c>
      <c r="Y16" s="136">
        <f>IF(COLUMN(Y$12)-COLUMN($V$12)+1&lt;=$U16,ROUNDUP(IF(SUM($V16:X16)+($E16-SUM($V16:X16))*$N16&gt;$E16-$O16,$E16-$O16-SUM($V16:X16),($E16-SUM($V16:X16))*$N16),0),0)</f>
        <v>0</v>
      </c>
      <c r="Z16" s="136">
        <f>IF(COLUMN(Z$12)-COLUMN($V$12)+1&lt;=$U16,ROUNDUP(IF(SUM($V16:Y16)+($E16-SUM($V16:Y16))*$N16&gt;$E16-$O16,$E16-$O16-SUM($V16:Y16),($E16-SUM($V16:Y16))*$N16),0),0)</f>
        <v>0</v>
      </c>
      <c r="AA16" s="136">
        <f>IF(COLUMN(AA$12)-COLUMN($V$12)+1&lt;=$U16,ROUNDUP(IF(SUM($V16:Z16)+($E16-SUM($V16:Z16))*$N16&gt;$E16-$O16,$E16-$O16-SUM($V16:Z16),($E16-SUM($V16:Z16))*$N16),0),0)</f>
        <v>0</v>
      </c>
      <c r="AB16" s="136">
        <f>IF(COLUMN(AB$12)-COLUMN($V$12)+1&lt;=$U16,ROUNDUP(IF(SUM($V16:AA16)+($E16-SUM($V16:AA16))*$N16&gt;$E16-$O16,$E16-$O16-SUM($V16:AA16),($E16-SUM($V16:AA16))*$N16),0),0)</f>
        <v>0</v>
      </c>
      <c r="AC16" s="136">
        <f>IF(COLUMN(AC$12)-COLUMN($V$12)+1&lt;=$U16,ROUNDUP(IF(SUM($V16:AB16)+($E16-SUM($V16:AB16))*$N16&gt;$E16-$O16,$E16-$O16-SUM($V16:AB16),($E16-SUM($V16:AB16))*$N16),0),0)</f>
        <v>0</v>
      </c>
      <c r="AD16" s="136">
        <f>IF(COLUMN(AD$12)-COLUMN($V$12)+1&lt;=$U16,ROUNDUP(IF(SUM($V16:AC16)+($E16-SUM($V16:AC16))*$N16&gt;$E16-$O16,$E16-$O16-SUM($V16:AC16),($E16-SUM($V16:AC16))*$N16),0),0)</f>
        <v>0</v>
      </c>
      <c r="AE16" s="136">
        <f>IF(COLUMN(AE$12)-COLUMN($V$12)+1&lt;=$U16,ROUNDUP(IF(SUM($V16:AD16)+($E16-SUM($V16:AD16))*$N16&gt;$E16-$O16,$E16-$O16-SUM($V16:AD16),($E16-SUM($V16:AD16))*$N16),0),0)</f>
        <v>0</v>
      </c>
      <c r="AF16" s="136">
        <f>IF(COLUMN(AF$12)-COLUMN($V$12)+1&lt;=$U16,ROUNDUP(IF(SUM($V16:AE16)+($E16-SUM($V16:AE16))*$N16&gt;$E16-$O16,$E16-$O16-SUM($V16:AE16),($E16-SUM($V16:AE16))*$N16),0),0)</f>
        <v>0</v>
      </c>
      <c r="AG16" s="136">
        <f>IF(COLUMN(AG$12)-COLUMN($V$12)+1&lt;=$U16,ROUNDUP(IF(SUM($V16:AF16)+($E16-SUM($V16:AF16))*$N16&gt;$E16-$O16,$E16-$O16-SUM($V16:AF16),($E16-SUM($V16:AF16))*$N16),0),0)</f>
        <v>0</v>
      </c>
      <c r="AH16" s="136">
        <f>IF(COLUMN(AH$12)-COLUMN($V$12)+1&lt;=$U16,ROUNDUP(IF(SUM($V16:AG16)+($E16-SUM($V16:AG16))*$N16&gt;$E16-$O16,$E16-$O16-SUM($V16:AG16),($E16-SUM($V16:AG16))*$N16),0),0)</f>
        <v>0</v>
      </c>
      <c r="AI16" s="136">
        <f>IF(COLUMN(AI$12)-COLUMN($V$12)+1&lt;=$U16,ROUNDUP(IF(SUM($V16:AH16)+($E16-SUM($V16:AH16))*$N16&gt;$E16-$O16,$E16-$O16-SUM($V16:AH16),($E16-SUM($V16:AH16))*$N16),0),0)</f>
        <v>0</v>
      </c>
      <c r="AJ16" s="136">
        <f>IF(COLUMN(AJ$12)-COLUMN($V$12)+1&lt;=$U16,ROUNDUP(IF(SUM($V16:AI16)+($E16-SUM($V16:AI16))*$N16&gt;$E16-$O16,$E16-$O16-SUM($V16:AI16),($E16-SUM($V16:AI16))*$N16),0),0)</f>
        <v>0</v>
      </c>
      <c r="AK16" s="136">
        <f>IF(COLUMN(AK$12)-COLUMN($V$12)+1&lt;=$U16,ROUNDUP(IF(SUM($V16:AJ16)+($E16-SUM($V16:AJ16))*$N16&gt;$E16-$O16,$E16-$O16-SUM($V16:AJ16),($E16-SUM($V16:AJ16))*$N16),0),0)</f>
        <v>0</v>
      </c>
      <c r="AL16" s="136">
        <f>IF(COLUMN(AL$12)-COLUMN($V$12)+1&lt;=$U16,ROUNDUP(IF(SUM($V16:AK16)+($E16-SUM($V16:AK16))*$N16&gt;$E16-$O16,$E16-$O16-SUM($V16:AK16),($E16-SUM($V16:AK16))*$N16),0),0)</f>
        <v>0</v>
      </c>
      <c r="AM16" s="136">
        <f>IF(COLUMN(AM$12)-COLUMN($V$12)+1&lt;=$U16,ROUNDUP(IF(SUM($V16:AL16)+($E16-SUM($V16:AL16))*$N16&gt;$E16-$O16,$E16-$O16-SUM($V16:AL16),($E16-SUM($V16:AL16))*$N16),0),0)</f>
        <v>0</v>
      </c>
      <c r="AN16" s="136">
        <f>IF(COLUMN(AN$12)-COLUMN($V$12)+1&lt;=$U16,ROUNDUP(IF(SUM($V16:AM16)+($E16-SUM($V16:AM16))*$N16&gt;$E16-$O16,$E16-$O16-SUM($V16:AM16),($E16-SUM($V16:AM16))*$N16),0),0)</f>
        <v>0</v>
      </c>
      <c r="AO16" s="136">
        <f>IF(COLUMN(AO$12)-COLUMN($V$12)+1&lt;=$U16,ROUNDUP(IF(SUM($V16:AN16)+($E16-SUM($V16:AN16))*$N16&gt;$E16-$O16,$E16-$O16-SUM($V16:AN16),($E16-SUM($V16:AN16))*$N16),0),0)</f>
        <v>0</v>
      </c>
      <c r="AP16" s="136">
        <f>IF(COLUMN(AP$12)-COLUMN($V$12)+1&lt;=$U16,ROUNDUP(IF(SUM($V16:AO16)+($E16-SUM($V16:AO16))*$N16&gt;$E16-$O16,$E16-$O16-SUM($V16:AO16),($E16-SUM($V16:AO16))*$N16),0),0)</f>
        <v>0</v>
      </c>
      <c r="AQ16" s="136">
        <f>IF(COLUMN(AQ$12)-COLUMN($V$12)+1&lt;=$U16,ROUNDUP(IF(SUM($V16:AP16)+($E16-SUM($V16:AP16))*$N16&gt;$E16-$O16,$E16-$O16-SUM($V16:AP16),($E16-SUM($V16:AP16))*$N16),0),0)</f>
        <v>0</v>
      </c>
      <c r="AR16" s="136">
        <f>IF(COLUMN(AR$12)-COLUMN($V$12)+1&lt;=$U16,ROUNDUP(IF(SUM($V16:AQ16)+($E16-SUM($V16:AQ16))*$N16&gt;$E16-$O16,$E16-$O16-SUM($V16:AQ16),($E16-SUM($V16:AQ16))*$N16),0),0)</f>
        <v>0</v>
      </c>
      <c r="AS16" s="136">
        <f>IF(COLUMN(AS$12)-COLUMN($V$12)+1&lt;=$U16,ROUNDUP(IF(SUM($V16:AR16)+($E16-SUM($V16:AR16))*$N16&gt;$E16-$O16,$E16-$O16-SUM($V16:AR16),($E16-SUM($V16:AR16))*$N16),0),0)</f>
        <v>0</v>
      </c>
      <c r="AT16" s="136">
        <f>IF(COLUMN(AT$12)-COLUMN($V$12)+1&lt;=$U16,ROUNDUP(IF(SUM($V16:AS16)+($E16-SUM($V16:AS16))*$N16&gt;$E16-$O16,$E16-$O16-SUM($V16:AS16),($E16-SUM($V16:AS16))*$N16),0),0)</f>
        <v>0</v>
      </c>
      <c r="AU16" s="136">
        <f>IF(COLUMN(AU$12)-COLUMN($V$12)+1&lt;=$U16,ROUNDUP(IF(SUM($V16:AT16)+($E16-SUM($V16:AT16))*$N16&gt;$E16-$O16,$E16-$O16-SUM($V16:AT16),($E16-SUM($V16:AT16))*$N16),0),0)</f>
        <v>0</v>
      </c>
      <c r="AV16" s="136">
        <f>IF(COLUMN(AV$12)-COLUMN($V$12)+1&lt;=$U16,ROUNDUP(IF(SUM($V16:AU16)+($E16-SUM($V16:AU16))*$N16&gt;$E16-$O16,$E16-$O16-SUM($V16:AU16),($E16-SUM($V16:AU16))*$N16),0),0)</f>
        <v>0</v>
      </c>
      <c r="AW16" s="136">
        <f>IF(COLUMN(AW$12)-COLUMN($V$12)+1&lt;=$U16,ROUNDUP(IF(SUM($V16:AV16)+($E16-SUM($V16:AV16))*$N16&gt;$E16-$O16,$E16-$O16-SUM($V16:AV16),($E16-SUM($V16:AV16))*$N16),0),0)</f>
        <v>0</v>
      </c>
      <c r="AX16" s="136">
        <f>IF(COLUMN(AX$12)-COLUMN($V$12)+1&lt;=$U16,ROUNDUP(IF(SUM($V16:AW16)+($E16-SUM($V16:AW16))*$N16&gt;$E16-$O16,$E16-$O16-SUM($V16:AW16),($E16-SUM($V16:AW16))*$N16),0),0)</f>
        <v>0</v>
      </c>
      <c r="AY16" s="136">
        <f>IF(COLUMN(AY$12)-COLUMN($V$12)+1&lt;=$U16,ROUNDUP(IF(SUM($V16:AX16)+($E16-SUM($V16:AX16))*$N16&gt;$E16-$O16,$E16-$O16-SUM($V16:AX16),($E16-SUM($V16:AX16))*$N16),0),0)</f>
        <v>0</v>
      </c>
      <c r="AZ16" s="136">
        <f>IF(COLUMN(AZ$12)-COLUMN($V$12)+1&lt;=$U16,ROUNDUP(IF(SUM($V16:AY16)+($E16-SUM($V16:AY16))*$N16&gt;$E16-$O16,$E16-$O16-SUM($V16:AY16),($E16-SUM($V16:AY16))*$N16),0),0)</f>
        <v>0</v>
      </c>
      <c r="BA16" s="136">
        <f>IF(COLUMN(BA$12)-COLUMN($V$12)+1&lt;=$U16,ROUNDUP(IF(SUM($V16:AZ16)+($E16-SUM($V16:AZ16))*$N16&gt;$E16-$O16,$E16-$O16-SUM($V16:AZ16),($E16-SUM($V16:AZ16))*$N16),0),0)</f>
        <v>0</v>
      </c>
      <c r="BB16" s="556">
        <f t="shared" si="6"/>
        <v>0</v>
      </c>
      <c r="BC16" s="556">
        <f t="shared" si="7"/>
        <v>0</v>
      </c>
      <c r="BD16" s="146">
        <f t="shared" si="8"/>
        <v>0</v>
      </c>
      <c r="BE16" s="146">
        <f t="shared" si="9"/>
        <v>0</v>
      </c>
      <c r="BF16" s="146">
        <f t="shared" si="10"/>
        <v>0</v>
      </c>
      <c r="BH16" s="557">
        <f t="shared" si="11"/>
        <v>0</v>
      </c>
      <c r="BI16" s="558">
        <f t="shared" si="30"/>
        <v>0</v>
      </c>
      <c r="BJ16" s="558">
        <f t="shared" si="31"/>
        <v>0</v>
      </c>
      <c r="BK16" s="557">
        <f t="shared" si="12"/>
        <v>0</v>
      </c>
      <c r="BL16" s="558">
        <f t="shared" si="13"/>
        <v>0</v>
      </c>
      <c r="BM16" s="558">
        <f t="shared" si="14"/>
        <v>0</v>
      </c>
      <c r="BN16" s="558">
        <f>$BD16*$BH16+$BD16*$BK16*$BB16</f>
        <v>0</v>
      </c>
      <c r="BO16" s="558">
        <f t="shared" si="15"/>
        <v>0</v>
      </c>
      <c r="BP16" s="558">
        <f t="shared" si="16"/>
        <v>0</v>
      </c>
      <c r="BQ16" s="558">
        <f t="shared" si="17"/>
        <v>0</v>
      </c>
      <c r="BR16" s="533"/>
      <c r="BS16" s="557">
        <f t="shared" si="18"/>
        <v>0</v>
      </c>
      <c r="BT16" s="558">
        <f t="shared" si="32"/>
        <v>0</v>
      </c>
      <c r="BU16" s="558">
        <f t="shared" si="33"/>
        <v>0</v>
      </c>
      <c r="BV16" s="557">
        <f t="shared" si="19"/>
        <v>0</v>
      </c>
      <c r="BW16" s="558">
        <f t="shared" si="20"/>
        <v>0</v>
      </c>
      <c r="BX16" s="558">
        <f t="shared" si="21"/>
        <v>0</v>
      </c>
      <c r="BY16" s="558">
        <f t="shared" si="22"/>
        <v>0</v>
      </c>
      <c r="BZ16" s="558">
        <f t="shared" si="23"/>
        <v>0</v>
      </c>
      <c r="CA16" s="558">
        <f t="shared" si="24"/>
        <v>0</v>
      </c>
      <c r="CB16" s="558">
        <f t="shared" si="25"/>
        <v>0</v>
      </c>
      <c r="CC16" s="533"/>
      <c r="CD16" s="533"/>
      <c r="CE16" s="533"/>
      <c r="CF16" s="533"/>
      <c r="CG16" s="533"/>
      <c r="CH16" s="533"/>
      <c r="CI16" s="533"/>
      <c r="CJ16" s="533"/>
      <c r="CK16" s="533"/>
      <c r="CL16" s="533"/>
      <c r="CM16" s="533"/>
      <c r="CN16" s="533"/>
      <c r="CO16" s="533"/>
      <c r="CP16" s="533"/>
      <c r="CQ16" s="533"/>
      <c r="CR16" s="533"/>
      <c r="CS16" s="533"/>
      <c r="CT16" s="533"/>
      <c r="CU16" s="533"/>
      <c r="CV16" s="533"/>
      <c r="CW16" s="533"/>
      <c r="CX16" s="533"/>
      <c r="CY16" s="533"/>
      <c r="CZ16" s="533"/>
    </row>
    <row r="17" spans="2:104" ht="13.5" x14ac:dyDescent="0.2">
      <c r="B17" s="145" t="str">
        <f t="shared" si="34"/>
        <v/>
      </c>
      <c r="C17" s="550"/>
      <c r="D17" s="551"/>
      <c r="E17" s="552"/>
      <c r="F17" s="553"/>
      <c r="G17" s="553"/>
      <c r="H17" s="554"/>
      <c r="I17" s="554"/>
      <c r="J17" s="554"/>
      <c r="K17" s="554"/>
      <c r="L17" s="613" t="str" cm="1">
        <f t="array" ref="L17">IF(OR(NOT(ISBLANK(H17:K17))),SUM(H17:K17), "")</f>
        <v/>
      </c>
      <c r="M17" s="613" t="str">
        <f t="shared" si="26"/>
        <v/>
      </c>
      <c r="N17" s="555" t="str">
        <f t="shared" si="0"/>
        <v/>
      </c>
      <c r="O17" s="532">
        <f t="shared" si="1"/>
        <v>0</v>
      </c>
      <c r="P17" s="146">
        <f t="shared" si="2"/>
        <v>0</v>
      </c>
      <c r="Q17" s="146">
        <f t="shared" si="27"/>
        <v>0</v>
      </c>
      <c r="R17" s="146">
        <f t="shared" si="28"/>
        <v>0</v>
      </c>
      <c r="S17" s="146" t="str">
        <f t="shared" si="3"/>
        <v/>
      </c>
      <c r="T17" s="146" t="str">
        <f t="shared" si="4"/>
        <v/>
      </c>
      <c r="U17" s="146">
        <f t="shared" si="29"/>
        <v>0</v>
      </c>
      <c r="V17" s="136">
        <f t="shared" si="5"/>
        <v>0</v>
      </c>
      <c r="W17" s="136">
        <f>IF(COLUMN(W$12)-COLUMN($V$12)+1&lt;=$U17,ROUNDUP(IF(SUM($V17:V17)+($E17-SUM($V17:V17))*$N17&gt;$E17-$O17,$E17-$O17-SUM($V17:V17),($E17-SUM($V17:V17))*$N17),0),0)</f>
        <v>0</v>
      </c>
      <c r="X17" s="136">
        <f>IF(COLUMN(X$12)-COLUMN($V$12)+1&lt;=$U17,ROUNDUP(IF(SUM($V17:W17)+($E17-SUM($V17:W17))*$N17&gt;$E17-$O17,$E17-$O17-SUM($V17:W17),($E17-SUM($V17:W17))*$N17),0),0)</f>
        <v>0</v>
      </c>
      <c r="Y17" s="136">
        <f>IF(COLUMN(Y$12)-COLUMN($V$12)+1&lt;=$U17,ROUNDUP(IF(SUM($V17:X17)+($E17-SUM($V17:X17))*$N17&gt;$E17-$O17,$E17-$O17-SUM($V17:X17),($E17-SUM($V17:X17))*$N17),0),0)</f>
        <v>0</v>
      </c>
      <c r="Z17" s="136">
        <f>IF(COLUMN(Z$12)-COLUMN($V$12)+1&lt;=$U17,ROUNDUP(IF(SUM($V17:Y17)+($E17-SUM($V17:Y17))*$N17&gt;$E17-$O17,$E17-$O17-SUM($V17:Y17),($E17-SUM($V17:Y17))*$N17),0),0)</f>
        <v>0</v>
      </c>
      <c r="AA17" s="136">
        <f>IF(COLUMN(AA$12)-COLUMN($V$12)+1&lt;=$U17,ROUNDUP(IF(SUM($V17:Z17)+($E17-SUM($V17:Z17))*$N17&gt;$E17-$O17,$E17-$O17-SUM($V17:Z17),($E17-SUM($V17:Z17))*$N17),0),0)</f>
        <v>0</v>
      </c>
      <c r="AB17" s="136">
        <f>IF(COLUMN(AB$12)-COLUMN($V$12)+1&lt;=$U17,ROUNDUP(IF(SUM($V17:AA17)+($E17-SUM($V17:AA17))*$N17&gt;$E17-$O17,$E17-$O17-SUM($V17:AA17),($E17-SUM($V17:AA17))*$N17),0),0)</f>
        <v>0</v>
      </c>
      <c r="AC17" s="136">
        <f>IF(COLUMN(AC$12)-COLUMN($V$12)+1&lt;=$U17,ROUNDUP(IF(SUM($V17:AB17)+($E17-SUM($V17:AB17))*$N17&gt;$E17-$O17,$E17-$O17-SUM($V17:AB17),($E17-SUM($V17:AB17))*$N17),0),0)</f>
        <v>0</v>
      </c>
      <c r="AD17" s="136">
        <f>IF(COLUMN(AD$12)-COLUMN($V$12)+1&lt;=$U17,ROUNDUP(IF(SUM($V17:AC17)+($E17-SUM($V17:AC17))*$N17&gt;$E17-$O17,$E17-$O17-SUM($V17:AC17),($E17-SUM($V17:AC17))*$N17),0),0)</f>
        <v>0</v>
      </c>
      <c r="AE17" s="136">
        <f>IF(COLUMN(AE$12)-COLUMN($V$12)+1&lt;=$U17,ROUNDUP(IF(SUM($V17:AD17)+($E17-SUM($V17:AD17))*$N17&gt;$E17-$O17,$E17-$O17-SUM($V17:AD17),($E17-SUM($V17:AD17))*$N17),0),0)</f>
        <v>0</v>
      </c>
      <c r="AF17" s="136">
        <f>IF(COLUMN(AF$12)-COLUMN($V$12)+1&lt;=$U17,ROUNDUP(IF(SUM($V17:AE17)+($E17-SUM($V17:AE17))*$N17&gt;$E17-$O17,$E17-$O17-SUM($V17:AE17),($E17-SUM($V17:AE17))*$N17),0),0)</f>
        <v>0</v>
      </c>
      <c r="AG17" s="136">
        <f>IF(COLUMN(AG$12)-COLUMN($V$12)+1&lt;=$U17,ROUNDUP(IF(SUM($V17:AF17)+($E17-SUM($V17:AF17))*$N17&gt;$E17-$O17,$E17-$O17-SUM($V17:AF17),($E17-SUM($V17:AF17))*$N17),0),0)</f>
        <v>0</v>
      </c>
      <c r="AH17" s="136">
        <f>IF(COLUMN(AH$12)-COLUMN($V$12)+1&lt;=$U17,ROUNDUP(IF(SUM($V17:AG17)+($E17-SUM($V17:AG17))*$N17&gt;$E17-$O17,$E17-$O17-SUM($V17:AG17),($E17-SUM($V17:AG17))*$N17),0),0)</f>
        <v>0</v>
      </c>
      <c r="AI17" s="136">
        <f>IF(COLUMN(AI$12)-COLUMN($V$12)+1&lt;=$U17,ROUNDUP(IF(SUM($V17:AH17)+($E17-SUM($V17:AH17))*$N17&gt;$E17-$O17,$E17-$O17-SUM($V17:AH17),($E17-SUM($V17:AH17))*$N17),0),0)</f>
        <v>0</v>
      </c>
      <c r="AJ17" s="136">
        <f>IF(COLUMN(AJ$12)-COLUMN($V$12)+1&lt;=$U17,ROUNDUP(IF(SUM($V17:AI17)+($E17-SUM($V17:AI17))*$N17&gt;$E17-$O17,$E17-$O17-SUM($V17:AI17),($E17-SUM($V17:AI17))*$N17),0),0)</f>
        <v>0</v>
      </c>
      <c r="AK17" s="136">
        <f>IF(COLUMN(AK$12)-COLUMN($V$12)+1&lt;=$U17,ROUNDUP(IF(SUM($V17:AJ17)+($E17-SUM($V17:AJ17))*$N17&gt;$E17-$O17,$E17-$O17-SUM($V17:AJ17),($E17-SUM($V17:AJ17))*$N17),0),0)</f>
        <v>0</v>
      </c>
      <c r="AL17" s="136">
        <f>IF(COLUMN(AL$12)-COLUMN($V$12)+1&lt;=$U17,ROUNDUP(IF(SUM($V17:AK17)+($E17-SUM($V17:AK17))*$N17&gt;$E17-$O17,$E17-$O17-SUM($V17:AK17),($E17-SUM($V17:AK17))*$N17),0),0)</f>
        <v>0</v>
      </c>
      <c r="AM17" s="136">
        <f>IF(COLUMN(AM$12)-COLUMN($V$12)+1&lt;=$U17,ROUNDUP(IF(SUM($V17:AL17)+($E17-SUM($V17:AL17))*$N17&gt;$E17-$O17,$E17-$O17-SUM($V17:AL17),($E17-SUM($V17:AL17))*$N17),0),0)</f>
        <v>0</v>
      </c>
      <c r="AN17" s="136">
        <f>IF(COLUMN(AN$12)-COLUMN($V$12)+1&lt;=$U17,ROUNDUP(IF(SUM($V17:AM17)+($E17-SUM($V17:AM17))*$N17&gt;$E17-$O17,$E17-$O17-SUM($V17:AM17),($E17-SUM($V17:AM17))*$N17),0),0)</f>
        <v>0</v>
      </c>
      <c r="AO17" s="136">
        <f>IF(COLUMN(AO$12)-COLUMN($V$12)+1&lt;=$U17,ROUNDUP(IF(SUM($V17:AN17)+($E17-SUM($V17:AN17))*$N17&gt;$E17-$O17,$E17-$O17-SUM($V17:AN17),($E17-SUM($V17:AN17))*$N17),0),0)</f>
        <v>0</v>
      </c>
      <c r="AP17" s="136">
        <f>IF(COLUMN(AP$12)-COLUMN($V$12)+1&lt;=$U17,ROUNDUP(IF(SUM($V17:AO17)+($E17-SUM($V17:AO17))*$N17&gt;$E17-$O17,$E17-$O17-SUM($V17:AO17),($E17-SUM($V17:AO17))*$N17),0),0)</f>
        <v>0</v>
      </c>
      <c r="AQ17" s="136">
        <f>IF(COLUMN(AQ$12)-COLUMN($V$12)+1&lt;=$U17,ROUNDUP(IF(SUM($V17:AP17)+($E17-SUM($V17:AP17))*$N17&gt;$E17-$O17,$E17-$O17-SUM($V17:AP17),($E17-SUM($V17:AP17))*$N17),0),0)</f>
        <v>0</v>
      </c>
      <c r="AR17" s="136">
        <f>IF(COLUMN(AR$12)-COLUMN($V$12)+1&lt;=$U17,ROUNDUP(IF(SUM($V17:AQ17)+($E17-SUM($V17:AQ17))*$N17&gt;$E17-$O17,$E17-$O17-SUM($V17:AQ17),($E17-SUM($V17:AQ17))*$N17),0),0)</f>
        <v>0</v>
      </c>
      <c r="AS17" s="136">
        <f>IF(COLUMN(AS$12)-COLUMN($V$12)+1&lt;=$U17,ROUNDUP(IF(SUM($V17:AR17)+($E17-SUM($V17:AR17))*$N17&gt;$E17-$O17,$E17-$O17-SUM($V17:AR17),($E17-SUM($V17:AR17))*$N17),0),0)</f>
        <v>0</v>
      </c>
      <c r="AT17" s="136">
        <f>IF(COLUMN(AT$12)-COLUMN($V$12)+1&lt;=$U17,ROUNDUP(IF(SUM($V17:AS17)+($E17-SUM($V17:AS17))*$N17&gt;$E17-$O17,$E17-$O17-SUM($V17:AS17),($E17-SUM($V17:AS17))*$N17),0),0)</f>
        <v>0</v>
      </c>
      <c r="AU17" s="136">
        <f>IF(COLUMN(AU$12)-COLUMN($V$12)+1&lt;=$U17,ROUNDUP(IF(SUM($V17:AT17)+($E17-SUM($V17:AT17))*$N17&gt;$E17-$O17,$E17-$O17-SUM($V17:AT17),($E17-SUM($V17:AT17))*$N17),0),0)</f>
        <v>0</v>
      </c>
      <c r="AV17" s="136">
        <f>IF(COLUMN(AV$12)-COLUMN($V$12)+1&lt;=$U17,ROUNDUP(IF(SUM($V17:AU17)+($E17-SUM($V17:AU17))*$N17&gt;$E17-$O17,$E17-$O17-SUM($V17:AU17),($E17-SUM($V17:AU17))*$N17),0),0)</f>
        <v>0</v>
      </c>
      <c r="AW17" s="136">
        <f>IF(COLUMN(AW$12)-COLUMN($V$12)+1&lt;=$U17,ROUNDUP(IF(SUM($V17:AV17)+($E17-SUM($V17:AV17))*$N17&gt;$E17-$O17,$E17-$O17-SUM($V17:AV17),($E17-SUM($V17:AV17))*$N17),0),0)</f>
        <v>0</v>
      </c>
      <c r="AX17" s="136">
        <f>IF(COLUMN(AX$12)-COLUMN($V$12)+1&lt;=$U17,ROUNDUP(IF(SUM($V17:AW17)+($E17-SUM($V17:AW17))*$N17&gt;$E17-$O17,$E17-$O17-SUM($V17:AW17),($E17-SUM($V17:AW17))*$N17),0),0)</f>
        <v>0</v>
      </c>
      <c r="AY17" s="136">
        <f>IF(COLUMN(AY$12)-COLUMN($V$12)+1&lt;=$U17,ROUNDUP(IF(SUM($V17:AX17)+($E17-SUM($V17:AX17))*$N17&gt;$E17-$O17,$E17-$O17-SUM($V17:AX17),($E17-SUM($V17:AX17))*$N17),0),0)</f>
        <v>0</v>
      </c>
      <c r="AZ17" s="136">
        <f>IF(COLUMN(AZ$12)-COLUMN($V$12)+1&lt;=$U17,ROUNDUP(IF(SUM($V17:AY17)+($E17-SUM($V17:AY17))*$N17&gt;$E17-$O17,$E17-$O17-SUM($V17:AY17),($E17-SUM($V17:AY17))*$N17),0),0)</f>
        <v>0</v>
      </c>
      <c r="BA17" s="136">
        <f>IF(COLUMN(BA$12)-COLUMN($V$12)+1&lt;=$U17,ROUNDUP(IF(SUM($V17:AZ17)+($E17-SUM($V17:AZ17))*$N17&gt;$E17-$O17,$E17-$O17-SUM($V17:AZ17),($E17-SUM($V17:AZ17))*$N17),0),0)</f>
        <v>0</v>
      </c>
      <c r="BB17" s="556">
        <f t="shared" si="6"/>
        <v>0</v>
      </c>
      <c r="BC17" s="556">
        <f t="shared" si="7"/>
        <v>0</v>
      </c>
      <c r="BD17" s="146">
        <f t="shared" si="8"/>
        <v>0</v>
      </c>
      <c r="BE17" s="146">
        <f t="shared" si="9"/>
        <v>0</v>
      </c>
      <c r="BF17" s="146">
        <f t="shared" si="10"/>
        <v>0</v>
      </c>
      <c r="BH17" s="557">
        <f t="shared" si="11"/>
        <v>0</v>
      </c>
      <c r="BI17" s="558">
        <f t="shared" si="30"/>
        <v>0</v>
      </c>
      <c r="BJ17" s="558">
        <f t="shared" si="31"/>
        <v>0</v>
      </c>
      <c r="BK17" s="557">
        <f t="shared" si="12"/>
        <v>0</v>
      </c>
      <c r="BL17" s="558">
        <f t="shared" si="13"/>
        <v>0</v>
      </c>
      <c r="BM17" s="558">
        <f t="shared" si="14"/>
        <v>0</v>
      </c>
      <c r="BN17" s="558">
        <f t="shared" ref="BN17:BN31" si="35">IFERROR($BD17*$BH17+$BD17*$BK17*$BB17,"")</f>
        <v>0</v>
      </c>
      <c r="BO17" s="558">
        <f t="shared" si="15"/>
        <v>0</v>
      </c>
      <c r="BP17" s="558">
        <f t="shared" si="16"/>
        <v>0</v>
      </c>
      <c r="BQ17" s="558">
        <f t="shared" si="17"/>
        <v>0</v>
      </c>
      <c r="BR17" s="533"/>
      <c r="BS17" s="557">
        <f t="shared" si="18"/>
        <v>0</v>
      </c>
      <c r="BT17" s="558">
        <f t="shared" si="32"/>
        <v>0</v>
      </c>
      <c r="BU17" s="558">
        <f t="shared" si="33"/>
        <v>0</v>
      </c>
      <c r="BV17" s="557">
        <f t="shared" si="19"/>
        <v>0</v>
      </c>
      <c r="BW17" s="558">
        <f t="shared" si="20"/>
        <v>0</v>
      </c>
      <c r="BX17" s="558">
        <f t="shared" si="21"/>
        <v>0</v>
      </c>
      <c r="BY17" s="558">
        <f t="shared" si="22"/>
        <v>0</v>
      </c>
      <c r="BZ17" s="558">
        <f t="shared" si="23"/>
        <v>0</v>
      </c>
      <c r="CA17" s="558">
        <f t="shared" si="24"/>
        <v>0</v>
      </c>
      <c r="CB17" s="558">
        <f t="shared" si="25"/>
        <v>0</v>
      </c>
      <c r="CC17" s="533"/>
      <c r="CD17" s="533"/>
      <c r="CE17" s="533"/>
      <c r="CF17" s="533"/>
      <c r="CG17" s="533"/>
      <c r="CH17" s="533"/>
      <c r="CI17" s="533"/>
      <c r="CJ17" s="533"/>
      <c r="CK17" s="533"/>
      <c r="CL17" s="533"/>
      <c r="CM17" s="533"/>
      <c r="CN17" s="533"/>
      <c r="CO17" s="533"/>
      <c r="CP17" s="533"/>
      <c r="CQ17" s="533"/>
      <c r="CR17" s="533"/>
      <c r="CS17" s="533"/>
      <c r="CT17" s="533"/>
      <c r="CU17" s="533"/>
      <c r="CV17" s="533"/>
      <c r="CW17" s="533"/>
      <c r="CX17" s="533"/>
      <c r="CY17" s="533"/>
      <c r="CZ17" s="533"/>
    </row>
    <row r="18" spans="2:104" ht="13.5" x14ac:dyDescent="0.2">
      <c r="B18" s="145" t="str">
        <f t="shared" si="34"/>
        <v/>
      </c>
      <c r="C18" s="550"/>
      <c r="D18" s="551"/>
      <c r="E18" s="552"/>
      <c r="F18" s="553"/>
      <c r="G18" s="553"/>
      <c r="H18" s="554"/>
      <c r="I18" s="554"/>
      <c r="J18" s="554"/>
      <c r="K18" s="554"/>
      <c r="L18" s="613" t="str" cm="1">
        <f t="array" ref="L18">IF(OR(NOT(ISBLANK(H18:K18))),SUM(H18:K18), "")</f>
        <v/>
      </c>
      <c r="M18" s="613" t="str">
        <f t="shared" si="26"/>
        <v/>
      </c>
      <c r="N18" s="555" t="str">
        <f t="shared" si="0"/>
        <v/>
      </c>
      <c r="O18" s="532">
        <f t="shared" si="1"/>
        <v>0</v>
      </c>
      <c r="P18" s="146">
        <f t="shared" si="2"/>
        <v>0</v>
      </c>
      <c r="Q18" s="146">
        <f t="shared" si="27"/>
        <v>0</v>
      </c>
      <c r="R18" s="146">
        <f t="shared" si="28"/>
        <v>0</v>
      </c>
      <c r="S18" s="146" t="str">
        <f t="shared" si="3"/>
        <v/>
      </c>
      <c r="T18" s="146" t="str">
        <f t="shared" si="4"/>
        <v/>
      </c>
      <c r="U18" s="146">
        <f t="shared" si="29"/>
        <v>0</v>
      </c>
      <c r="V18" s="136">
        <f t="shared" si="5"/>
        <v>0</v>
      </c>
      <c r="W18" s="136">
        <f>IF(COLUMN(W$12)-COLUMN($V$12)+1&lt;=$U18,ROUNDUP(IF(SUM($V18:V18)+($E18-SUM($V18:V18))*$N18&gt;$E18-$O18,$E18-$O18-SUM($V18:V18),($E18-SUM($V18:V18))*$N18),0),0)</f>
        <v>0</v>
      </c>
      <c r="X18" s="136">
        <f>IF(COLUMN(X$12)-COLUMN($V$12)+1&lt;=$U18,ROUNDUP(IF(SUM($V18:W18)+($E18-SUM($V18:W18))*$N18&gt;$E18-$O18,$E18-$O18-SUM($V18:W18),($E18-SUM($V18:W18))*$N18),0),0)</f>
        <v>0</v>
      </c>
      <c r="Y18" s="136">
        <f>IF(COLUMN(Y$12)-COLUMN($V$12)+1&lt;=$U18,ROUNDUP(IF(SUM($V18:X18)+($E18-SUM($V18:X18))*$N18&gt;$E18-$O18,$E18-$O18-SUM($V18:X18),($E18-SUM($V18:X18))*$N18),0),0)</f>
        <v>0</v>
      </c>
      <c r="Z18" s="136">
        <f>IF(COLUMN(Z$12)-COLUMN($V$12)+1&lt;=$U18,ROUNDUP(IF(SUM($V18:Y18)+($E18-SUM($V18:Y18))*$N18&gt;$E18-$O18,$E18-$O18-SUM($V18:Y18),($E18-SUM($V18:Y18))*$N18),0),0)</f>
        <v>0</v>
      </c>
      <c r="AA18" s="136">
        <f>IF(COLUMN(AA$12)-COLUMN($V$12)+1&lt;=$U18,ROUNDUP(IF(SUM($V18:Z18)+($E18-SUM($V18:Z18))*$N18&gt;$E18-$O18,$E18-$O18-SUM($V18:Z18),($E18-SUM($V18:Z18))*$N18),0),0)</f>
        <v>0</v>
      </c>
      <c r="AB18" s="136">
        <f>IF(COLUMN(AB$12)-COLUMN($V$12)+1&lt;=$U18,ROUNDUP(IF(SUM($V18:AA18)+($E18-SUM($V18:AA18))*$N18&gt;$E18-$O18,$E18-$O18-SUM($V18:AA18),($E18-SUM($V18:AA18))*$N18),0),0)</f>
        <v>0</v>
      </c>
      <c r="AC18" s="136">
        <f>IF(COLUMN(AC$12)-COLUMN($V$12)+1&lt;=$U18,ROUNDUP(IF(SUM($V18:AB18)+($E18-SUM($V18:AB18))*$N18&gt;$E18-$O18,$E18-$O18-SUM($V18:AB18),($E18-SUM($V18:AB18))*$N18),0),0)</f>
        <v>0</v>
      </c>
      <c r="AD18" s="136">
        <f>IF(COLUMN(AD$12)-COLUMN($V$12)+1&lt;=$U18,ROUNDUP(IF(SUM($V18:AC18)+($E18-SUM($V18:AC18))*$N18&gt;$E18-$O18,$E18-$O18-SUM($V18:AC18),($E18-SUM($V18:AC18))*$N18),0),0)</f>
        <v>0</v>
      </c>
      <c r="AE18" s="136">
        <f>IF(COLUMN(AE$12)-COLUMN($V$12)+1&lt;=$U18,ROUNDUP(IF(SUM($V18:AD18)+($E18-SUM($V18:AD18))*$N18&gt;$E18-$O18,$E18-$O18-SUM($V18:AD18),($E18-SUM($V18:AD18))*$N18),0),0)</f>
        <v>0</v>
      </c>
      <c r="AF18" s="136">
        <f>IF(COLUMN(AF$12)-COLUMN($V$12)+1&lt;=$U18,ROUNDUP(IF(SUM($V18:AE18)+($E18-SUM($V18:AE18))*$N18&gt;$E18-$O18,$E18-$O18-SUM($V18:AE18),($E18-SUM($V18:AE18))*$N18),0),0)</f>
        <v>0</v>
      </c>
      <c r="AG18" s="136">
        <f>IF(COLUMN(AG$12)-COLUMN($V$12)+1&lt;=$U18,ROUNDUP(IF(SUM($V18:AF18)+($E18-SUM($V18:AF18))*$N18&gt;$E18-$O18,$E18-$O18-SUM($V18:AF18),($E18-SUM($V18:AF18))*$N18),0),0)</f>
        <v>0</v>
      </c>
      <c r="AH18" s="136">
        <f>IF(COLUMN(AH$12)-COLUMN($V$12)+1&lt;=$U18,ROUNDUP(IF(SUM($V18:AG18)+($E18-SUM($V18:AG18))*$N18&gt;$E18-$O18,$E18-$O18-SUM($V18:AG18),($E18-SUM($V18:AG18))*$N18),0),0)</f>
        <v>0</v>
      </c>
      <c r="AI18" s="136">
        <f>IF(COLUMN(AI$12)-COLUMN($V$12)+1&lt;=$U18,ROUNDUP(IF(SUM($V18:AH18)+($E18-SUM($V18:AH18))*$N18&gt;$E18-$O18,$E18-$O18-SUM($V18:AH18),($E18-SUM($V18:AH18))*$N18),0),0)</f>
        <v>0</v>
      </c>
      <c r="AJ18" s="136">
        <f>IF(COLUMN(AJ$12)-COLUMN($V$12)+1&lt;=$U18,ROUNDUP(IF(SUM($V18:AI18)+($E18-SUM($V18:AI18))*$N18&gt;$E18-$O18,$E18-$O18-SUM($V18:AI18),($E18-SUM($V18:AI18))*$N18),0),0)</f>
        <v>0</v>
      </c>
      <c r="AK18" s="136">
        <f>IF(COLUMN(AK$12)-COLUMN($V$12)+1&lt;=$U18,ROUNDUP(IF(SUM($V18:AJ18)+($E18-SUM($V18:AJ18))*$N18&gt;$E18-$O18,$E18-$O18-SUM($V18:AJ18),($E18-SUM($V18:AJ18))*$N18),0),0)</f>
        <v>0</v>
      </c>
      <c r="AL18" s="136">
        <f>IF(COLUMN(AL$12)-COLUMN($V$12)+1&lt;=$U18,ROUNDUP(IF(SUM($V18:AK18)+($E18-SUM($V18:AK18))*$N18&gt;$E18-$O18,$E18-$O18-SUM($V18:AK18),($E18-SUM($V18:AK18))*$N18),0),0)</f>
        <v>0</v>
      </c>
      <c r="AM18" s="136">
        <f>IF(COLUMN(AM$12)-COLUMN($V$12)+1&lt;=$U18,ROUNDUP(IF(SUM($V18:AL18)+($E18-SUM($V18:AL18))*$N18&gt;$E18-$O18,$E18-$O18-SUM($V18:AL18),($E18-SUM($V18:AL18))*$N18),0),0)</f>
        <v>0</v>
      </c>
      <c r="AN18" s="136">
        <f>IF(COLUMN(AN$12)-COLUMN($V$12)+1&lt;=$U18,ROUNDUP(IF(SUM($V18:AM18)+($E18-SUM($V18:AM18))*$N18&gt;$E18-$O18,$E18-$O18-SUM($V18:AM18),($E18-SUM($V18:AM18))*$N18),0),0)</f>
        <v>0</v>
      </c>
      <c r="AO18" s="136">
        <f>IF(COLUMN(AO$12)-COLUMN($V$12)+1&lt;=$U18,ROUNDUP(IF(SUM($V18:AN18)+($E18-SUM($V18:AN18))*$N18&gt;$E18-$O18,$E18-$O18-SUM($V18:AN18),($E18-SUM($V18:AN18))*$N18),0),0)</f>
        <v>0</v>
      </c>
      <c r="AP18" s="136">
        <f>IF(COLUMN(AP$12)-COLUMN($V$12)+1&lt;=$U18,ROUNDUP(IF(SUM($V18:AO18)+($E18-SUM($V18:AO18))*$N18&gt;$E18-$O18,$E18-$O18-SUM($V18:AO18),($E18-SUM($V18:AO18))*$N18),0),0)</f>
        <v>0</v>
      </c>
      <c r="AQ18" s="136">
        <f>IF(COLUMN(AQ$12)-COLUMN($V$12)+1&lt;=$U18,ROUNDUP(IF(SUM($V18:AP18)+($E18-SUM($V18:AP18))*$N18&gt;$E18-$O18,$E18-$O18-SUM($V18:AP18),($E18-SUM($V18:AP18))*$N18),0),0)</f>
        <v>0</v>
      </c>
      <c r="AR18" s="136">
        <f>IF(COLUMN(AR$12)-COLUMN($V$12)+1&lt;=$U18,ROUNDUP(IF(SUM($V18:AQ18)+($E18-SUM($V18:AQ18))*$N18&gt;$E18-$O18,$E18-$O18-SUM($V18:AQ18),($E18-SUM($V18:AQ18))*$N18),0),0)</f>
        <v>0</v>
      </c>
      <c r="AS18" s="136">
        <f>IF(COLUMN(AS$12)-COLUMN($V$12)+1&lt;=$U18,ROUNDUP(IF(SUM($V18:AR18)+($E18-SUM($V18:AR18))*$N18&gt;$E18-$O18,$E18-$O18-SUM($V18:AR18),($E18-SUM($V18:AR18))*$N18),0),0)</f>
        <v>0</v>
      </c>
      <c r="AT18" s="136">
        <f>IF(COLUMN(AT$12)-COLUMN($V$12)+1&lt;=$U18,ROUNDUP(IF(SUM($V18:AS18)+($E18-SUM($V18:AS18))*$N18&gt;$E18-$O18,$E18-$O18-SUM($V18:AS18),($E18-SUM($V18:AS18))*$N18),0),0)</f>
        <v>0</v>
      </c>
      <c r="AU18" s="136">
        <f>IF(COLUMN(AU$12)-COLUMN($V$12)+1&lt;=$U18,ROUNDUP(IF(SUM($V18:AT18)+($E18-SUM($V18:AT18))*$N18&gt;$E18-$O18,$E18-$O18-SUM($V18:AT18),($E18-SUM($V18:AT18))*$N18),0),0)</f>
        <v>0</v>
      </c>
      <c r="AV18" s="136">
        <f>IF(COLUMN(AV$12)-COLUMN($V$12)+1&lt;=$U18,ROUNDUP(IF(SUM($V18:AU18)+($E18-SUM($V18:AU18))*$N18&gt;$E18-$O18,$E18-$O18-SUM($V18:AU18),($E18-SUM($V18:AU18))*$N18),0),0)</f>
        <v>0</v>
      </c>
      <c r="AW18" s="136">
        <f>IF(COLUMN(AW$12)-COLUMN($V$12)+1&lt;=$U18,ROUNDUP(IF(SUM($V18:AV18)+($E18-SUM($V18:AV18))*$N18&gt;$E18-$O18,$E18-$O18-SUM($V18:AV18),($E18-SUM($V18:AV18))*$N18),0),0)</f>
        <v>0</v>
      </c>
      <c r="AX18" s="136">
        <f>IF(COLUMN(AX$12)-COLUMN($V$12)+1&lt;=$U18,ROUNDUP(IF(SUM($V18:AW18)+($E18-SUM($V18:AW18))*$N18&gt;$E18-$O18,$E18-$O18-SUM($V18:AW18),($E18-SUM($V18:AW18))*$N18),0),0)</f>
        <v>0</v>
      </c>
      <c r="AY18" s="136">
        <f>IF(COLUMN(AY$12)-COLUMN($V$12)+1&lt;=$U18,ROUNDUP(IF(SUM($V18:AX18)+($E18-SUM($V18:AX18))*$N18&gt;$E18-$O18,$E18-$O18-SUM($V18:AX18),($E18-SUM($V18:AX18))*$N18),0),0)</f>
        <v>0</v>
      </c>
      <c r="AZ18" s="136">
        <f>IF(COLUMN(AZ$12)-COLUMN($V$12)+1&lt;=$U18,ROUNDUP(IF(SUM($V18:AY18)+($E18-SUM($V18:AY18))*$N18&gt;$E18-$O18,$E18-$O18-SUM($V18:AY18),($E18-SUM($V18:AY18))*$N18),0),0)</f>
        <v>0</v>
      </c>
      <c r="BA18" s="136">
        <f>IF(COLUMN(BA$12)-COLUMN($V$12)+1&lt;=$U18,ROUNDUP(IF(SUM($V18:AZ18)+($E18-SUM($V18:AZ18))*$N18&gt;$E18-$O18,$E18-$O18-SUM($V18:AZ18),($E18-SUM($V18:AZ18))*$N18),0),0)</f>
        <v>0</v>
      </c>
      <c r="BB18" s="556">
        <f t="shared" si="6"/>
        <v>0</v>
      </c>
      <c r="BC18" s="556">
        <f t="shared" si="7"/>
        <v>0</v>
      </c>
      <c r="BD18" s="146">
        <f t="shared" si="8"/>
        <v>0</v>
      </c>
      <c r="BE18" s="146">
        <f t="shared" si="9"/>
        <v>0</v>
      </c>
      <c r="BF18" s="146">
        <f t="shared" si="10"/>
        <v>0</v>
      </c>
      <c r="BH18" s="557">
        <f t="shared" si="11"/>
        <v>0</v>
      </c>
      <c r="BI18" s="558">
        <f t="shared" si="30"/>
        <v>0</v>
      </c>
      <c r="BJ18" s="558">
        <f t="shared" si="31"/>
        <v>0</v>
      </c>
      <c r="BK18" s="557">
        <f t="shared" si="12"/>
        <v>0</v>
      </c>
      <c r="BL18" s="558">
        <f t="shared" si="13"/>
        <v>0</v>
      </c>
      <c r="BM18" s="558">
        <f t="shared" si="14"/>
        <v>0</v>
      </c>
      <c r="BN18" s="558">
        <f t="shared" si="35"/>
        <v>0</v>
      </c>
      <c r="BO18" s="558">
        <f t="shared" si="15"/>
        <v>0</v>
      </c>
      <c r="BP18" s="558">
        <f t="shared" si="16"/>
        <v>0</v>
      </c>
      <c r="BQ18" s="558">
        <f t="shared" si="17"/>
        <v>0</v>
      </c>
      <c r="BR18" s="533"/>
      <c r="BS18" s="557">
        <f t="shared" si="18"/>
        <v>0</v>
      </c>
      <c r="BT18" s="558">
        <f t="shared" si="32"/>
        <v>0</v>
      </c>
      <c r="BU18" s="558">
        <f t="shared" si="33"/>
        <v>0</v>
      </c>
      <c r="BV18" s="557">
        <f t="shared" si="19"/>
        <v>0</v>
      </c>
      <c r="BW18" s="558">
        <f t="shared" si="20"/>
        <v>0</v>
      </c>
      <c r="BX18" s="558">
        <f t="shared" si="21"/>
        <v>0</v>
      </c>
      <c r="BY18" s="558">
        <f t="shared" si="22"/>
        <v>0</v>
      </c>
      <c r="BZ18" s="558">
        <f t="shared" si="23"/>
        <v>0</v>
      </c>
      <c r="CA18" s="558">
        <f t="shared" si="24"/>
        <v>0</v>
      </c>
      <c r="CB18" s="558">
        <f t="shared" si="25"/>
        <v>0</v>
      </c>
      <c r="CC18" s="533"/>
      <c r="CD18" s="533"/>
      <c r="CE18" s="533"/>
      <c r="CF18" s="533"/>
      <c r="CG18" s="533"/>
      <c r="CH18" s="533"/>
      <c r="CI18" s="533"/>
      <c r="CJ18" s="533"/>
      <c r="CK18" s="533"/>
      <c r="CL18" s="533"/>
      <c r="CM18" s="533"/>
      <c r="CN18" s="533"/>
      <c r="CO18" s="533"/>
      <c r="CP18" s="533"/>
      <c r="CQ18" s="533"/>
      <c r="CR18" s="533"/>
      <c r="CS18" s="533"/>
      <c r="CT18" s="533"/>
      <c r="CU18" s="533"/>
      <c r="CV18" s="533"/>
      <c r="CW18" s="533"/>
      <c r="CX18" s="533"/>
      <c r="CY18" s="533"/>
      <c r="CZ18" s="533"/>
    </row>
    <row r="19" spans="2:104" ht="13.5" x14ac:dyDescent="0.2">
      <c r="B19" s="145" t="str">
        <f t="shared" si="34"/>
        <v/>
      </c>
      <c r="C19" s="550"/>
      <c r="D19" s="551"/>
      <c r="E19" s="552"/>
      <c r="F19" s="553"/>
      <c r="G19" s="553"/>
      <c r="H19" s="554"/>
      <c r="I19" s="554"/>
      <c r="J19" s="554"/>
      <c r="K19" s="554"/>
      <c r="L19" s="613" t="str" cm="1">
        <f t="array" ref="L19">IF(OR(NOT(ISBLANK(H19:K19))),SUM(H19:K19), "")</f>
        <v/>
      </c>
      <c r="M19" s="613" t="str">
        <f t="shared" si="26"/>
        <v/>
      </c>
      <c r="N19" s="555" t="str">
        <f t="shared" si="0"/>
        <v/>
      </c>
      <c r="O19" s="532">
        <f t="shared" si="1"/>
        <v>0</v>
      </c>
      <c r="P19" s="146">
        <f t="shared" si="2"/>
        <v>0</v>
      </c>
      <c r="Q19" s="146">
        <f t="shared" si="27"/>
        <v>0</v>
      </c>
      <c r="R19" s="146">
        <f t="shared" si="28"/>
        <v>0</v>
      </c>
      <c r="S19" s="146" t="str">
        <f t="shared" si="3"/>
        <v/>
      </c>
      <c r="T19" s="146" t="str">
        <f t="shared" si="4"/>
        <v/>
      </c>
      <c r="U19" s="146">
        <f t="shared" si="29"/>
        <v>0</v>
      </c>
      <c r="V19" s="136">
        <f t="shared" si="5"/>
        <v>0</v>
      </c>
      <c r="W19" s="136">
        <f>IF(COLUMN(W$12)-COLUMN($V$12)+1&lt;=$U19,ROUNDUP(IF(SUM($V19:V19)+($E19-SUM($V19:V19))*$N19&gt;$E19-$O19,$E19-$O19-SUM($V19:V19),($E19-SUM($V19:V19))*$N19),0),0)</f>
        <v>0</v>
      </c>
      <c r="X19" s="136">
        <f>IF(COLUMN(X$12)-COLUMN($V$12)+1&lt;=$U19,ROUNDUP(IF(SUM($V19:W19)+($E19-SUM($V19:W19))*$N19&gt;$E19-$O19,$E19-$O19-SUM($V19:W19),($E19-SUM($V19:W19))*$N19),0),0)</f>
        <v>0</v>
      </c>
      <c r="Y19" s="136">
        <f>IF(COLUMN(Y$12)-COLUMN($V$12)+1&lt;=$U19,ROUNDUP(IF(SUM($V19:X19)+($E19-SUM($V19:X19))*$N19&gt;$E19-$O19,$E19-$O19-SUM($V19:X19),($E19-SUM($V19:X19))*$N19),0),0)</f>
        <v>0</v>
      </c>
      <c r="Z19" s="136">
        <f>IF(COLUMN(Z$12)-COLUMN($V$12)+1&lt;=$U19,ROUNDUP(IF(SUM($V19:Y19)+($E19-SUM($V19:Y19))*$N19&gt;$E19-$O19,$E19-$O19-SUM($V19:Y19),($E19-SUM($V19:Y19))*$N19),0),0)</f>
        <v>0</v>
      </c>
      <c r="AA19" s="136">
        <f>IF(COLUMN(AA$12)-COLUMN($V$12)+1&lt;=$U19,ROUNDUP(IF(SUM($V19:Z19)+($E19-SUM($V19:Z19))*$N19&gt;$E19-$O19,$E19-$O19-SUM($V19:Z19),($E19-SUM($V19:Z19))*$N19),0),0)</f>
        <v>0</v>
      </c>
      <c r="AB19" s="136">
        <f>IF(COLUMN(AB$12)-COLUMN($V$12)+1&lt;=$U19,ROUNDUP(IF(SUM($V19:AA19)+($E19-SUM($V19:AA19))*$N19&gt;$E19-$O19,$E19-$O19-SUM($V19:AA19),($E19-SUM($V19:AA19))*$N19),0),0)</f>
        <v>0</v>
      </c>
      <c r="AC19" s="136">
        <f>IF(COLUMN(AC$12)-COLUMN($V$12)+1&lt;=$U19,ROUNDUP(IF(SUM($V19:AB19)+($E19-SUM($V19:AB19))*$N19&gt;$E19-$O19,$E19-$O19-SUM($V19:AB19),($E19-SUM($V19:AB19))*$N19),0),0)</f>
        <v>0</v>
      </c>
      <c r="AD19" s="136">
        <f>IF(COLUMN(AD$12)-COLUMN($V$12)+1&lt;=$U19,ROUNDUP(IF(SUM($V19:AC19)+($E19-SUM($V19:AC19))*$N19&gt;$E19-$O19,$E19-$O19-SUM($V19:AC19),($E19-SUM($V19:AC19))*$N19),0),0)</f>
        <v>0</v>
      </c>
      <c r="AE19" s="136">
        <f>IF(COLUMN(AE$12)-COLUMN($V$12)+1&lt;=$U19,ROUNDUP(IF(SUM($V19:AD19)+($E19-SUM($V19:AD19))*$N19&gt;$E19-$O19,$E19-$O19-SUM($V19:AD19),($E19-SUM($V19:AD19))*$N19),0),0)</f>
        <v>0</v>
      </c>
      <c r="AF19" s="136">
        <f>IF(COLUMN(AF$12)-COLUMN($V$12)+1&lt;=$U19,ROUNDUP(IF(SUM($V19:AE19)+($E19-SUM($V19:AE19))*$N19&gt;$E19-$O19,$E19-$O19-SUM($V19:AE19),($E19-SUM($V19:AE19))*$N19),0),0)</f>
        <v>0</v>
      </c>
      <c r="AG19" s="136">
        <f>IF(COLUMN(AG$12)-COLUMN($V$12)+1&lt;=$U19,ROUNDUP(IF(SUM($V19:AF19)+($E19-SUM($V19:AF19))*$N19&gt;$E19-$O19,$E19-$O19-SUM($V19:AF19),($E19-SUM($V19:AF19))*$N19),0),0)</f>
        <v>0</v>
      </c>
      <c r="AH19" s="136">
        <f>IF(COLUMN(AH$12)-COLUMN($V$12)+1&lt;=$U19,ROUNDUP(IF(SUM($V19:AG19)+($E19-SUM($V19:AG19))*$N19&gt;$E19-$O19,$E19-$O19-SUM($V19:AG19),($E19-SUM($V19:AG19))*$N19),0),0)</f>
        <v>0</v>
      </c>
      <c r="AI19" s="136">
        <f>IF(COLUMN(AI$12)-COLUMN($V$12)+1&lt;=$U19,ROUNDUP(IF(SUM($V19:AH19)+($E19-SUM($V19:AH19))*$N19&gt;$E19-$O19,$E19-$O19-SUM($V19:AH19),($E19-SUM($V19:AH19))*$N19),0),0)</f>
        <v>0</v>
      </c>
      <c r="AJ19" s="136">
        <f>IF(COLUMN(AJ$12)-COLUMN($V$12)+1&lt;=$U19,ROUNDUP(IF(SUM($V19:AI19)+($E19-SUM($V19:AI19))*$N19&gt;$E19-$O19,$E19-$O19-SUM($V19:AI19),($E19-SUM($V19:AI19))*$N19),0),0)</f>
        <v>0</v>
      </c>
      <c r="AK19" s="136">
        <f>IF(COLUMN(AK$12)-COLUMN($V$12)+1&lt;=$U19,ROUNDUP(IF(SUM($V19:AJ19)+($E19-SUM($V19:AJ19))*$N19&gt;$E19-$O19,$E19-$O19-SUM($V19:AJ19),($E19-SUM($V19:AJ19))*$N19),0),0)</f>
        <v>0</v>
      </c>
      <c r="AL19" s="136">
        <f>IF(COLUMN(AL$12)-COLUMN($V$12)+1&lt;=$U19,ROUNDUP(IF(SUM($V19:AK19)+($E19-SUM($V19:AK19))*$N19&gt;$E19-$O19,$E19-$O19-SUM($V19:AK19),($E19-SUM($V19:AK19))*$N19),0),0)</f>
        <v>0</v>
      </c>
      <c r="AM19" s="136">
        <f>IF(COLUMN(AM$12)-COLUMN($V$12)+1&lt;=$U19,ROUNDUP(IF(SUM($V19:AL19)+($E19-SUM($V19:AL19))*$N19&gt;$E19-$O19,$E19-$O19-SUM($V19:AL19),($E19-SUM($V19:AL19))*$N19),0),0)</f>
        <v>0</v>
      </c>
      <c r="AN19" s="136">
        <f>IF(COLUMN(AN$12)-COLUMN($V$12)+1&lt;=$U19,ROUNDUP(IF(SUM($V19:AM19)+($E19-SUM($V19:AM19))*$N19&gt;$E19-$O19,$E19-$O19-SUM($V19:AM19),($E19-SUM($V19:AM19))*$N19),0),0)</f>
        <v>0</v>
      </c>
      <c r="AO19" s="136">
        <f>IF(COLUMN(AO$12)-COLUMN($V$12)+1&lt;=$U19,ROUNDUP(IF(SUM($V19:AN19)+($E19-SUM($V19:AN19))*$N19&gt;$E19-$O19,$E19-$O19-SUM($V19:AN19),($E19-SUM($V19:AN19))*$N19),0),0)</f>
        <v>0</v>
      </c>
      <c r="AP19" s="136">
        <f>IF(COLUMN(AP$12)-COLUMN($V$12)+1&lt;=$U19,ROUNDUP(IF(SUM($V19:AO19)+($E19-SUM($V19:AO19))*$N19&gt;$E19-$O19,$E19-$O19-SUM($V19:AO19),($E19-SUM($V19:AO19))*$N19),0),0)</f>
        <v>0</v>
      </c>
      <c r="AQ19" s="136">
        <f>IF(COLUMN(AQ$12)-COLUMN($V$12)+1&lt;=$U19,ROUNDUP(IF(SUM($V19:AP19)+($E19-SUM($V19:AP19))*$N19&gt;$E19-$O19,$E19-$O19-SUM($V19:AP19),($E19-SUM($V19:AP19))*$N19),0),0)</f>
        <v>0</v>
      </c>
      <c r="AR19" s="136">
        <f>IF(COLUMN(AR$12)-COLUMN($V$12)+1&lt;=$U19,ROUNDUP(IF(SUM($V19:AQ19)+($E19-SUM($V19:AQ19))*$N19&gt;$E19-$O19,$E19-$O19-SUM($V19:AQ19),($E19-SUM($V19:AQ19))*$N19),0),0)</f>
        <v>0</v>
      </c>
      <c r="AS19" s="136">
        <f>IF(COLUMN(AS$12)-COLUMN($V$12)+1&lt;=$U19,ROUNDUP(IF(SUM($V19:AR19)+($E19-SUM($V19:AR19))*$N19&gt;$E19-$O19,$E19-$O19-SUM($V19:AR19),($E19-SUM($V19:AR19))*$N19),0),0)</f>
        <v>0</v>
      </c>
      <c r="AT19" s="136">
        <f>IF(COLUMN(AT$12)-COLUMN($V$12)+1&lt;=$U19,ROUNDUP(IF(SUM($V19:AS19)+($E19-SUM($V19:AS19))*$N19&gt;$E19-$O19,$E19-$O19-SUM($V19:AS19),($E19-SUM($V19:AS19))*$N19),0),0)</f>
        <v>0</v>
      </c>
      <c r="AU19" s="136">
        <f>IF(COLUMN(AU$12)-COLUMN($V$12)+1&lt;=$U19,ROUNDUP(IF(SUM($V19:AT19)+($E19-SUM($V19:AT19))*$N19&gt;$E19-$O19,$E19-$O19-SUM($V19:AT19),($E19-SUM($V19:AT19))*$N19),0),0)</f>
        <v>0</v>
      </c>
      <c r="AV19" s="136">
        <f>IF(COLUMN(AV$12)-COLUMN($V$12)+1&lt;=$U19,ROUNDUP(IF(SUM($V19:AU19)+($E19-SUM($V19:AU19))*$N19&gt;$E19-$O19,$E19-$O19-SUM($V19:AU19),($E19-SUM($V19:AU19))*$N19),0),0)</f>
        <v>0</v>
      </c>
      <c r="AW19" s="136">
        <f>IF(COLUMN(AW$12)-COLUMN($V$12)+1&lt;=$U19,ROUNDUP(IF(SUM($V19:AV19)+($E19-SUM($V19:AV19))*$N19&gt;$E19-$O19,$E19-$O19-SUM($V19:AV19),($E19-SUM($V19:AV19))*$N19),0),0)</f>
        <v>0</v>
      </c>
      <c r="AX19" s="136">
        <f>IF(COLUMN(AX$12)-COLUMN($V$12)+1&lt;=$U19,ROUNDUP(IF(SUM($V19:AW19)+($E19-SUM($V19:AW19))*$N19&gt;$E19-$O19,$E19-$O19-SUM($V19:AW19),($E19-SUM($V19:AW19))*$N19),0),0)</f>
        <v>0</v>
      </c>
      <c r="AY19" s="136">
        <f>IF(COLUMN(AY$12)-COLUMN($V$12)+1&lt;=$U19,ROUNDUP(IF(SUM($V19:AX19)+($E19-SUM($V19:AX19))*$N19&gt;$E19-$O19,$E19-$O19-SUM($V19:AX19),($E19-SUM($V19:AX19))*$N19),0),0)</f>
        <v>0</v>
      </c>
      <c r="AZ19" s="136">
        <f>IF(COLUMN(AZ$12)-COLUMN($V$12)+1&lt;=$U19,ROUNDUP(IF(SUM($V19:AY19)+($E19-SUM($V19:AY19))*$N19&gt;$E19-$O19,$E19-$O19-SUM($V19:AY19),($E19-SUM($V19:AY19))*$N19),0),0)</f>
        <v>0</v>
      </c>
      <c r="BA19" s="136">
        <f>IF(COLUMN(BA$12)-COLUMN($V$12)+1&lt;=$U19,ROUNDUP(IF(SUM($V19:AZ19)+($E19-SUM($V19:AZ19))*$N19&gt;$E19-$O19,$E19-$O19-SUM($V19:AZ19),($E19-SUM($V19:AZ19))*$N19),0),0)</f>
        <v>0</v>
      </c>
      <c r="BB19" s="556">
        <f t="shared" si="6"/>
        <v>0</v>
      </c>
      <c r="BC19" s="556">
        <f t="shared" si="7"/>
        <v>0</v>
      </c>
      <c r="BD19" s="146">
        <f t="shared" si="8"/>
        <v>0</v>
      </c>
      <c r="BE19" s="146">
        <f t="shared" si="9"/>
        <v>0</v>
      </c>
      <c r="BF19" s="146">
        <f t="shared" si="10"/>
        <v>0</v>
      </c>
      <c r="BH19" s="557">
        <f t="shared" si="11"/>
        <v>0</v>
      </c>
      <c r="BI19" s="558">
        <f t="shared" si="30"/>
        <v>0</v>
      </c>
      <c r="BJ19" s="558">
        <f t="shared" si="31"/>
        <v>0</v>
      </c>
      <c r="BK19" s="557">
        <f t="shared" si="12"/>
        <v>0</v>
      </c>
      <c r="BL19" s="558">
        <f t="shared" si="13"/>
        <v>0</v>
      </c>
      <c r="BM19" s="558">
        <f t="shared" si="14"/>
        <v>0</v>
      </c>
      <c r="BN19" s="558">
        <f t="shared" si="35"/>
        <v>0</v>
      </c>
      <c r="BO19" s="558">
        <f t="shared" si="15"/>
        <v>0</v>
      </c>
      <c r="BP19" s="558">
        <f t="shared" si="16"/>
        <v>0</v>
      </c>
      <c r="BQ19" s="558">
        <f t="shared" si="17"/>
        <v>0</v>
      </c>
      <c r="BR19" s="533"/>
      <c r="BS19" s="557">
        <f t="shared" si="18"/>
        <v>0</v>
      </c>
      <c r="BT19" s="558">
        <f t="shared" si="32"/>
        <v>0</v>
      </c>
      <c r="BU19" s="558">
        <f t="shared" si="33"/>
        <v>0</v>
      </c>
      <c r="BV19" s="557">
        <f t="shared" si="19"/>
        <v>0</v>
      </c>
      <c r="BW19" s="558">
        <f t="shared" si="20"/>
        <v>0</v>
      </c>
      <c r="BX19" s="558">
        <f t="shared" si="21"/>
        <v>0</v>
      </c>
      <c r="BY19" s="558">
        <f t="shared" si="22"/>
        <v>0</v>
      </c>
      <c r="BZ19" s="558">
        <f t="shared" si="23"/>
        <v>0</v>
      </c>
      <c r="CA19" s="558">
        <f t="shared" si="24"/>
        <v>0</v>
      </c>
      <c r="CB19" s="558">
        <f t="shared" si="25"/>
        <v>0</v>
      </c>
      <c r="CC19" s="533"/>
      <c r="CD19" s="533"/>
      <c r="CE19" s="533"/>
      <c r="CF19" s="533"/>
      <c r="CG19" s="533"/>
      <c r="CH19" s="533"/>
      <c r="CI19" s="533"/>
      <c r="CJ19" s="533"/>
      <c r="CK19" s="533"/>
      <c r="CL19" s="533"/>
      <c r="CM19" s="533"/>
      <c r="CN19" s="533"/>
      <c r="CO19" s="533"/>
      <c r="CP19" s="533"/>
      <c r="CQ19" s="533"/>
      <c r="CR19" s="533"/>
      <c r="CS19" s="533"/>
      <c r="CT19" s="533"/>
      <c r="CU19" s="533"/>
      <c r="CV19" s="533"/>
      <c r="CW19" s="533"/>
      <c r="CX19" s="533"/>
      <c r="CY19" s="533"/>
      <c r="CZ19" s="533"/>
    </row>
    <row r="20" spans="2:104" ht="13.5" x14ac:dyDescent="0.2">
      <c r="B20" s="145" t="str">
        <f t="shared" si="34"/>
        <v/>
      </c>
      <c r="C20" s="550"/>
      <c r="D20" s="551"/>
      <c r="E20" s="552"/>
      <c r="F20" s="553"/>
      <c r="G20" s="553"/>
      <c r="H20" s="554"/>
      <c r="I20" s="554"/>
      <c r="J20" s="554"/>
      <c r="K20" s="554"/>
      <c r="L20" s="613" t="str" cm="1">
        <f t="array" ref="L20">IF(OR(NOT(ISBLANK(H20:K20))),SUM(H20:K20), "")</f>
        <v/>
      </c>
      <c r="M20" s="613" t="str">
        <f t="shared" si="26"/>
        <v/>
      </c>
      <c r="N20" s="555" t="str">
        <f t="shared" si="0"/>
        <v/>
      </c>
      <c r="O20" s="532">
        <f t="shared" si="1"/>
        <v>0</v>
      </c>
      <c r="P20" s="146">
        <f t="shared" si="2"/>
        <v>0</v>
      </c>
      <c r="Q20" s="146">
        <f t="shared" si="27"/>
        <v>0</v>
      </c>
      <c r="R20" s="146">
        <f t="shared" si="28"/>
        <v>0</v>
      </c>
      <c r="S20" s="146" t="str">
        <f t="shared" si="3"/>
        <v/>
      </c>
      <c r="T20" s="146" t="str">
        <f t="shared" si="4"/>
        <v/>
      </c>
      <c r="U20" s="146">
        <f t="shared" si="29"/>
        <v>0</v>
      </c>
      <c r="V20" s="136">
        <f t="shared" si="5"/>
        <v>0</v>
      </c>
      <c r="W20" s="136">
        <f>IF(COLUMN(W$12)-COLUMN($V$12)+1&lt;=$U20,ROUNDUP(IF(SUM($V20:V20)+($E20-SUM($V20:V20))*$N20&gt;$E20-$O20,$E20-$O20-SUM($V20:V20),($E20-SUM($V20:V20))*$N20),0),0)</f>
        <v>0</v>
      </c>
      <c r="X20" s="136">
        <f>IF(COLUMN(X$12)-COLUMN($V$12)+1&lt;=$U20,ROUNDUP(IF(SUM($V20:W20)+($E20-SUM($V20:W20))*$N20&gt;$E20-$O20,$E20-$O20-SUM($V20:W20),($E20-SUM($V20:W20))*$N20),0),0)</f>
        <v>0</v>
      </c>
      <c r="Y20" s="136">
        <f>IF(COLUMN(Y$12)-COLUMN($V$12)+1&lt;=$U20,ROUNDUP(IF(SUM($V20:X20)+($E20-SUM($V20:X20))*$N20&gt;$E20-$O20,$E20-$O20-SUM($V20:X20),($E20-SUM($V20:X20))*$N20),0),0)</f>
        <v>0</v>
      </c>
      <c r="Z20" s="136">
        <f>IF(COLUMN(Z$12)-COLUMN($V$12)+1&lt;=$U20,ROUNDUP(IF(SUM($V20:Y20)+($E20-SUM($V20:Y20))*$N20&gt;$E20-$O20,$E20-$O20-SUM($V20:Y20),($E20-SUM($V20:Y20))*$N20),0),0)</f>
        <v>0</v>
      </c>
      <c r="AA20" s="136">
        <f>IF(COLUMN(AA$12)-COLUMN($V$12)+1&lt;=$U20,ROUNDUP(IF(SUM($V20:Z20)+($E20-SUM($V20:Z20))*$N20&gt;$E20-$O20,$E20-$O20-SUM($V20:Z20),($E20-SUM($V20:Z20))*$N20),0),0)</f>
        <v>0</v>
      </c>
      <c r="AB20" s="136">
        <f>IF(COLUMN(AB$12)-COLUMN($V$12)+1&lt;=$U20,ROUNDUP(IF(SUM($V20:AA20)+($E20-SUM($V20:AA20))*$N20&gt;$E20-$O20,$E20-$O20-SUM($V20:AA20),($E20-SUM($V20:AA20))*$N20),0),0)</f>
        <v>0</v>
      </c>
      <c r="AC20" s="136">
        <f>IF(COLUMN(AC$12)-COLUMN($V$12)+1&lt;=$U20,ROUNDUP(IF(SUM($V20:AB20)+($E20-SUM($V20:AB20))*$N20&gt;$E20-$O20,$E20-$O20-SUM($V20:AB20),($E20-SUM($V20:AB20))*$N20),0),0)</f>
        <v>0</v>
      </c>
      <c r="AD20" s="136">
        <f>IF(COLUMN(AD$12)-COLUMN($V$12)+1&lt;=$U20,ROUNDUP(IF(SUM($V20:AC20)+($E20-SUM($V20:AC20))*$N20&gt;$E20-$O20,$E20-$O20-SUM($V20:AC20),($E20-SUM($V20:AC20))*$N20),0),0)</f>
        <v>0</v>
      </c>
      <c r="AE20" s="136">
        <f>IF(COLUMN(AE$12)-COLUMN($V$12)+1&lt;=$U20,ROUNDUP(IF(SUM($V20:AD20)+($E20-SUM($V20:AD20))*$N20&gt;$E20-$O20,$E20-$O20-SUM($V20:AD20),($E20-SUM($V20:AD20))*$N20),0),0)</f>
        <v>0</v>
      </c>
      <c r="AF20" s="136">
        <f>IF(COLUMN(AF$12)-COLUMN($V$12)+1&lt;=$U20,ROUNDUP(IF(SUM($V20:AE20)+($E20-SUM($V20:AE20))*$N20&gt;$E20-$O20,$E20-$O20-SUM($V20:AE20),($E20-SUM($V20:AE20))*$N20),0),0)</f>
        <v>0</v>
      </c>
      <c r="AG20" s="136">
        <f>IF(COLUMN(AG$12)-COLUMN($V$12)+1&lt;=$U20,ROUNDUP(IF(SUM($V20:AF20)+($E20-SUM($V20:AF20))*$N20&gt;$E20-$O20,$E20-$O20-SUM($V20:AF20),($E20-SUM($V20:AF20))*$N20),0),0)</f>
        <v>0</v>
      </c>
      <c r="AH20" s="136">
        <f>IF(COLUMN(AH$12)-COLUMN($V$12)+1&lt;=$U20,ROUNDUP(IF(SUM($V20:AG20)+($E20-SUM($V20:AG20))*$N20&gt;$E20-$O20,$E20-$O20-SUM($V20:AG20),($E20-SUM($V20:AG20))*$N20),0),0)</f>
        <v>0</v>
      </c>
      <c r="AI20" s="136">
        <f>IF(COLUMN(AI$12)-COLUMN($V$12)+1&lt;=$U20,ROUNDUP(IF(SUM($V20:AH20)+($E20-SUM($V20:AH20))*$N20&gt;$E20-$O20,$E20-$O20-SUM($V20:AH20),($E20-SUM($V20:AH20))*$N20),0),0)</f>
        <v>0</v>
      </c>
      <c r="AJ20" s="136">
        <f>IF(COLUMN(AJ$12)-COLUMN($V$12)+1&lt;=$U20,ROUNDUP(IF(SUM($V20:AI20)+($E20-SUM($V20:AI20))*$N20&gt;$E20-$O20,$E20-$O20-SUM($V20:AI20),($E20-SUM($V20:AI20))*$N20),0),0)</f>
        <v>0</v>
      </c>
      <c r="AK20" s="136">
        <f>IF(COLUMN(AK$12)-COLUMN($V$12)+1&lt;=$U20,ROUNDUP(IF(SUM($V20:AJ20)+($E20-SUM($V20:AJ20))*$N20&gt;$E20-$O20,$E20-$O20-SUM($V20:AJ20),($E20-SUM($V20:AJ20))*$N20),0),0)</f>
        <v>0</v>
      </c>
      <c r="AL20" s="136">
        <f>IF(COLUMN(AL$12)-COLUMN($V$12)+1&lt;=$U20,ROUNDUP(IF(SUM($V20:AK20)+($E20-SUM($V20:AK20))*$N20&gt;$E20-$O20,$E20-$O20-SUM($V20:AK20),($E20-SUM($V20:AK20))*$N20),0),0)</f>
        <v>0</v>
      </c>
      <c r="AM20" s="136">
        <f>IF(COLUMN(AM$12)-COLUMN($V$12)+1&lt;=$U20,ROUNDUP(IF(SUM($V20:AL20)+($E20-SUM($V20:AL20))*$N20&gt;$E20-$O20,$E20-$O20-SUM($V20:AL20),($E20-SUM($V20:AL20))*$N20),0),0)</f>
        <v>0</v>
      </c>
      <c r="AN20" s="136">
        <f>IF(COLUMN(AN$12)-COLUMN($V$12)+1&lt;=$U20,ROUNDUP(IF(SUM($V20:AM20)+($E20-SUM($V20:AM20))*$N20&gt;$E20-$O20,$E20-$O20-SUM($V20:AM20),($E20-SUM($V20:AM20))*$N20),0),0)</f>
        <v>0</v>
      </c>
      <c r="AO20" s="136">
        <f>IF(COLUMN(AO$12)-COLUMN($V$12)+1&lt;=$U20,ROUNDUP(IF(SUM($V20:AN20)+($E20-SUM($V20:AN20))*$N20&gt;$E20-$O20,$E20-$O20-SUM($V20:AN20),($E20-SUM($V20:AN20))*$N20),0),0)</f>
        <v>0</v>
      </c>
      <c r="AP20" s="136">
        <f>IF(COLUMN(AP$12)-COLUMN($V$12)+1&lt;=$U20,ROUNDUP(IF(SUM($V20:AO20)+($E20-SUM($V20:AO20))*$N20&gt;$E20-$O20,$E20-$O20-SUM($V20:AO20),($E20-SUM($V20:AO20))*$N20),0),0)</f>
        <v>0</v>
      </c>
      <c r="AQ20" s="136">
        <f>IF(COLUMN(AQ$12)-COLUMN($V$12)+1&lt;=$U20,ROUNDUP(IF(SUM($V20:AP20)+($E20-SUM($V20:AP20))*$N20&gt;$E20-$O20,$E20-$O20-SUM($V20:AP20),($E20-SUM($V20:AP20))*$N20),0),0)</f>
        <v>0</v>
      </c>
      <c r="AR20" s="136">
        <f>IF(COLUMN(AR$12)-COLUMN($V$12)+1&lt;=$U20,ROUNDUP(IF(SUM($V20:AQ20)+($E20-SUM($V20:AQ20))*$N20&gt;$E20-$O20,$E20-$O20-SUM($V20:AQ20),($E20-SUM($V20:AQ20))*$N20),0),0)</f>
        <v>0</v>
      </c>
      <c r="AS20" s="136">
        <f>IF(COLUMN(AS$12)-COLUMN($V$12)+1&lt;=$U20,ROUNDUP(IF(SUM($V20:AR20)+($E20-SUM($V20:AR20))*$N20&gt;$E20-$O20,$E20-$O20-SUM($V20:AR20),($E20-SUM($V20:AR20))*$N20),0),0)</f>
        <v>0</v>
      </c>
      <c r="AT20" s="136">
        <f>IF(COLUMN(AT$12)-COLUMN($V$12)+1&lt;=$U20,ROUNDUP(IF(SUM($V20:AS20)+($E20-SUM($V20:AS20))*$N20&gt;$E20-$O20,$E20-$O20-SUM($V20:AS20),($E20-SUM($V20:AS20))*$N20),0),0)</f>
        <v>0</v>
      </c>
      <c r="AU20" s="136">
        <f>IF(COLUMN(AU$12)-COLUMN($V$12)+1&lt;=$U20,ROUNDUP(IF(SUM($V20:AT20)+($E20-SUM($V20:AT20))*$N20&gt;$E20-$O20,$E20-$O20-SUM($V20:AT20),($E20-SUM($V20:AT20))*$N20),0),0)</f>
        <v>0</v>
      </c>
      <c r="AV20" s="136">
        <f>IF(COLUMN(AV$12)-COLUMN($V$12)+1&lt;=$U20,ROUNDUP(IF(SUM($V20:AU20)+($E20-SUM($V20:AU20))*$N20&gt;$E20-$O20,$E20-$O20-SUM($V20:AU20),($E20-SUM($V20:AU20))*$N20),0),0)</f>
        <v>0</v>
      </c>
      <c r="AW20" s="136">
        <f>IF(COLUMN(AW$12)-COLUMN($V$12)+1&lt;=$U20,ROUNDUP(IF(SUM($V20:AV20)+($E20-SUM($V20:AV20))*$N20&gt;$E20-$O20,$E20-$O20-SUM($V20:AV20),($E20-SUM($V20:AV20))*$N20),0),0)</f>
        <v>0</v>
      </c>
      <c r="AX20" s="136">
        <f>IF(COLUMN(AX$12)-COLUMN($V$12)+1&lt;=$U20,ROUNDUP(IF(SUM($V20:AW20)+($E20-SUM($V20:AW20))*$N20&gt;$E20-$O20,$E20-$O20-SUM($V20:AW20),($E20-SUM($V20:AW20))*$N20),0),0)</f>
        <v>0</v>
      </c>
      <c r="AY20" s="136">
        <f>IF(COLUMN(AY$12)-COLUMN($V$12)+1&lt;=$U20,ROUNDUP(IF(SUM($V20:AX20)+($E20-SUM($V20:AX20))*$N20&gt;$E20-$O20,$E20-$O20-SUM($V20:AX20),($E20-SUM($V20:AX20))*$N20),0),0)</f>
        <v>0</v>
      </c>
      <c r="AZ20" s="136">
        <f>IF(COLUMN(AZ$12)-COLUMN($V$12)+1&lt;=$U20,ROUNDUP(IF(SUM($V20:AY20)+($E20-SUM($V20:AY20))*$N20&gt;$E20-$O20,$E20-$O20-SUM($V20:AY20),($E20-SUM($V20:AY20))*$N20),0),0)</f>
        <v>0</v>
      </c>
      <c r="BA20" s="136">
        <f>IF(COLUMN(BA$12)-COLUMN($V$12)+1&lt;=$U20,ROUNDUP(IF(SUM($V20:AZ20)+($E20-SUM($V20:AZ20))*$N20&gt;$E20-$O20,$E20-$O20-SUM($V20:AZ20),($E20-SUM($V20:AZ20))*$N20),0),0)</f>
        <v>0</v>
      </c>
      <c r="BB20" s="556">
        <f t="shared" si="6"/>
        <v>0</v>
      </c>
      <c r="BC20" s="556">
        <f t="shared" si="7"/>
        <v>0</v>
      </c>
      <c r="BD20" s="146">
        <f t="shared" si="8"/>
        <v>0</v>
      </c>
      <c r="BE20" s="146">
        <f t="shared" si="9"/>
        <v>0</v>
      </c>
      <c r="BF20" s="146">
        <f t="shared" si="10"/>
        <v>0</v>
      </c>
      <c r="BH20" s="557">
        <f t="shared" si="11"/>
        <v>0</v>
      </c>
      <c r="BI20" s="558">
        <f t="shared" si="30"/>
        <v>0</v>
      </c>
      <c r="BJ20" s="558">
        <f t="shared" si="31"/>
        <v>0</v>
      </c>
      <c r="BK20" s="557">
        <f t="shared" si="12"/>
        <v>0</v>
      </c>
      <c r="BL20" s="558">
        <f t="shared" si="13"/>
        <v>0</v>
      </c>
      <c r="BM20" s="558">
        <f t="shared" si="14"/>
        <v>0</v>
      </c>
      <c r="BN20" s="558">
        <f t="shared" si="35"/>
        <v>0</v>
      </c>
      <c r="BO20" s="558">
        <f t="shared" si="15"/>
        <v>0</v>
      </c>
      <c r="BP20" s="558">
        <f t="shared" si="16"/>
        <v>0</v>
      </c>
      <c r="BQ20" s="558">
        <f t="shared" si="17"/>
        <v>0</v>
      </c>
      <c r="BR20" s="533"/>
      <c r="BS20" s="557">
        <f t="shared" si="18"/>
        <v>0</v>
      </c>
      <c r="BT20" s="558">
        <f t="shared" si="32"/>
        <v>0</v>
      </c>
      <c r="BU20" s="558">
        <f t="shared" si="33"/>
        <v>0</v>
      </c>
      <c r="BV20" s="557">
        <f t="shared" si="19"/>
        <v>0</v>
      </c>
      <c r="BW20" s="558">
        <f t="shared" si="20"/>
        <v>0</v>
      </c>
      <c r="BX20" s="558">
        <f t="shared" si="21"/>
        <v>0</v>
      </c>
      <c r="BY20" s="558">
        <f t="shared" si="22"/>
        <v>0</v>
      </c>
      <c r="BZ20" s="558">
        <f t="shared" si="23"/>
        <v>0</v>
      </c>
      <c r="CA20" s="558">
        <f t="shared" si="24"/>
        <v>0</v>
      </c>
      <c r="CB20" s="558">
        <f t="shared" si="25"/>
        <v>0</v>
      </c>
      <c r="CC20" s="533"/>
      <c r="CD20" s="533"/>
      <c r="CE20" s="533"/>
      <c r="CF20" s="533"/>
      <c r="CG20" s="533"/>
      <c r="CH20" s="533"/>
      <c r="CI20" s="533"/>
      <c r="CJ20" s="533"/>
      <c r="CK20" s="533"/>
      <c r="CL20" s="533"/>
      <c r="CM20" s="533"/>
      <c r="CN20" s="533"/>
      <c r="CO20" s="533"/>
      <c r="CP20" s="533"/>
      <c r="CQ20" s="533"/>
      <c r="CR20" s="533"/>
      <c r="CS20" s="533"/>
      <c r="CT20" s="533"/>
      <c r="CU20" s="533"/>
      <c r="CV20" s="533"/>
      <c r="CW20" s="533"/>
      <c r="CX20" s="533"/>
      <c r="CY20" s="533"/>
      <c r="CZ20" s="533"/>
    </row>
    <row r="21" spans="2:104" ht="13.5" x14ac:dyDescent="0.2">
      <c r="B21" s="145" t="str">
        <f t="shared" si="34"/>
        <v/>
      </c>
      <c r="C21" s="550"/>
      <c r="D21" s="551"/>
      <c r="E21" s="552"/>
      <c r="F21" s="553"/>
      <c r="G21" s="553"/>
      <c r="H21" s="554"/>
      <c r="I21" s="554"/>
      <c r="J21" s="554"/>
      <c r="K21" s="554"/>
      <c r="L21" s="613" t="str" cm="1">
        <f t="array" ref="L21">IF(OR(NOT(ISBLANK(H21:K21))),SUM(H21:K21), "")</f>
        <v/>
      </c>
      <c r="M21" s="613" t="str">
        <f t="shared" si="26"/>
        <v/>
      </c>
      <c r="N21" s="555" t="str">
        <f t="shared" si="0"/>
        <v/>
      </c>
      <c r="O21" s="532">
        <f t="shared" si="1"/>
        <v>0</v>
      </c>
      <c r="P21" s="146">
        <f t="shared" si="2"/>
        <v>0</v>
      </c>
      <c r="Q21" s="146">
        <f t="shared" si="27"/>
        <v>0</v>
      </c>
      <c r="R21" s="146">
        <f t="shared" si="28"/>
        <v>0</v>
      </c>
      <c r="S21" s="146" t="str">
        <f t="shared" si="3"/>
        <v/>
      </c>
      <c r="T21" s="146" t="str">
        <f t="shared" si="4"/>
        <v/>
      </c>
      <c r="U21" s="146">
        <f t="shared" si="29"/>
        <v>0</v>
      </c>
      <c r="V21" s="136">
        <f t="shared" si="5"/>
        <v>0</v>
      </c>
      <c r="W21" s="136">
        <f>IF(COLUMN(W$12)-COLUMN($V$12)+1&lt;=$U21,ROUNDUP(IF(SUM($V21:V21)+($E21-SUM($V21:V21))*$N21&gt;$E21-$O21,$E21-$O21-SUM($V21:V21),($E21-SUM($V21:V21))*$N21),0),0)</f>
        <v>0</v>
      </c>
      <c r="X21" s="136">
        <f>IF(COLUMN(X$12)-COLUMN($V$12)+1&lt;=$U21,ROUNDUP(IF(SUM($V21:W21)+($E21-SUM($V21:W21))*$N21&gt;$E21-$O21,$E21-$O21-SUM($V21:W21),($E21-SUM($V21:W21))*$N21),0),0)</f>
        <v>0</v>
      </c>
      <c r="Y21" s="136">
        <f>IF(COLUMN(Y$12)-COLUMN($V$12)+1&lt;=$U21,ROUNDUP(IF(SUM($V21:X21)+($E21-SUM($V21:X21))*$N21&gt;$E21-$O21,$E21-$O21-SUM($V21:X21),($E21-SUM($V21:X21))*$N21),0),0)</f>
        <v>0</v>
      </c>
      <c r="Z21" s="136">
        <f>IF(COLUMN(Z$12)-COLUMN($V$12)+1&lt;=$U21,ROUNDUP(IF(SUM($V21:Y21)+($E21-SUM($V21:Y21))*$N21&gt;$E21-$O21,$E21-$O21-SUM($V21:Y21),($E21-SUM($V21:Y21))*$N21),0),0)</f>
        <v>0</v>
      </c>
      <c r="AA21" s="136">
        <f>IF(COLUMN(AA$12)-COLUMN($V$12)+1&lt;=$U21,ROUNDUP(IF(SUM($V21:Z21)+($E21-SUM($V21:Z21))*$N21&gt;$E21-$O21,$E21-$O21-SUM($V21:Z21),($E21-SUM($V21:Z21))*$N21),0),0)</f>
        <v>0</v>
      </c>
      <c r="AB21" s="136">
        <f>IF(COLUMN(AB$12)-COLUMN($V$12)+1&lt;=$U21,ROUNDUP(IF(SUM($V21:AA21)+($E21-SUM($V21:AA21))*$N21&gt;$E21-$O21,$E21-$O21-SUM($V21:AA21),($E21-SUM($V21:AA21))*$N21),0),0)</f>
        <v>0</v>
      </c>
      <c r="AC21" s="136">
        <f>IF(COLUMN(AC$12)-COLUMN($V$12)+1&lt;=$U21,ROUNDUP(IF(SUM($V21:AB21)+($E21-SUM($V21:AB21))*$N21&gt;$E21-$O21,$E21-$O21-SUM($V21:AB21),($E21-SUM($V21:AB21))*$N21),0),0)</f>
        <v>0</v>
      </c>
      <c r="AD21" s="136">
        <f>IF(COLUMN(AD$12)-COLUMN($V$12)+1&lt;=$U21,ROUNDUP(IF(SUM($V21:AC21)+($E21-SUM($V21:AC21))*$N21&gt;$E21-$O21,$E21-$O21-SUM($V21:AC21),($E21-SUM($V21:AC21))*$N21),0),0)</f>
        <v>0</v>
      </c>
      <c r="AE21" s="136">
        <f>IF(COLUMN(AE$12)-COLUMN($V$12)+1&lt;=$U21,ROUNDUP(IF(SUM($V21:AD21)+($E21-SUM($V21:AD21))*$N21&gt;$E21-$O21,$E21-$O21-SUM($V21:AD21),($E21-SUM($V21:AD21))*$N21),0),0)</f>
        <v>0</v>
      </c>
      <c r="AF21" s="136">
        <f>IF(COLUMN(AF$12)-COLUMN($V$12)+1&lt;=$U21,ROUNDUP(IF(SUM($V21:AE21)+($E21-SUM($V21:AE21))*$N21&gt;$E21-$O21,$E21-$O21-SUM($V21:AE21),($E21-SUM($V21:AE21))*$N21),0),0)</f>
        <v>0</v>
      </c>
      <c r="AG21" s="136">
        <f>IF(COLUMN(AG$12)-COLUMN($V$12)+1&lt;=$U21,ROUNDUP(IF(SUM($V21:AF21)+($E21-SUM($V21:AF21))*$N21&gt;$E21-$O21,$E21-$O21-SUM($V21:AF21),($E21-SUM($V21:AF21))*$N21),0),0)</f>
        <v>0</v>
      </c>
      <c r="AH21" s="136">
        <f>IF(COLUMN(AH$12)-COLUMN($V$12)+1&lt;=$U21,ROUNDUP(IF(SUM($V21:AG21)+($E21-SUM($V21:AG21))*$N21&gt;$E21-$O21,$E21-$O21-SUM($V21:AG21),($E21-SUM($V21:AG21))*$N21),0),0)</f>
        <v>0</v>
      </c>
      <c r="AI21" s="136">
        <f>IF(COLUMN(AI$12)-COLUMN($V$12)+1&lt;=$U21,ROUNDUP(IF(SUM($V21:AH21)+($E21-SUM($V21:AH21))*$N21&gt;$E21-$O21,$E21-$O21-SUM($V21:AH21),($E21-SUM($V21:AH21))*$N21),0),0)</f>
        <v>0</v>
      </c>
      <c r="AJ21" s="136">
        <f>IF(COLUMN(AJ$12)-COLUMN($V$12)+1&lt;=$U21,ROUNDUP(IF(SUM($V21:AI21)+($E21-SUM($V21:AI21))*$N21&gt;$E21-$O21,$E21-$O21-SUM($V21:AI21),($E21-SUM($V21:AI21))*$N21),0),0)</f>
        <v>0</v>
      </c>
      <c r="AK21" s="136">
        <f>IF(COLUMN(AK$12)-COLUMN($V$12)+1&lt;=$U21,ROUNDUP(IF(SUM($V21:AJ21)+($E21-SUM($V21:AJ21))*$N21&gt;$E21-$O21,$E21-$O21-SUM($V21:AJ21),($E21-SUM($V21:AJ21))*$N21),0),0)</f>
        <v>0</v>
      </c>
      <c r="AL21" s="136">
        <f>IF(COLUMN(AL$12)-COLUMN($V$12)+1&lt;=$U21,ROUNDUP(IF(SUM($V21:AK21)+($E21-SUM($V21:AK21))*$N21&gt;$E21-$O21,$E21-$O21-SUM($V21:AK21),($E21-SUM($V21:AK21))*$N21),0),0)</f>
        <v>0</v>
      </c>
      <c r="AM21" s="136">
        <f>IF(COLUMN(AM$12)-COLUMN($V$12)+1&lt;=$U21,ROUNDUP(IF(SUM($V21:AL21)+($E21-SUM($V21:AL21))*$N21&gt;$E21-$O21,$E21-$O21-SUM($V21:AL21),($E21-SUM($V21:AL21))*$N21),0),0)</f>
        <v>0</v>
      </c>
      <c r="AN21" s="136">
        <f>IF(COLUMN(AN$12)-COLUMN($V$12)+1&lt;=$U21,ROUNDUP(IF(SUM($V21:AM21)+($E21-SUM($V21:AM21))*$N21&gt;$E21-$O21,$E21-$O21-SUM($V21:AM21),($E21-SUM($V21:AM21))*$N21),0),0)</f>
        <v>0</v>
      </c>
      <c r="AO21" s="136">
        <f>IF(COLUMN(AO$12)-COLUMN($V$12)+1&lt;=$U21,ROUNDUP(IF(SUM($V21:AN21)+($E21-SUM($V21:AN21))*$N21&gt;$E21-$O21,$E21-$O21-SUM($V21:AN21),($E21-SUM($V21:AN21))*$N21),0),0)</f>
        <v>0</v>
      </c>
      <c r="AP21" s="136">
        <f>IF(COLUMN(AP$12)-COLUMN($V$12)+1&lt;=$U21,ROUNDUP(IF(SUM($V21:AO21)+($E21-SUM($V21:AO21))*$N21&gt;$E21-$O21,$E21-$O21-SUM($V21:AO21),($E21-SUM($V21:AO21))*$N21),0),0)</f>
        <v>0</v>
      </c>
      <c r="AQ21" s="136">
        <f>IF(COLUMN(AQ$12)-COLUMN($V$12)+1&lt;=$U21,ROUNDUP(IF(SUM($V21:AP21)+($E21-SUM($V21:AP21))*$N21&gt;$E21-$O21,$E21-$O21-SUM($V21:AP21),($E21-SUM($V21:AP21))*$N21),0),0)</f>
        <v>0</v>
      </c>
      <c r="AR21" s="136">
        <f>IF(COLUMN(AR$12)-COLUMN($V$12)+1&lt;=$U21,ROUNDUP(IF(SUM($V21:AQ21)+($E21-SUM($V21:AQ21))*$N21&gt;$E21-$O21,$E21-$O21-SUM($V21:AQ21),($E21-SUM($V21:AQ21))*$N21),0),0)</f>
        <v>0</v>
      </c>
      <c r="AS21" s="136">
        <f>IF(COLUMN(AS$12)-COLUMN($V$12)+1&lt;=$U21,ROUNDUP(IF(SUM($V21:AR21)+($E21-SUM($V21:AR21))*$N21&gt;$E21-$O21,$E21-$O21-SUM($V21:AR21),($E21-SUM($V21:AR21))*$N21),0),0)</f>
        <v>0</v>
      </c>
      <c r="AT21" s="136">
        <f>IF(COLUMN(AT$12)-COLUMN($V$12)+1&lt;=$U21,ROUNDUP(IF(SUM($V21:AS21)+($E21-SUM($V21:AS21))*$N21&gt;$E21-$O21,$E21-$O21-SUM($V21:AS21),($E21-SUM($V21:AS21))*$N21),0),0)</f>
        <v>0</v>
      </c>
      <c r="AU21" s="136">
        <f>IF(COLUMN(AU$12)-COLUMN($V$12)+1&lt;=$U21,ROUNDUP(IF(SUM($V21:AT21)+($E21-SUM($V21:AT21))*$N21&gt;$E21-$O21,$E21-$O21-SUM($V21:AT21),($E21-SUM($V21:AT21))*$N21),0),0)</f>
        <v>0</v>
      </c>
      <c r="AV21" s="136">
        <f>IF(COLUMN(AV$12)-COLUMN($V$12)+1&lt;=$U21,ROUNDUP(IF(SUM($V21:AU21)+($E21-SUM($V21:AU21))*$N21&gt;$E21-$O21,$E21-$O21-SUM($V21:AU21),($E21-SUM($V21:AU21))*$N21),0),0)</f>
        <v>0</v>
      </c>
      <c r="AW21" s="136">
        <f>IF(COLUMN(AW$12)-COLUMN($V$12)+1&lt;=$U21,ROUNDUP(IF(SUM($V21:AV21)+($E21-SUM($V21:AV21))*$N21&gt;$E21-$O21,$E21-$O21-SUM($V21:AV21),($E21-SUM($V21:AV21))*$N21),0),0)</f>
        <v>0</v>
      </c>
      <c r="AX21" s="136">
        <f>IF(COLUMN(AX$12)-COLUMN($V$12)+1&lt;=$U21,ROUNDUP(IF(SUM($V21:AW21)+($E21-SUM($V21:AW21))*$N21&gt;$E21-$O21,$E21-$O21-SUM($V21:AW21),($E21-SUM($V21:AW21))*$N21),0),0)</f>
        <v>0</v>
      </c>
      <c r="AY21" s="136">
        <f>IF(COLUMN(AY$12)-COLUMN($V$12)+1&lt;=$U21,ROUNDUP(IF(SUM($V21:AX21)+($E21-SUM($V21:AX21))*$N21&gt;$E21-$O21,$E21-$O21-SUM($V21:AX21),($E21-SUM($V21:AX21))*$N21),0),0)</f>
        <v>0</v>
      </c>
      <c r="AZ21" s="136">
        <f>IF(COLUMN(AZ$12)-COLUMN($V$12)+1&lt;=$U21,ROUNDUP(IF(SUM($V21:AY21)+($E21-SUM($V21:AY21))*$N21&gt;$E21-$O21,$E21-$O21-SUM($V21:AY21),($E21-SUM($V21:AY21))*$N21),0),0)</f>
        <v>0</v>
      </c>
      <c r="BA21" s="136">
        <f>IF(COLUMN(BA$12)-COLUMN($V$12)+1&lt;=$U21,ROUNDUP(IF(SUM($V21:AZ21)+($E21-SUM($V21:AZ21))*$N21&gt;$E21-$O21,$E21-$O21-SUM($V21:AZ21),($E21-SUM($V21:AZ21))*$N21),0),0)</f>
        <v>0</v>
      </c>
      <c r="BB21" s="556">
        <f t="shared" si="6"/>
        <v>0</v>
      </c>
      <c r="BC21" s="556">
        <f t="shared" si="7"/>
        <v>0</v>
      </c>
      <c r="BD21" s="146">
        <f t="shared" si="8"/>
        <v>0</v>
      </c>
      <c r="BE21" s="146">
        <f t="shared" si="9"/>
        <v>0</v>
      </c>
      <c r="BF21" s="146">
        <f t="shared" si="10"/>
        <v>0</v>
      </c>
      <c r="BH21" s="557">
        <f t="shared" si="11"/>
        <v>0</v>
      </c>
      <c r="BI21" s="558">
        <f t="shared" si="30"/>
        <v>0</v>
      </c>
      <c r="BJ21" s="558">
        <f t="shared" si="31"/>
        <v>0</v>
      </c>
      <c r="BK21" s="557">
        <f t="shared" si="12"/>
        <v>0</v>
      </c>
      <c r="BL21" s="558">
        <f t="shared" si="13"/>
        <v>0</v>
      </c>
      <c r="BM21" s="558">
        <f t="shared" si="14"/>
        <v>0</v>
      </c>
      <c r="BN21" s="558">
        <f t="shared" si="35"/>
        <v>0</v>
      </c>
      <c r="BO21" s="558">
        <f t="shared" si="15"/>
        <v>0</v>
      </c>
      <c r="BP21" s="558">
        <f t="shared" si="16"/>
        <v>0</v>
      </c>
      <c r="BQ21" s="558">
        <f t="shared" si="17"/>
        <v>0</v>
      </c>
      <c r="BR21" s="533"/>
      <c r="BS21" s="557">
        <f t="shared" si="18"/>
        <v>0</v>
      </c>
      <c r="BT21" s="558">
        <f t="shared" si="32"/>
        <v>0</v>
      </c>
      <c r="BU21" s="558">
        <f t="shared" si="33"/>
        <v>0</v>
      </c>
      <c r="BV21" s="557">
        <f t="shared" si="19"/>
        <v>0</v>
      </c>
      <c r="BW21" s="558">
        <f t="shared" si="20"/>
        <v>0</v>
      </c>
      <c r="BX21" s="558">
        <f t="shared" si="21"/>
        <v>0</v>
      </c>
      <c r="BY21" s="558">
        <f t="shared" si="22"/>
        <v>0</v>
      </c>
      <c r="BZ21" s="558">
        <f t="shared" si="23"/>
        <v>0</v>
      </c>
      <c r="CA21" s="558">
        <f t="shared" si="24"/>
        <v>0</v>
      </c>
      <c r="CB21" s="558">
        <f t="shared" si="25"/>
        <v>0</v>
      </c>
      <c r="CC21" s="533"/>
      <c r="CD21" s="533"/>
      <c r="CE21" s="533"/>
      <c r="CF21" s="533"/>
      <c r="CG21" s="533"/>
      <c r="CH21" s="533"/>
      <c r="CI21" s="533"/>
      <c r="CJ21" s="533"/>
      <c r="CK21" s="533"/>
      <c r="CL21" s="533"/>
      <c r="CM21" s="533"/>
      <c r="CN21" s="533"/>
      <c r="CO21" s="533"/>
      <c r="CP21" s="533"/>
      <c r="CQ21" s="533"/>
      <c r="CR21" s="533"/>
      <c r="CS21" s="533"/>
      <c r="CT21" s="533"/>
      <c r="CU21" s="533"/>
      <c r="CV21" s="533"/>
      <c r="CW21" s="533"/>
      <c r="CX21" s="533"/>
      <c r="CY21" s="533"/>
      <c r="CZ21" s="533"/>
    </row>
    <row r="22" spans="2:104" ht="13.5" x14ac:dyDescent="0.2">
      <c r="B22" s="145" t="str">
        <f t="shared" si="34"/>
        <v/>
      </c>
      <c r="C22" s="550"/>
      <c r="D22" s="551"/>
      <c r="E22" s="552"/>
      <c r="F22" s="553"/>
      <c r="G22" s="553"/>
      <c r="H22" s="554"/>
      <c r="I22" s="554"/>
      <c r="J22" s="554"/>
      <c r="K22" s="554"/>
      <c r="L22" s="613" t="str" cm="1">
        <f t="array" ref="L22">IF(OR(NOT(ISBLANK(H22:K22))),SUM(H22:K22), "")</f>
        <v/>
      </c>
      <c r="M22" s="613" t="str">
        <f t="shared" si="26"/>
        <v/>
      </c>
      <c r="N22" s="555" t="str">
        <f t="shared" si="0"/>
        <v/>
      </c>
      <c r="O22" s="532">
        <f t="shared" si="1"/>
        <v>0</v>
      </c>
      <c r="P22" s="146">
        <f t="shared" si="2"/>
        <v>0</v>
      </c>
      <c r="Q22" s="146">
        <f t="shared" si="27"/>
        <v>0</v>
      </c>
      <c r="R22" s="146">
        <f t="shared" si="28"/>
        <v>0</v>
      </c>
      <c r="S22" s="146" t="str">
        <f t="shared" si="3"/>
        <v/>
      </c>
      <c r="T22" s="146" t="str">
        <f t="shared" si="4"/>
        <v/>
      </c>
      <c r="U22" s="146">
        <f t="shared" si="29"/>
        <v>0</v>
      </c>
      <c r="V22" s="136">
        <f t="shared" si="5"/>
        <v>0</v>
      </c>
      <c r="W22" s="136">
        <f>IF(COLUMN(W$12)-COLUMN($V$12)+1&lt;=$U22,ROUNDUP(IF(SUM($V22:V22)+($E22-SUM($V22:V22))*$N22&gt;$E22-$O22,$E22-$O22-SUM($V22:V22),($E22-SUM($V22:V22))*$N22),0),0)</f>
        <v>0</v>
      </c>
      <c r="X22" s="136">
        <f>IF(COLUMN(X$12)-COLUMN($V$12)+1&lt;=$U22,ROUNDUP(IF(SUM($V22:W22)+($E22-SUM($V22:W22))*$N22&gt;$E22-$O22,$E22-$O22-SUM($V22:W22),($E22-SUM($V22:W22))*$N22),0),0)</f>
        <v>0</v>
      </c>
      <c r="Y22" s="136">
        <f>IF(COLUMN(Y$12)-COLUMN($V$12)+1&lt;=$U22,ROUNDUP(IF(SUM($V22:X22)+($E22-SUM($V22:X22))*$N22&gt;$E22-$O22,$E22-$O22-SUM($V22:X22),($E22-SUM($V22:X22))*$N22),0),0)</f>
        <v>0</v>
      </c>
      <c r="Z22" s="136">
        <f>IF(COLUMN(Z$12)-COLUMN($V$12)+1&lt;=$U22,ROUNDUP(IF(SUM($V22:Y22)+($E22-SUM($V22:Y22))*$N22&gt;$E22-$O22,$E22-$O22-SUM($V22:Y22),($E22-SUM($V22:Y22))*$N22),0),0)</f>
        <v>0</v>
      </c>
      <c r="AA22" s="136">
        <f>IF(COLUMN(AA$12)-COLUMN($V$12)+1&lt;=$U22,ROUNDUP(IF(SUM($V22:Z22)+($E22-SUM($V22:Z22))*$N22&gt;$E22-$O22,$E22-$O22-SUM($V22:Z22),($E22-SUM($V22:Z22))*$N22),0),0)</f>
        <v>0</v>
      </c>
      <c r="AB22" s="136">
        <f>IF(COLUMN(AB$12)-COLUMN($V$12)+1&lt;=$U22,ROUNDUP(IF(SUM($V22:AA22)+($E22-SUM($V22:AA22))*$N22&gt;$E22-$O22,$E22-$O22-SUM($V22:AA22),($E22-SUM($V22:AA22))*$N22),0),0)</f>
        <v>0</v>
      </c>
      <c r="AC22" s="136">
        <f>IF(COLUMN(AC$12)-COLUMN($V$12)+1&lt;=$U22,ROUNDUP(IF(SUM($V22:AB22)+($E22-SUM($V22:AB22))*$N22&gt;$E22-$O22,$E22-$O22-SUM($V22:AB22),($E22-SUM($V22:AB22))*$N22),0),0)</f>
        <v>0</v>
      </c>
      <c r="AD22" s="136">
        <f>IF(COLUMN(AD$12)-COLUMN($V$12)+1&lt;=$U22,ROUNDUP(IF(SUM($V22:AC22)+($E22-SUM($V22:AC22))*$N22&gt;$E22-$O22,$E22-$O22-SUM($V22:AC22),($E22-SUM($V22:AC22))*$N22),0),0)</f>
        <v>0</v>
      </c>
      <c r="AE22" s="136">
        <f>IF(COLUMN(AE$12)-COLUMN($V$12)+1&lt;=$U22,ROUNDUP(IF(SUM($V22:AD22)+($E22-SUM($V22:AD22))*$N22&gt;$E22-$O22,$E22-$O22-SUM($V22:AD22),($E22-SUM($V22:AD22))*$N22),0),0)</f>
        <v>0</v>
      </c>
      <c r="AF22" s="136">
        <f>IF(COLUMN(AF$12)-COLUMN($V$12)+1&lt;=$U22,ROUNDUP(IF(SUM($V22:AE22)+($E22-SUM($V22:AE22))*$N22&gt;$E22-$O22,$E22-$O22-SUM($V22:AE22),($E22-SUM($V22:AE22))*$N22),0),0)</f>
        <v>0</v>
      </c>
      <c r="AG22" s="136">
        <f>IF(COLUMN(AG$12)-COLUMN($V$12)+1&lt;=$U22,ROUNDUP(IF(SUM($V22:AF22)+($E22-SUM($V22:AF22))*$N22&gt;$E22-$O22,$E22-$O22-SUM($V22:AF22),($E22-SUM($V22:AF22))*$N22),0),0)</f>
        <v>0</v>
      </c>
      <c r="AH22" s="136">
        <f>IF(COLUMN(AH$12)-COLUMN($V$12)+1&lt;=$U22,ROUNDUP(IF(SUM($V22:AG22)+($E22-SUM($V22:AG22))*$N22&gt;$E22-$O22,$E22-$O22-SUM($V22:AG22),($E22-SUM($V22:AG22))*$N22),0),0)</f>
        <v>0</v>
      </c>
      <c r="AI22" s="136">
        <f>IF(COLUMN(AI$12)-COLUMN($V$12)+1&lt;=$U22,ROUNDUP(IF(SUM($V22:AH22)+($E22-SUM($V22:AH22))*$N22&gt;$E22-$O22,$E22-$O22-SUM($V22:AH22),($E22-SUM($V22:AH22))*$N22),0),0)</f>
        <v>0</v>
      </c>
      <c r="AJ22" s="136">
        <f>IF(COLUMN(AJ$12)-COLUMN($V$12)+1&lt;=$U22,ROUNDUP(IF(SUM($V22:AI22)+($E22-SUM($V22:AI22))*$N22&gt;$E22-$O22,$E22-$O22-SUM($V22:AI22),($E22-SUM($V22:AI22))*$N22),0),0)</f>
        <v>0</v>
      </c>
      <c r="AK22" s="136">
        <f>IF(COLUMN(AK$12)-COLUMN($V$12)+1&lt;=$U22,ROUNDUP(IF(SUM($V22:AJ22)+($E22-SUM($V22:AJ22))*$N22&gt;$E22-$O22,$E22-$O22-SUM($V22:AJ22),($E22-SUM($V22:AJ22))*$N22),0),0)</f>
        <v>0</v>
      </c>
      <c r="AL22" s="136">
        <f>IF(COLUMN(AL$12)-COLUMN($V$12)+1&lt;=$U22,ROUNDUP(IF(SUM($V22:AK22)+($E22-SUM($V22:AK22))*$N22&gt;$E22-$O22,$E22-$O22-SUM($V22:AK22),($E22-SUM($V22:AK22))*$N22),0),0)</f>
        <v>0</v>
      </c>
      <c r="AM22" s="136">
        <f>IF(COLUMN(AM$12)-COLUMN($V$12)+1&lt;=$U22,ROUNDUP(IF(SUM($V22:AL22)+($E22-SUM($V22:AL22))*$N22&gt;$E22-$O22,$E22-$O22-SUM($V22:AL22),($E22-SUM($V22:AL22))*$N22),0),0)</f>
        <v>0</v>
      </c>
      <c r="AN22" s="136">
        <f>IF(COLUMN(AN$12)-COLUMN($V$12)+1&lt;=$U22,ROUNDUP(IF(SUM($V22:AM22)+($E22-SUM($V22:AM22))*$N22&gt;$E22-$O22,$E22-$O22-SUM($V22:AM22),($E22-SUM($V22:AM22))*$N22),0),0)</f>
        <v>0</v>
      </c>
      <c r="AO22" s="136">
        <f>IF(COLUMN(AO$12)-COLUMN($V$12)+1&lt;=$U22,ROUNDUP(IF(SUM($V22:AN22)+($E22-SUM($V22:AN22))*$N22&gt;$E22-$O22,$E22-$O22-SUM($V22:AN22),($E22-SUM($V22:AN22))*$N22),0),0)</f>
        <v>0</v>
      </c>
      <c r="AP22" s="136">
        <f>IF(COLUMN(AP$12)-COLUMN($V$12)+1&lt;=$U22,ROUNDUP(IF(SUM($V22:AO22)+($E22-SUM($V22:AO22))*$N22&gt;$E22-$O22,$E22-$O22-SUM($V22:AO22),($E22-SUM($V22:AO22))*$N22),0),0)</f>
        <v>0</v>
      </c>
      <c r="AQ22" s="136">
        <f>IF(COLUMN(AQ$12)-COLUMN($V$12)+1&lt;=$U22,ROUNDUP(IF(SUM($V22:AP22)+($E22-SUM($V22:AP22))*$N22&gt;$E22-$O22,$E22-$O22-SUM($V22:AP22),($E22-SUM($V22:AP22))*$N22),0),0)</f>
        <v>0</v>
      </c>
      <c r="AR22" s="136">
        <f>IF(COLUMN(AR$12)-COLUMN($V$12)+1&lt;=$U22,ROUNDUP(IF(SUM($V22:AQ22)+($E22-SUM($V22:AQ22))*$N22&gt;$E22-$O22,$E22-$O22-SUM($V22:AQ22),($E22-SUM($V22:AQ22))*$N22),0),0)</f>
        <v>0</v>
      </c>
      <c r="AS22" s="136">
        <f>IF(COLUMN(AS$12)-COLUMN($V$12)+1&lt;=$U22,ROUNDUP(IF(SUM($V22:AR22)+($E22-SUM($V22:AR22))*$N22&gt;$E22-$O22,$E22-$O22-SUM($V22:AR22),($E22-SUM($V22:AR22))*$N22),0),0)</f>
        <v>0</v>
      </c>
      <c r="AT22" s="136">
        <f>IF(COLUMN(AT$12)-COLUMN($V$12)+1&lt;=$U22,ROUNDUP(IF(SUM($V22:AS22)+($E22-SUM($V22:AS22))*$N22&gt;$E22-$O22,$E22-$O22-SUM($V22:AS22),($E22-SUM($V22:AS22))*$N22),0),0)</f>
        <v>0</v>
      </c>
      <c r="AU22" s="136">
        <f>IF(COLUMN(AU$12)-COLUMN($V$12)+1&lt;=$U22,ROUNDUP(IF(SUM($V22:AT22)+($E22-SUM($V22:AT22))*$N22&gt;$E22-$O22,$E22-$O22-SUM($V22:AT22),($E22-SUM($V22:AT22))*$N22),0),0)</f>
        <v>0</v>
      </c>
      <c r="AV22" s="136">
        <f>IF(COLUMN(AV$12)-COLUMN($V$12)+1&lt;=$U22,ROUNDUP(IF(SUM($V22:AU22)+($E22-SUM($V22:AU22))*$N22&gt;$E22-$O22,$E22-$O22-SUM($V22:AU22),($E22-SUM($V22:AU22))*$N22),0),0)</f>
        <v>0</v>
      </c>
      <c r="AW22" s="136">
        <f>IF(COLUMN(AW$12)-COLUMN($V$12)+1&lt;=$U22,ROUNDUP(IF(SUM($V22:AV22)+($E22-SUM($V22:AV22))*$N22&gt;$E22-$O22,$E22-$O22-SUM($V22:AV22),($E22-SUM($V22:AV22))*$N22),0),0)</f>
        <v>0</v>
      </c>
      <c r="AX22" s="136">
        <f>IF(COLUMN(AX$12)-COLUMN($V$12)+1&lt;=$U22,ROUNDUP(IF(SUM($V22:AW22)+($E22-SUM($V22:AW22))*$N22&gt;$E22-$O22,$E22-$O22-SUM($V22:AW22),($E22-SUM($V22:AW22))*$N22),0),0)</f>
        <v>0</v>
      </c>
      <c r="AY22" s="136">
        <f>IF(COLUMN(AY$12)-COLUMN($V$12)+1&lt;=$U22,ROUNDUP(IF(SUM($V22:AX22)+($E22-SUM($V22:AX22))*$N22&gt;$E22-$O22,$E22-$O22-SUM($V22:AX22),($E22-SUM($V22:AX22))*$N22),0),0)</f>
        <v>0</v>
      </c>
      <c r="AZ22" s="136">
        <f>IF(COLUMN(AZ$12)-COLUMN($V$12)+1&lt;=$U22,ROUNDUP(IF(SUM($V22:AY22)+($E22-SUM($V22:AY22))*$N22&gt;$E22-$O22,$E22-$O22-SUM($V22:AY22),($E22-SUM($V22:AY22))*$N22),0),0)</f>
        <v>0</v>
      </c>
      <c r="BA22" s="136">
        <f>IF(COLUMN(BA$12)-COLUMN($V$12)+1&lt;=$U22,ROUNDUP(IF(SUM($V22:AZ22)+($E22-SUM($V22:AZ22))*$N22&gt;$E22-$O22,$E22-$O22-SUM($V22:AZ22),($E22-SUM($V22:AZ22))*$N22),0),0)</f>
        <v>0</v>
      </c>
      <c r="BB22" s="556">
        <f t="shared" si="6"/>
        <v>0</v>
      </c>
      <c r="BC22" s="556">
        <f t="shared" si="7"/>
        <v>0</v>
      </c>
      <c r="BD22" s="146">
        <f t="shared" si="8"/>
        <v>0</v>
      </c>
      <c r="BE22" s="146">
        <f t="shared" si="9"/>
        <v>0</v>
      </c>
      <c r="BF22" s="146">
        <f t="shared" si="10"/>
        <v>0</v>
      </c>
      <c r="BH22" s="557">
        <f t="shared" si="11"/>
        <v>0</v>
      </c>
      <c r="BI22" s="558">
        <f t="shared" si="30"/>
        <v>0</v>
      </c>
      <c r="BJ22" s="558">
        <f t="shared" si="31"/>
        <v>0</v>
      </c>
      <c r="BK22" s="557">
        <f t="shared" si="12"/>
        <v>0</v>
      </c>
      <c r="BL22" s="558">
        <f t="shared" si="13"/>
        <v>0</v>
      </c>
      <c r="BM22" s="558">
        <f t="shared" si="14"/>
        <v>0</v>
      </c>
      <c r="BN22" s="558">
        <f t="shared" si="35"/>
        <v>0</v>
      </c>
      <c r="BO22" s="558">
        <f t="shared" si="15"/>
        <v>0</v>
      </c>
      <c r="BP22" s="558">
        <f t="shared" si="16"/>
        <v>0</v>
      </c>
      <c r="BQ22" s="558">
        <f t="shared" si="17"/>
        <v>0</v>
      </c>
      <c r="BR22" s="533"/>
      <c r="BS22" s="557">
        <f t="shared" si="18"/>
        <v>0</v>
      </c>
      <c r="BT22" s="558">
        <f t="shared" si="32"/>
        <v>0</v>
      </c>
      <c r="BU22" s="558">
        <f t="shared" si="33"/>
        <v>0</v>
      </c>
      <c r="BV22" s="557">
        <f t="shared" si="19"/>
        <v>0</v>
      </c>
      <c r="BW22" s="558">
        <f t="shared" si="20"/>
        <v>0</v>
      </c>
      <c r="BX22" s="558">
        <f t="shared" si="21"/>
        <v>0</v>
      </c>
      <c r="BY22" s="558">
        <f t="shared" si="22"/>
        <v>0</v>
      </c>
      <c r="BZ22" s="558">
        <f t="shared" si="23"/>
        <v>0</v>
      </c>
      <c r="CA22" s="558">
        <f t="shared" si="24"/>
        <v>0</v>
      </c>
      <c r="CB22" s="558">
        <f t="shared" si="25"/>
        <v>0</v>
      </c>
      <c r="CC22" s="533"/>
      <c r="CD22" s="533"/>
      <c r="CE22" s="533"/>
      <c r="CF22" s="533"/>
      <c r="CG22" s="533"/>
      <c r="CH22" s="533"/>
      <c r="CI22" s="533"/>
      <c r="CJ22" s="533"/>
      <c r="CK22" s="533"/>
      <c r="CL22" s="533"/>
      <c r="CM22" s="533"/>
      <c r="CN22" s="533"/>
      <c r="CO22" s="533"/>
      <c r="CP22" s="533"/>
      <c r="CQ22" s="533"/>
      <c r="CR22" s="533"/>
      <c r="CS22" s="533"/>
      <c r="CT22" s="533"/>
      <c r="CU22" s="533"/>
      <c r="CV22" s="533"/>
      <c r="CW22" s="533"/>
      <c r="CX22" s="533"/>
      <c r="CY22" s="533"/>
      <c r="CZ22" s="533"/>
    </row>
    <row r="23" spans="2:104" ht="13.5" x14ac:dyDescent="0.2">
      <c r="B23" s="145" t="str">
        <f t="shared" si="34"/>
        <v/>
      </c>
      <c r="C23" s="550"/>
      <c r="D23" s="551"/>
      <c r="E23" s="552"/>
      <c r="F23" s="553"/>
      <c r="G23" s="553"/>
      <c r="H23" s="554"/>
      <c r="I23" s="554"/>
      <c r="J23" s="554"/>
      <c r="K23" s="554"/>
      <c r="L23" s="613" t="str" cm="1">
        <f t="array" ref="L23">IF(OR(NOT(ISBLANK(H23:K23))),SUM(H23:K23), "")</f>
        <v/>
      </c>
      <c r="M23" s="613" t="str">
        <f t="shared" si="26"/>
        <v/>
      </c>
      <c r="N23" s="555" t="str">
        <f t="shared" si="0"/>
        <v/>
      </c>
      <c r="O23" s="532">
        <f t="shared" si="1"/>
        <v>0</v>
      </c>
      <c r="P23" s="146">
        <f t="shared" si="2"/>
        <v>0</v>
      </c>
      <c r="Q23" s="146">
        <f t="shared" si="27"/>
        <v>0</v>
      </c>
      <c r="R23" s="146">
        <f t="shared" si="28"/>
        <v>0</v>
      </c>
      <c r="S23" s="146" t="str">
        <f t="shared" si="3"/>
        <v/>
      </c>
      <c r="T23" s="146" t="str">
        <f t="shared" si="4"/>
        <v/>
      </c>
      <c r="U23" s="146">
        <f t="shared" si="29"/>
        <v>0</v>
      </c>
      <c r="V23" s="136">
        <f t="shared" si="5"/>
        <v>0</v>
      </c>
      <c r="W23" s="136">
        <f>IF(COLUMN(W$12)-COLUMN($V$12)+1&lt;=$U23,ROUNDUP(IF(SUM($V23:V23)+($E23-SUM($V23:V23))*$N23&gt;$E23-$O23,$E23-$O23-SUM($V23:V23),($E23-SUM($V23:V23))*$N23),0),0)</f>
        <v>0</v>
      </c>
      <c r="X23" s="136">
        <f>IF(COLUMN(X$12)-COLUMN($V$12)+1&lt;=$U23,ROUNDUP(IF(SUM($V23:W23)+($E23-SUM($V23:W23))*$N23&gt;$E23-$O23,$E23-$O23-SUM($V23:W23),($E23-SUM($V23:W23))*$N23),0),0)</f>
        <v>0</v>
      </c>
      <c r="Y23" s="136">
        <f>IF(COLUMN(Y$12)-COLUMN($V$12)+1&lt;=$U23,ROUNDUP(IF(SUM($V23:X23)+($E23-SUM($V23:X23))*$N23&gt;$E23-$O23,$E23-$O23-SUM($V23:X23),($E23-SUM($V23:X23))*$N23),0),0)</f>
        <v>0</v>
      </c>
      <c r="Z23" s="136">
        <f>IF(COLUMN(Z$12)-COLUMN($V$12)+1&lt;=$U23,ROUNDUP(IF(SUM($V23:Y23)+($E23-SUM($V23:Y23))*$N23&gt;$E23-$O23,$E23-$O23-SUM($V23:Y23),($E23-SUM($V23:Y23))*$N23),0),0)</f>
        <v>0</v>
      </c>
      <c r="AA23" s="136">
        <f>IF(COLUMN(AA$12)-COLUMN($V$12)+1&lt;=$U23,ROUNDUP(IF(SUM($V23:Z23)+($E23-SUM($V23:Z23))*$N23&gt;$E23-$O23,$E23-$O23-SUM($V23:Z23),($E23-SUM($V23:Z23))*$N23),0),0)</f>
        <v>0</v>
      </c>
      <c r="AB23" s="136">
        <f>IF(COLUMN(AB$12)-COLUMN($V$12)+1&lt;=$U23,ROUNDUP(IF(SUM($V23:AA23)+($E23-SUM($V23:AA23))*$N23&gt;$E23-$O23,$E23-$O23-SUM($V23:AA23),($E23-SUM($V23:AA23))*$N23),0),0)</f>
        <v>0</v>
      </c>
      <c r="AC23" s="136">
        <f>IF(COLUMN(AC$12)-COLUMN($V$12)+1&lt;=$U23,ROUNDUP(IF(SUM($V23:AB23)+($E23-SUM($V23:AB23))*$N23&gt;$E23-$O23,$E23-$O23-SUM($V23:AB23),($E23-SUM($V23:AB23))*$N23),0),0)</f>
        <v>0</v>
      </c>
      <c r="AD23" s="136">
        <f>IF(COLUMN(AD$12)-COLUMN($V$12)+1&lt;=$U23,ROUNDUP(IF(SUM($V23:AC23)+($E23-SUM($V23:AC23))*$N23&gt;$E23-$O23,$E23-$O23-SUM($V23:AC23),($E23-SUM($V23:AC23))*$N23),0),0)</f>
        <v>0</v>
      </c>
      <c r="AE23" s="136">
        <f>IF(COLUMN(AE$12)-COLUMN($V$12)+1&lt;=$U23,ROUNDUP(IF(SUM($V23:AD23)+($E23-SUM($V23:AD23))*$N23&gt;$E23-$O23,$E23-$O23-SUM($V23:AD23),($E23-SUM($V23:AD23))*$N23),0),0)</f>
        <v>0</v>
      </c>
      <c r="AF23" s="136">
        <f>IF(COLUMN(AF$12)-COLUMN($V$12)+1&lt;=$U23,ROUNDUP(IF(SUM($V23:AE23)+($E23-SUM($V23:AE23))*$N23&gt;$E23-$O23,$E23-$O23-SUM($V23:AE23),($E23-SUM($V23:AE23))*$N23),0),0)</f>
        <v>0</v>
      </c>
      <c r="AG23" s="136">
        <f>IF(COLUMN(AG$12)-COLUMN($V$12)+1&lt;=$U23,ROUNDUP(IF(SUM($V23:AF23)+($E23-SUM($V23:AF23))*$N23&gt;$E23-$O23,$E23-$O23-SUM($V23:AF23),($E23-SUM($V23:AF23))*$N23),0),0)</f>
        <v>0</v>
      </c>
      <c r="AH23" s="136">
        <f>IF(COLUMN(AH$12)-COLUMN($V$12)+1&lt;=$U23,ROUNDUP(IF(SUM($V23:AG23)+($E23-SUM($V23:AG23))*$N23&gt;$E23-$O23,$E23-$O23-SUM($V23:AG23),($E23-SUM($V23:AG23))*$N23),0),0)</f>
        <v>0</v>
      </c>
      <c r="AI23" s="136">
        <f>IF(COLUMN(AI$12)-COLUMN($V$12)+1&lt;=$U23,ROUNDUP(IF(SUM($V23:AH23)+($E23-SUM($V23:AH23))*$N23&gt;$E23-$O23,$E23-$O23-SUM($V23:AH23),($E23-SUM($V23:AH23))*$N23),0),0)</f>
        <v>0</v>
      </c>
      <c r="AJ23" s="136">
        <f>IF(COLUMN(AJ$12)-COLUMN($V$12)+1&lt;=$U23,ROUNDUP(IF(SUM($V23:AI23)+($E23-SUM($V23:AI23))*$N23&gt;$E23-$O23,$E23-$O23-SUM($V23:AI23),($E23-SUM($V23:AI23))*$N23),0),0)</f>
        <v>0</v>
      </c>
      <c r="AK23" s="136">
        <f>IF(COLUMN(AK$12)-COLUMN($V$12)+1&lt;=$U23,ROUNDUP(IF(SUM($V23:AJ23)+($E23-SUM($V23:AJ23))*$N23&gt;$E23-$O23,$E23-$O23-SUM($V23:AJ23),($E23-SUM($V23:AJ23))*$N23),0),0)</f>
        <v>0</v>
      </c>
      <c r="AL23" s="136">
        <f>IF(COLUMN(AL$12)-COLUMN($V$12)+1&lt;=$U23,ROUNDUP(IF(SUM($V23:AK23)+($E23-SUM($V23:AK23))*$N23&gt;$E23-$O23,$E23-$O23-SUM($V23:AK23),($E23-SUM($V23:AK23))*$N23),0),0)</f>
        <v>0</v>
      </c>
      <c r="AM23" s="136">
        <f>IF(COLUMN(AM$12)-COLUMN($V$12)+1&lt;=$U23,ROUNDUP(IF(SUM($V23:AL23)+($E23-SUM($V23:AL23))*$N23&gt;$E23-$O23,$E23-$O23-SUM($V23:AL23),($E23-SUM($V23:AL23))*$N23),0),0)</f>
        <v>0</v>
      </c>
      <c r="AN23" s="136">
        <f>IF(COLUMN(AN$12)-COLUMN($V$12)+1&lt;=$U23,ROUNDUP(IF(SUM($V23:AM23)+($E23-SUM($V23:AM23))*$N23&gt;$E23-$O23,$E23-$O23-SUM($V23:AM23),($E23-SUM($V23:AM23))*$N23),0),0)</f>
        <v>0</v>
      </c>
      <c r="AO23" s="136">
        <f>IF(COLUMN(AO$12)-COLUMN($V$12)+1&lt;=$U23,ROUNDUP(IF(SUM($V23:AN23)+($E23-SUM($V23:AN23))*$N23&gt;$E23-$O23,$E23-$O23-SUM($V23:AN23),($E23-SUM($V23:AN23))*$N23),0),0)</f>
        <v>0</v>
      </c>
      <c r="AP23" s="136">
        <f>IF(COLUMN(AP$12)-COLUMN($V$12)+1&lt;=$U23,ROUNDUP(IF(SUM($V23:AO23)+($E23-SUM($V23:AO23))*$N23&gt;$E23-$O23,$E23-$O23-SUM($V23:AO23),($E23-SUM($V23:AO23))*$N23),0),0)</f>
        <v>0</v>
      </c>
      <c r="AQ23" s="136">
        <f>IF(COLUMN(AQ$12)-COLUMN($V$12)+1&lt;=$U23,ROUNDUP(IF(SUM($V23:AP23)+($E23-SUM($V23:AP23))*$N23&gt;$E23-$O23,$E23-$O23-SUM($V23:AP23),($E23-SUM($V23:AP23))*$N23),0),0)</f>
        <v>0</v>
      </c>
      <c r="AR23" s="136">
        <f>IF(COLUMN(AR$12)-COLUMN($V$12)+1&lt;=$U23,ROUNDUP(IF(SUM($V23:AQ23)+($E23-SUM($V23:AQ23))*$N23&gt;$E23-$O23,$E23-$O23-SUM($V23:AQ23),($E23-SUM($V23:AQ23))*$N23),0),0)</f>
        <v>0</v>
      </c>
      <c r="AS23" s="136">
        <f>IF(COLUMN(AS$12)-COLUMN($V$12)+1&lt;=$U23,ROUNDUP(IF(SUM($V23:AR23)+($E23-SUM($V23:AR23))*$N23&gt;$E23-$O23,$E23-$O23-SUM($V23:AR23),($E23-SUM($V23:AR23))*$N23),0),0)</f>
        <v>0</v>
      </c>
      <c r="AT23" s="136">
        <f>IF(COLUMN(AT$12)-COLUMN($V$12)+1&lt;=$U23,ROUNDUP(IF(SUM($V23:AS23)+($E23-SUM($V23:AS23))*$N23&gt;$E23-$O23,$E23-$O23-SUM($V23:AS23),($E23-SUM($V23:AS23))*$N23),0),0)</f>
        <v>0</v>
      </c>
      <c r="AU23" s="136">
        <f>IF(COLUMN(AU$12)-COLUMN($V$12)+1&lt;=$U23,ROUNDUP(IF(SUM($V23:AT23)+($E23-SUM($V23:AT23))*$N23&gt;$E23-$O23,$E23-$O23-SUM($V23:AT23),($E23-SUM($V23:AT23))*$N23),0),0)</f>
        <v>0</v>
      </c>
      <c r="AV23" s="136">
        <f>IF(COLUMN(AV$12)-COLUMN($V$12)+1&lt;=$U23,ROUNDUP(IF(SUM($V23:AU23)+($E23-SUM($V23:AU23))*$N23&gt;$E23-$O23,$E23-$O23-SUM($V23:AU23),($E23-SUM($V23:AU23))*$N23),0),0)</f>
        <v>0</v>
      </c>
      <c r="AW23" s="136">
        <f>IF(COLUMN(AW$12)-COLUMN($V$12)+1&lt;=$U23,ROUNDUP(IF(SUM($V23:AV23)+($E23-SUM($V23:AV23))*$N23&gt;$E23-$O23,$E23-$O23-SUM($V23:AV23),($E23-SUM($V23:AV23))*$N23),0),0)</f>
        <v>0</v>
      </c>
      <c r="AX23" s="136">
        <f>IF(COLUMN(AX$12)-COLUMN($V$12)+1&lt;=$U23,ROUNDUP(IF(SUM($V23:AW23)+($E23-SUM($V23:AW23))*$N23&gt;$E23-$O23,$E23-$O23-SUM($V23:AW23),($E23-SUM($V23:AW23))*$N23),0),0)</f>
        <v>0</v>
      </c>
      <c r="AY23" s="136">
        <f>IF(COLUMN(AY$12)-COLUMN($V$12)+1&lt;=$U23,ROUNDUP(IF(SUM($V23:AX23)+($E23-SUM($V23:AX23))*$N23&gt;$E23-$O23,$E23-$O23-SUM($V23:AX23),($E23-SUM($V23:AX23))*$N23),0),0)</f>
        <v>0</v>
      </c>
      <c r="AZ23" s="136">
        <f>IF(COLUMN(AZ$12)-COLUMN($V$12)+1&lt;=$U23,ROUNDUP(IF(SUM($V23:AY23)+($E23-SUM($V23:AY23))*$N23&gt;$E23-$O23,$E23-$O23-SUM($V23:AY23),($E23-SUM($V23:AY23))*$N23),0),0)</f>
        <v>0</v>
      </c>
      <c r="BA23" s="136">
        <f>IF(COLUMN(BA$12)-COLUMN($V$12)+1&lt;=$U23,ROUNDUP(IF(SUM($V23:AZ23)+($E23-SUM($V23:AZ23))*$N23&gt;$E23-$O23,$E23-$O23-SUM($V23:AZ23),($E23-SUM($V23:AZ23))*$N23),0),0)</f>
        <v>0</v>
      </c>
      <c r="BB23" s="556">
        <f t="shared" si="6"/>
        <v>0</v>
      </c>
      <c r="BC23" s="556">
        <f t="shared" si="7"/>
        <v>0</v>
      </c>
      <c r="BD23" s="146">
        <f t="shared" si="8"/>
        <v>0</v>
      </c>
      <c r="BE23" s="146">
        <f t="shared" si="9"/>
        <v>0</v>
      </c>
      <c r="BF23" s="146">
        <f t="shared" si="10"/>
        <v>0</v>
      </c>
      <c r="BH23" s="557">
        <f t="shared" si="11"/>
        <v>0</v>
      </c>
      <c r="BI23" s="558">
        <f t="shared" si="30"/>
        <v>0</v>
      </c>
      <c r="BJ23" s="558">
        <f t="shared" si="31"/>
        <v>0</v>
      </c>
      <c r="BK23" s="557">
        <f t="shared" si="12"/>
        <v>0</v>
      </c>
      <c r="BL23" s="558">
        <f t="shared" si="13"/>
        <v>0</v>
      </c>
      <c r="BM23" s="558">
        <f t="shared" si="14"/>
        <v>0</v>
      </c>
      <c r="BN23" s="558">
        <f t="shared" si="35"/>
        <v>0</v>
      </c>
      <c r="BO23" s="558">
        <f t="shared" si="15"/>
        <v>0</v>
      </c>
      <c r="BP23" s="558">
        <f t="shared" si="16"/>
        <v>0</v>
      </c>
      <c r="BQ23" s="558">
        <f t="shared" si="17"/>
        <v>0</v>
      </c>
      <c r="BR23" s="533"/>
      <c r="BS23" s="557">
        <f t="shared" si="18"/>
        <v>0</v>
      </c>
      <c r="BT23" s="558">
        <f t="shared" si="32"/>
        <v>0</v>
      </c>
      <c r="BU23" s="558">
        <f t="shared" si="33"/>
        <v>0</v>
      </c>
      <c r="BV23" s="557">
        <f t="shared" si="19"/>
        <v>0</v>
      </c>
      <c r="BW23" s="558">
        <f t="shared" si="20"/>
        <v>0</v>
      </c>
      <c r="BX23" s="558">
        <f t="shared" si="21"/>
        <v>0</v>
      </c>
      <c r="BY23" s="558">
        <f t="shared" si="22"/>
        <v>0</v>
      </c>
      <c r="BZ23" s="558">
        <f t="shared" si="23"/>
        <v>0</v>
      </c>
      <c r="CA23" s="558">
        <f t="shared" si="24"/>
        <v>0</v>
      </c>
      <c r="CB23" s="558">
        <f t="shared" si="25"/>
        <v>0</v>
      </c>
      <c r="CC23" s="533"/>
      <c r="CD23" s="533"/>
      <c r="CE23" s="533"/>
      <c r="CF23" s="533"/>
      <c r="CG23" s="533"/>
      <c r="CH23" s="533"/>
      <c r="CI23" s="533"/>
      <c r="CJ23" s="533"/>
      <c r="CK23" s="533"/>
      <c r="CL23" s="533"/>
      <c r="CM23" s="533"/>
      <c r="CN23" s="533"/>
      <c r="CO23" s="533"/>
      <c r="CP23" s="533"/>
      <c r="CQ23" s="533"/>
      <c r="CR23" s="533"/>
      <c r="CS23" s="533"/>
      <c r="CT23" s="533"/>
      <c r="CU23" s="533"/>
      <c r="CV23" s="533"/>
      <c r="CW23" s="533"/>
      <c r="CX23" s="533"/>
      <c r="CY23" s="533"/>
      <c r="CZ23" s="533"/>
    </row>
    <row r="24" spans="2:104" ht="13.5" x14ac:dyDescent="0.2">
      <c r="B24" s="145" t="str">
        <f t="shared" si="34"/>
        <v/>
      </c>
      <c r="C24" s="550"/>
      <c r="D24" s="551"/>
      <c r="E24" s="552"/>
      <c r="F24" s="553"/>
      <c r="G24" s="553"/>
      <c r="H24" s="554"/>
      <c r="I24" s="554"/>
      <c r="J24" s="554"/>
      <c r="K24" s="554"/>
      <c r="L24" s="613" t="str" cm="1">
        <f t="array" ref="L24">IF(OR(NOT(ISBLANK(H24:K24))),SUM(H24:K24), "")</f>
        <v/>
      </c>
      <c r="M24" s="613" t="str">
        <f t="shared" si="26"/>
        <v/>
      </c>
      <c r="N24" s="555" t="str">
        <f t="shared" si="0"/>
        <v/>
      </c>
      <c r="O24" s="532">
        <f t="shared" si="1"/>
        <v>0</v>
      </c>
      <c r="P24" s="146">
        <f t="shared" si="2"/>
        <v>0</v>
      </c>
      <c r="Q24" s="146">
        <f t="shared" si="27"/>
        <v>0</v>
      </c>
      <c r="R24" s="146">
        <f t="shared" si="28"/>
        <v>0</v>
      </c>
      <c r="S24" s="146" t="str">
        <f t="shared" si="3"/>
        <v/>
      </c>
      <c r="T24" s="146" t="str">
        <f t="shared" si="4"/>
        <v/>
      </c>
      <c r="U24" s="146">
        <f t="shared" si="29"/>
        <v>0</v>
      </c>
      <c r="V24" s="136">
        <f t="shared" si="5"/>
        <v>0</v>
      </c>
      <c r="W24" s="136">
        <f>IF(COLUMN(W$12)-COLUMN($V$12)+1&lt;=$U24,ROUNDUP(IF(SUM($V24:V24)+($E24-SUM($V24:V24))*$N24&gt;$E24-$O24,$E24-$O24-SUM($V24:V24),($E24-SUM($V24:V24))*$N24),0),0)</f>
        <v>0</v>
      </c>
      <c r="X24" s="136">
        <f>IF(COLUMN(X$12)-COLUMN($V$12)+1&lt;=$U24,ROUNDUP(IF(SUM($V24:W24)+($E24-SUM($V24:W24))*$N24&gt;$E24-$O24,$E24-$O24-SUM($V24:W24),($E24-SUM($V24:W24))*$N24),0),0)</f>
        <v>0</v>
      </c>
      <c r="Y24" s="136">
        <f>IF(COLUMN(Y$12)-COLUMN($V$12)+1&lt;=$U24,ROUNDUP(IF(SUM($V24:X24)+($E24-SUM($V24:X24))*$N24&gt;$E24-$O24,$E24-$O24-SUM($V24:X24),($E24-SUM($V24:X24))*$N24),0),0)</f>
        <v>0</v>
      </c>
      <c r="Z24" s="136">
        <f>IF(COLUMN(Z$12)-COLUMN($V$12)+1&lt;=$U24,ROUNDUP(IF(SUM($V24:Y24)+($E24-SUM($V24:Y24))*$N24&gt;$E24-$O24,$E24-$O24-SUM($V24:Y24),($E24-SUM($V24:Y24))*$N24),0),0)</f>
        <v>0</v>
      </c>
      <c r="AA24" s="136">
        <f>IF(COLUMN(AA$12)-COLUMN($V$12)+1&lt;=$U24,ROUNDUP(IF(SUM($V24:Z24)+($E24-SUM($V24:Z24))*$N24&gt;$E24-$O24,$E24-$O24-SUM($V24:Z24),($E24-SUM($V24:Z24))*$N24),0),0)</f>
        <v>0</v>
      </c>
      <c r="AB24" s="136">
        <f>IF(COLUMN(AB$12)-COLUMN($V$12)+1&lt;=$U24,ROUNDUP(IF(SUM($V24:AA24)+($E24-SUM($V24:AA24))*$N24&gt;$E24-$O24,$E24-$O24-SUM($V24:AA24),($E24-SUM($V24:AA24))*$N24),0),0)</f>
        <v>0</v>
      </c>
      <c r="AC24" s="136">
        <f>IF(COLUMN(AC$12)-COLUMN($V$12)+1&lt;=$U24,ROUNDUP(IF(SUM($V24:AB24)+($E24-SUM($V24:AB24))*$N24&gt;$E24-$O24,$E24-$O24-SUM($V24:AB24),($E24-SUM($V24:AB24))*$N24),0),0)</f>
        <v>0</v>
      </c>
      <c r="AD24" s="136">
        <f>IF(COLUMN(AD$12)-COLUMN($V$12)+1&lt;=$U24,ROUNDUP(IF(SUM($V24:AC24)+($E24-SUM($V24:AC24))*$N24&gt;$E24-$O24,$E24-$O24-SUM($V24:AC24),($E24-SUM($V24:AC24))*$N24),0),0)</f>
        <v>0</v>
      </c>
      <c r="AE24" s="136">
        <f>IF(COLUMN(AE$12)-COLUMN($V$12)+1&lt;=$U24,ROUNDUP(IF(SUM($V24:AD24)+($E24-SUM($V24:AD24))*$N24&gt;$E24-$O24,$E24-$O24-SUM($V24:AD24),($E24-SUM($V24:AD24))*$N24),0),0)</f>
        <v>0</v>
      </c>
      <c r="AF24" s="136">
        <f>IF(COLUMN(AF$12)-COLUMN($V$12)+1&lt;=$U24,ROUNDUP(IF(SUM($V24:AE24)+($E24-SUM($V24:AE24))*$N24&gt;$E24-$O24,$E24-$O24-SUM($V24:AE24),($E24-SUM($V24:AE24))*$N24),0),0)</f>
        <v>0</v>
      </c>
      <c r="AG24" s="136">
        <f>IF(COLUMN(AG$12)-COLUMN($V$12)+1&lt;=$U24,ROUNDUP(IF(SUM($V24:AF24)+($E24-SUM($V24:AF24))*$N24&gt;$E24-$O24,$E24-$O24-SUM($V24:AF24),($E24-SUM($V24:AF24))*$N24),0),0)</f>
        <v>0</v>
      </c>
      <c r="AH24" s="136">
        <f>IF(COLUMN(AH$12)-COLUMN($V$12)+1&lt;=$U24,ROUNDUP(IF(SUM($V24:AG24)+($E24-SUM($V24:AG24))*$N24&gt;$E24-$O24,$E24-$O24-SUM($V24:AG24),($E24-SUM($V24:AG24))*$N24),0),0)</f>
        <v>0</v>
      </c>
      <c r="AI24" s="136">
        <f>IF(COLUMN(AI$12)-COLUMN($V$12)+1&lt;=$U24,ROUNDUP(IF(SUM($V24:AH24)+($E24-SUM($V24:AH24))*$N24&gt;$E24-$O24,$E24-$O24-SUM($V24:AH24),($E24-SUM($V24:AH24))*$N24),0),0)</f>
        <v>0</v>
      </c>
      <c r="AJ24" s="136">
        <f>IF(COLUMN(AJ$12)-COLUMN($V$12)+1&lt;=$U24,ROUNDUP(IF(SUM($V24:AI24)+($E24-SUM($V24:AI24))*$N24&gt;$E24-$O24,$E24-$O24-SUM($V24:AI24),($E24-SUM($V24:AI24))*$N24),0),0)</f>
        <v>0</v>
      </c>
      <c r="AK24" s="136">
        <f>IF(COLUMN(AK$12)-COLUMN($V$12)+1&lt;=$U24,ROUNDUP(IF(SUM($V24:AJ24)+($E24-SUM($V24:AJ24))*$N24&gt;$E24-$O24,$E24-$O24-SUM($V24:AJ24),($E24-SUM($V24:AJ24))*$N24),0),0)</f>
        <v>0</v>
      </c>
      <c r="AL24" s="136">
        <f>IF(COLUMN(AL$12)-COLUMN($V$12)+1&lt;=$U24,ROUNDUP(IF(SUM($V24:AK24)+($E24-SUM($V24:AK24))*$N24&gt;$E24-$O24,$E24-$O24-SUM($V24:AK24),($E24-SUM($V24:AK24))*$N24),0),0)</f>
        <v>0</v>
      </c>
      <c r="AM24" s="136">
        <f>IF(COLUMN(AM$12)-COLUMN($V$12)+1&lt;=$U24,ROUNDUP(IF(SUM($V24:AL24)+($E24-SUM($V24:AL24))*$N24&gt;$E24-$O24,$E24-$O24-SUM($V24:AL24),($E24-SUM($V24:AL24))*$N24),0),0)</f>
        <v>0</v>
      </c>
      <c r="AN24" s="136">
        <f>IF(COLUMN(AN$12)-COLUMN($V$12)+1&lt;=$U24,ROUNDUP(IF(SUM($V24:AM24)+($E24-SUM($V24:AM24))*$N24&gt;$E24-$O24,$E24-$O24-SUM($V24:AM24),($E24-SUM($V24:AM24))*$N24),0),0)</f>
        <v>0</v>
      </c>
      <c r="AO24" s="136">
        <f>IF(COLUMN(AO$12)-COLUMN($V$12)+1&lt;=$U24,ROUNDUP(IF(SUM($V24:AN24)+($E24-SUM($V24:AN24))*$N24&gt;$E24-$O24,$E24-$O24-SUM($V24:AN24),($E24-SUM($V24:AN24))*$N24),0),0)</f>
        <v>0</v>
      </c>
      <c r="AP24" s="136">
        <f>IF(COLUMN(AP$12)-COLUMN($V$12)+1&lt;=$U24,ROUNDUP(IF(SUM($V24:AO24)+($E24-SUM($V24:AO24))*$N24&gt;$E24-$O24,$E24-$O24-SUM($V24:AO24),($E24-SUM($V24:AO24))*$N24),0),0)</f>
        <v>0</v>
      </c>
      <c r="AQ24" s="136">
        <f>IF(COLUMN(AQ$12)-COLUMN($V$12)+1&lt;=$U24,ROUNDUP(IF(SUM($V24:AP24)+($E24-SUM($V24:AP24))*$N24&gt;$E24-$O24,$E24-$O24-SUM($V24:AP24),($E24-SUM($V24:AP24))*$N24),0),0)</f>
        <v>0</v>
      </c>
      <c r="AR24" s="136">
        <f>IF(COLUMN(AR$12)-COLUMN($V$12)+1&lt;=$U24,ROUNDUP(IF(SUM($V24:AQ24)+($E24-SUM($V24:AQ24))*$N24&gt;$E24-$O24,$E24-$O24-SUM($V24:AQ24),($E24-SUM($V24:AQ24))*$N24),0),0)</f>
        <v>0</v>
      </c>
      <c r="AS24" s="136">
        <f>IF(COLUMN(AS$12)-COLUMN($V$12)+1&lt;=$U24,ROUNDUP(IF(SUM($V24:AR24)+($E24-SUM($V24:AR24))*$N24&gt;$E24-$O24,$E24-$O24-SUM($V24:AR24),($E24-SUM($V24:AR24))*$N24),0),0)</f>
        <v>0</v>
      </c>
      <c r="AT24" s="136">
        <f>IF(COLUMN(AT$12)-COLUMN($V$12)+1&lt;=$U24,ROUNDUP(IF(SUM($V24:AS24)+($E24-SUM($V24:AS24))*$N24&gt;$E24-$O24,$E24-$O24-SUM($V24:AS24),($E24-SUM($V24:AS24))*$N24),0),0)</f>
        <v>0</v>
      </c>
      <c r="AU24" s="136">
        <f>IF(COLUMN(AU$12)-COLUMN($V$12)+1&lt;=$U24,ROUNDUP(IF(SUM($V24:AT24)+($E24-SUM($V24:AT24))*$N24&gt;$E24-$O24,$E24-$O24-SUM($V24:AT24),($E24-SUM($V24:AT24))*$N24),0),0)</f>
        <v>0</v>
      </c>
      <c r="AV24" s="136">
        <f>IF(COLUMN(AV$12)-COLUMN($V$12)+1&lt;=$U24,ROUNDUP(IF(SUM($V24:AU24)+($E24-SUM($V24:AU24))*$N24&gt;$E24-$O24,$E24-$O24-SUM($V24:AU24),($E24-SUM($V24:AU24))*$N24),0),0)</f>
        <v>0</v>
      </c>
      <c r="AW24" s="136">
        <f>IF(COLUMN(AW$12)-COLUMN($V$12)+1&lt;=$U24,ROUNDUP(IF(SUM($V24:AV24)+($E24-SUM($V24:AV24))*$N24&gt;$E24-$O24,$E24-$O24-SUM($V24:AV24),($E24-SUM($V24:AV24))*$N24),0),0)</f>
        <v>0</v>
      </c>
      <c r="AX24" s="136">
        <f>IF(COLUMN(AX$12)-COLUMN($V$12)+1&lt;=$U24,ROUNDUP(IF(SUM($V24:AW24)+($E24-SUM($V24:AW24))*$N24&gt;$E24-$O24,$E24-$O24-SUM($V24:AW24),($E24-SUM($V24:AW24))*$N24),0),0)</f>
        <v>0</v>
      </c>
      <c r="AY24" s="136">
        <f>IF(COLUMN(AY$12)-COLUMN($V$12)+1&lt;=$U24,ROUNDUP(IF(SUM($V24:AX24)+($E24-SUM($V24:AX24))*$N24&gt;$E24-$O24,$E24-$O24-SUM($V24:AX24),($E24-SUM($V24:AX24))*$N24),0),0)</f>
        <v>0</v>
      </c>
      <c r="AZ24" s="136">
        <f>IF(COLUMN(AZ$12)-COLUMN($V$12)+1&lt;=$U24,ROUNDUP(IF(SUM($V24:AY24)+($E24-SUM($V24:AY24))*$N24&gt;$E24-$O24,$E24-$O24-SUM($V24:AY24),($E24-SUM($V24:AY24))*$N24),0),0)</f>
        <v>0</v>
      </c>
      <c r="BA24" s="136">
        <f>IF(COLUMN(BA$12)-COLUMN($V$12)+1&lt;=$U24,ROUNDUP(IF(SUM($V24:AZ24)+($E24-SUM($V24:AZ24))*$N24&gt;$E24-$O24,$E24-$O24-SUM($V24:AZ24),($E24-SUM($V24:AZ24))*$N24),0),0)</f>
        <v>0</v>
      </c>
      <c r="BB24" s="556">
        <f t="shared" si="6"/>
        <v>0</v>
      </c>
      <c r="BC24" s="556">
        <f t="shared" si="7"/>
        <v>0</v>
      </c>
      <c r="BD24" s="146">
        <f t="shared" si="8"/>
        <v>0</v>
      </c>
      <c r="BE24" s="146">
        <f t="shared" si="9"/>
        <v>0</v>
      </c>
      <c r="BF24" s="146">
        <f t="shared" si="10"/>
        <v>0</v>
      </c>
      <c r="BH24" s="557">
        <f t="shared" si="11"/>
        <v>0</v>
      </c>
      <c r="BI24" s="558">
        <f t="shared" si="30"/>
        <v>0</v>
      </c>
      <c r="BJ24" s="558">
        <f t="shared" si="31"/>
        <v>0</v>
      </c>
      <c r="BK24" s="557">
        <f t="shared" si="12"/>
        <v>0</v>
      </c>
      <c r="BL24" s="558">
        <f t="shared" si="13"/>
        <v>0</v>
      </c>
      <c r="BM24" s="558">
        <f t="shared" si="14"/>
        <v>0</v>
      </c>
      <c r="BN24" s="558">
        <f t="shared" si="35"/>
        <v>0</v>
      </c>
      <c r="BO24" s="558">
        <f t="shared" si="15"/>
        <v>0</v>
      </c>
      <c r="BP24" s="558">
        <f t="shared" si="16"/>
        <v>0</v>
      </c>
      <c r="BQ24" s="558">
        <f t="shared" si="17"/>
        <v>0</v>
      </c>
      <c r="BR24" s="533"/>
      <c r="BS24" s="557">
        <f t="shared" si="18"/>
        <v>0</v>
      </c>
      <c r="BT24" s="558">
        <f t="shared" si="32"/>
        <v>0</v>
      </c>
      <c r="BU24" s="558">
        <f t="shared" si="33"/>
        <v>0</v>
      </c>
      <c r="BV24" s="557">
        <f t="shared" si="19"/>
        <v>0</v>
      </c>
      <c r="BW24" s="558">
        <f t="shared" si="20"/>
        <v>0</v>
      </c>
      <c r="BX24" s="558">
        <f t="shared" si="21"/>
        <v>0</v>
      </c>
      <c r="BY24" s="558">
        <f t="shared" si="22"/>
        <v>0</v>
      </c>
      <c r="BZ24" s="558">
        <f t="shared" si="23"/>
        <v>0</v>
      </c>
      <c r="CA24" s="558">
        <f t="shared" si="24"/>
        <v>0</v>
      </c>
      <c r="CB24" s="558">
        <f t="shared" si="25"/>
        <v>0</v>
      </c>
      <c r="CC24" s="533"/>
      <c r="CD24" s="533"/>
      <c r="CE24" s="533"/>
      <c r="CF24" s="533"/>
      <c r="CG24" s="533"/>
      <c r="CH24" s="533"/>
      <c r="CI24" s="533"/>
      <c r="CJ24" s="533"/>
      <c r="CK24" s="533"/>
      <c r="CL24" s="533"/>
      <c r="CM24" s="533"/>
      <c r="CN24" s="533"/>
      <c r="CO24" s="533"/>
      <c r="CP24" s="533"/>
      <c r="CQ24" s="533"/>
      <c r="CR24" s="533"/>
      <c r="CS24" s="533"/>
      <c r="CT24" s="533"/>
      <c r="CU24" s="533"/>
      <c r="CV24" s="533"/>
      <c r="CW24" s="533"/>
      <c r="CX24" s="533"/>
      <c r="CY24" s="533"/>
      <c r="CZ24" s="533"/>
    </row>
    <row r="25" spans="2:104" ht="13.5" x14ac:dyDescent="0.2">
      <c r="B25" s="145" t="str">
        <f t="shared" si="34"/>
        <v/>
      </c>
      <c r="C25" s="550"/>
      <c r="D25" s="551"/>
      <c r="E25" s="552"/>
      <c r="F25" s="553"/>
      <c r="G25" s="553"/>
      <c r="H25" s="554"/>
      <c r="I25" s="554"/>
      <c r="J25" s="554"/>
      <c r="K25" s="554"/>
      <c r="L25" s="613" t="str" cm="1">
        <f t="array" ref="L25">IF(OR(NOT(ISBLANK(H25:K25))),SUM(H25:K25), "")</f>
        <v/>
      </c>
      <c r="M25" s="613" t="str">
        <f t="shared" si="26"/>
        <v/>
      </c>
      <c r="N25" s="555" t="str">
        <f t="shared" si="0"/>
        <v/>
      </c>
      <c r="O25" s="532">
        <f t="shared" si="1"/>
        <v>0</v>
      </c>
      <c r="P25" s="146">
        <f t="shared" si="2"/>
        <v>0</v>
      </c>
      <c r="Q25" s="146">
        <f t="shared" si="27"/>
        <v>0</v>
      </c>
      <c r="R25" s="146">
        <f t="shared" si="28"/>
        <v>0</v>
      </c>
      <c r="S25" s="146" t="str">
        <f t="shared" si="3"/>
        <v/>
      </c>
      <c r="T25" s="146" t="str">
        <f t="shared" si="4"/>
        <v/>
      </c>
      <c r="U25" s="146">
        <f t="shared" si="29"/>
        <v>0</v>
      </c>
      <c r="V25" s="136">
        <f t="shared" si="5"/>
        <v>0</v>
      </c>
      <c r="W25" s="136">
        <f>IF(COLUMN(W$12)-COLUMN($V$12)+1&lt;=$U25,ROUNDUP(IF(SUM($V25:V25)+($E25-SUM($V25:V25))*$N25&gt;$E25-$O25,$E25-$O25-SUM($V25:V25),($E25-SUM($V25:V25))*$N25),0),0)</f>
        <v>0</v>
      </c>
      <c r="X25" s="136">
        <f>IF(COLUMN(X$12)-COLUMN($V$12)+1&lt;=$U25,ROUNDUP(IF(SUM($V25:W25)+($E25-SUM($V25:W25))*$N25&gt;$E25-$O25,$E25-$O25-SUM($V25:W25),($E25-SUM($V25:W25))*$N25),0),0)</f>
        <v>0</v>
      </c>
      <c r="Y25" s="136">
        <f>IF(COLUMN(Y$12)-COLUMN($V$12)+1&lt;=$U25,ROUNDUP(IF(SUM($V25:X25)+($E25-SUM($V25:X25))*$N25&gt;$E25-$O25,$E25-$O25-SUM($V25:X25),($E25-SUM($V25:X25))*$N25),0),0)</f>
        <v>0</v>
      </c>
      <c r="Z25" s="136">
        <f>IF(COLUMN(Z$12)-COLUMN($V$12)+1&lt;=$U25,ROUNDUP(IF(SUM($V25:Y25)+($E25-SUM($V25:Y25))*$N25&gt;$E25-$O25,$E25-$O25-SUM($V25:Y25),($E25-SUM($V25:Y25))*$N25),0),0)</f>
        <v>0</v>
      </c>
      <c r="AA25" s="136">
        <f>IF(COLUMN(AA$12)-COLUMN($V$12)+1&lt;=$U25,ROUNDUP(IF(SUM($V25:Z25)+($E25-SUM($V25:Z25))*$N25&gt;$E25-$O25,$E25-$O25-SUM($V25:Z25),($E25-SUM($V25:Z25))*$N25),0),0)</f>
        <v>0</v>
      </c>
      <c r="AB25" s="136">
        <f>IF(COLUMN(AB$12)-COLUMN($V$12)+1&lt;=$U25,ROUNDUP(IF(SUM($V25:AA25)+($E25-SUM($V25:AA25))*$N25&gt;$E25-$O25,$E25-$O25-SUM($V25:AA25),($E25-SUM($V25:AA25))*$N25),0),0)</f>
        <v>0</v>
      </c>
      <c r="AC25" s="136">
        <f>IF(COLUMN(AC$12)-COLUMN($V$12)+1&lt;=$U25,ROUNDUP(IF(SUM($V25:AB25)+($E25-SUM($V25:AB25))*$N25&gt;$E25-$O25,$E25-$O25-SUM($V25:AB25),($E25-SUM($V25:AB25))*$N25),0),0)</f>
        <v>0</v>
      </c>
      <c r="AD25" s="136">
        <f>IF(COLUMN(AD$12)-COLUMN($V$12)+1&lt;=$U25,ROUNDUP(IF(SUM($V25:AC25)+($E25-SUM($V25:AC25))*$N25&gt;$E25-$O25,$E25-$O25-SUM($V25:AC25),($E25-SUM($V25:AC25))*$N25),0),0)</f>
        <v>0</v>
      </c>
      <c r="AE25" s="136">
        <f>IF(COLUMN(AE$12)-COLUMN($V$12)+1&lt;=$U25,ROUNDUP(IF(SUM($V25:AD25)+($E25-SUM($V25:AD25))*$N25&gt;$E25-$O25,$E25-$O25-SUM($V25:AD25),($E25-SUM($V25:AD25))*$N25),0),0)</f>
        <v>0</v>
      </c>
      <c r="AF25" s="136">
        <f>IF(COLUMN(AF$12)-COLUMN($V$12)+1&lt;=$U25,ROUNDUP(IF(SUM($V25:AE25)+($E25-SUM($V25:AE25))*$N25&gt;$E25-$O25,$E25-$O25-SUM($V25:AE25),($E25-SUM($V25:AE25))*$N25),0),0)</f>
        <v>0</v>
      </c>
      <c r="AG25" s="136">
        <f>IF(COLUMN(AG$12)-COLUMN($V$12)+1&lt;=$U25,ROUNDUP(IF(SUM($V25:AF25)+($E25-SUM($V25:AF25))*$N25&gt;$E25-$O25,$E25-$O25-SUM($V25:AF25),($E25-SUM($V25:AF25))*$N25),0),0)</f>
        <v>0</v>
      </c>
      <c r="AH25" s="136">
        <f>IF(COLUMN(AH$12)-COLUMN($V$12)+1&lt;=$U25,ROUNDUP(IF(SUM($V25:AG25)+($E25-SUM($V25:AG25))*$N25&gt;$E25-$O25,$E25-$O25-SUM($V25:AG25),($E25-SUM($V25:AG25))*$N25),0),0)</f>
        <v>0</v>
      </c>
      <c r="AI25" s="136">
        <f>IF(COLUMN(AI$12)-COLUMN($V$12)+1&lt;=$U25,ROUNDUP(IF(SUM($V25:AH25)+($E25-SUM($V25:AH25))*$N25&gt;$E25-$O25,$E25-$O25-SUM($V25:AH25),($E25-SUM($V25:AH25))*$N25),0),0)</f>
        <v>0</v>
      </c>
      <c r="AJ25" s="136">
        <f>IF(COLUMN(AJ$12)-COLUMN($V$12)+1&lt;=$U25,ROUNDUP(IF(SUM($V25:AI25)+($E25-SUM($V25:AI25))*$N25&gt;$E25-$O25,$E25-$O25-SUM($V25:AI25),($E25-SUM($V25:AI25))*$N25),0),0)</f>
        <v>0</v>
      </c>
      <c r="AK25" s="136">
        <f>IF(COLUMN(AK$12)-COLUMN($V$12)+1&lt;=$U25,ROUNDUP(IF(SUM($V25:AJ25)+($E25-SUM($V25:AJ25))*$N25&gt;$E25-$O25,$E25-$O25-SUM($V25:AJ25),($E25-SUM($V25:AJ25))*$N25),0),0)</f>
        <v>0</v>
      </c>
      <c r="AL25" s="136">
        <f>IF(COLUMN(AL$12)-COLUMN($V$12)+1&lt;=$U25,ROUNDUP(IF(SUM($V25:AK25)+($E25-SUM($V25:AK25))*$N25&gt;$E25-$O25,$E25-$O25-SUM($V25:AK25),($E25-SUM($V25:AK25))*$N25),0),0)</f>
        <v>0</v>
      </c>
      <c r="AM25" s="136">
        <f>IF(COLUMN(AM$12)-COLUMN($V$12)+1&lt;=$U25,ROUNDUP(IF(SUM($V25:AL25)+($E25-SUM($V25:AL25))*$N25&gt;$E25-$O25,$E25-$O25-SUM($V25:AL25),($E25-SUM($V25:AL25))*$N25),0),0)</f>
        <v>0</v>
      </c>
      <c r="AN25" s="136">
        <f>IF(COLUMN(AN$12)-COLUMN($V$12)+1&lt;=$U25,ROUNDUP(IF(SUM($V25:AM25)+($E25-SUM($V25:AM25))*$N25&gt;$E25-$O25,$E25-$O25-SUM($V25:AM25),($E25-SUM($V25:AM25))*$N25),0),0)</f>
        <v>0</v>
      </c>
      <c r="AO25" s="136">
        <f>IF(COLUMN(AO$12)-COLUMN($V$12)+1&lt;=$U25,ROUNDUP(IF(SUM($V25:AN25)+($E25-SUM($V25:AN25))*$N25&gt;$E25-$O25,$E25-$O25-SUM($V25:AN25),($E25-SUM($V25:AN25))*$N25),0),0)</f>
        <v>0</v>
      </c>
      <c r="AP25" s="136">
        <f>IF(COLUMN(AP$12)-COLUMN($V$12)+1&lt;=$U25,ROUNDUP(IF(SUM($V25:AO25)+($E25-SUM($V25:AO25))*$N25&gt;$E25-$O25,$E25-$O25-SUM($V25:AO25),($E25-SUM($V25:AO25))*$N25),0),0)</f>
        <v>0</v>
      </c>
      <c r="AQ25" s="136">
        <f>IF(COLUMN(AQ$12)-COLUMN($V$12)+1&lt;=$U25,ROUNDUP(IF(SUM($V25:AP25)+($E25-SUM($V25:AP25))*$N25&gt;$E25-$O25,$E25-$O25-SUM($V25:AP25),($E25-SUM($V25:AP25))*$N25),0),0)</f>
        <v>0</v>
      </c>
      <c r="AR25" s="136">
        <f>IF(COLUMN(AR$12)-COLUMN($V$12)+1&lt;=$U25,ROUNDUP(IF(SUM($V25:AQ25)+($E25-SUM($V25:AQ25))*$N25&gt;$E25-$O25,$E25-$O25-SUM($V25:AQ25),($E25-SUM($V25:AQ25))*$N25),0),0)</f>
        <v>0</v>
      </c>
      <c r="AS25" s="136">
        <f>IF(COLUMN(AS$12)-COLUMN($V$12)+1&lt;=$U25,ROUNDUP(IF(SUM($V25:AR25)+($E25-SUM($V25:AR25))*$N25&gt;$E25-$O25,$E25-$O25-SUM($V25:AR25),($E25-SUM($V25:AR25))*$N25),0),0)</f>
        <v>0</v>
      </c>
      <c r="AT25" s="136">
        <f>IF(COLUMN(AT$12)-COLUMN($V$12)+1&lt;=$U25,ROUNDUP(IF(SUM($V25:AS25)+($E25-SUM($V25:AS25))*$N25&gt;$E25-$O25,$E25-$O25-SUM($V25:AS25),($E25-SUM($V25:AS25))*$N25),0),0)</f>
        <v>0</v>
      </c>
      <c r="AU25" s="136">
        <f>IF(COLUMN(AU$12)-COLUMN($V$12)+1&lt;=$U25,ROUNDUP(IF(SUM($V25:AT25)+($E25-SUM($V25:AT25))*$N25&gt;$E25-$O25,$E25-$O25-SUM($V25:AT25),($E25-SUM($V25:AT25))*$N25),0),0)</f>
        <v>0</v>
      </c>
      <c r="AV25" s="136">
        <f>IF(COLUMN(AV$12)-COLUMN($V$12)+1&lt;=$U25,ROUNDUP(IF(SUM($V25:AU25)+($E25-SUM($V25:AU25))*$N25&gt;$E25-$O25,$E25-$O25-SUM($V25:AU25),($E25-SUM($V25:AU25))*$N25),0),0)</f>
        <v>0</v>
      </c>
      <c r="AW25" s="136">
        <f>IF(COLUMN(AW$12)-COLUMN($V$12)+1&lt;=$U25,ROUNDUP(IF(SUM($V25:AV25)+($E25-SUM($V25:AV25))*$N25&gt;$E25-$O25,$E25-$O25-SUM($V25:AV25),($E25-SUM($V25:AV25))*$N25),0),0)</f>
        <v>0</v>
      </c>
      <c r="AX25" s="136">
        <f>IF(COLUMN(AX$12)-COLUMN($V$12)+1&lt;=$U25,ROUNDUP(IF(SUM($V25:AW25)+($E25-SUM($V25:AW25))*$N25&gt;$E25-$O25,$E25-$O25-SUM($V25:AW25),($E25-SUM($V25:AW25))*$N25),0),0)</f>
        <v>0</v>
      </c>
      <c r="AY25" s="136">
        <f>IF(COLUMN(AY$12)-COLUMN($V$12)+1&lt;=$U25,ROUNDUP(IF(SUM($V25:AX25)+($E25-SUM($V25:AX25))*$N25&gt;$E25-$O25,$E25-$O25-SUM($V25:AX25),($E25-SUM($V25:AX25))*$N25),0),0)</f>
        <v>0</v>
      </c>
      <c r="AZ25" s="136">
        <f>IF(COLUMN(AZ$12)-COLUMN($V$12)+1&lt;=$U25,ROUNDUP(IF(SUM($V25:AY25)+($E25-SUM($V25:AY25))*$N25&gt;$E25-$O25,$E25-$O25-SUM($V25:AY25),($E25-SUM($V25:AY25))*$N25),0),0)</f>
        <v>0</v>
      </c>
      <c r="BA25" s="136">
        <f>IF(COLUMN(BA$12)-COLUMN($V$12)+1&lt;=$U25,ROUNDUP(IF(SUM($V25:AZ25)+($E25-SUM($V25:AZ25))*$N25&gt;$E25-$O25,$E25-$O25-SUM($V25:AZ25),($E25-SUM($V25:AZ25))*$N25),0),0)</f>
        <v>0</v>
      </c>
      <c r="BB25" s="556">
        <f t="shared" si="6"/>
        <v>0</v>
      </c>
      <c r="BC25" s="556">
        <f t="shared" si="7"/>
        <v>0</v>
      </c>
      <c r="BD25" s="146">
        <f t="shared" si="8"/>
        <v>0</v>
      </c>
      <c r="BE25" s="146">
        <f t="shared" si="9"/>
        <v>0</v>
      </c>
      <c r="BF25" s="146">
        <f t="shared" si="10"/>
        <v>0</v>
      </c>
      <c r="BH25" s="557">
        <f t="shared" si="11"/>
        <v>0</v>
      </c>
      <c r="BI25" s="558">
        <f t="shared" si="30"/>
        <v>0</v>
      </c>
      <c r="BJ25" s="558">
        <f t="shared" si="31"/>
        <v>0</v>
      </c>
      <c r="BK25" s="557">
        <f t="shared" si="12"/>
        <v>0</v>
      </c>
      <c r="BL25" s="558">
        <f t="shared" si="13"/>
        <v>0</v>
      </c>
      <c r="BM25" s="558">
        <f t="shared" si="14"/>
        <v>0</v>
      </c>
      <c r="BN25" s="558">
        <f t="shared" si="35"/>
        <v>0</v>
      </c>
      <c r="BO25" s="558">
        <f t="shared" si="15"/>
        <v>0</v>
      </c>
      <c r="BP25" s="558">
        <f t="shared" si="16"/>
        <v>0</v>
      </c>
      <c r="BQ25" s="558">
        <f t="shared" si="17"/>
        <v>0</v>
      </c>
      <c r="BR25" s="533"/>
      <c r="BS25" s="557">
        <f t="shared" si="18"/>
        <v>0</v>
      </c>
      <c r="BT25" s="558">
        <f t="shared" si="32"/>
        <v>0</v>
      </c>
      <c r="BU25" s="558">
        <f t="shared" si="33"/>
        <v>0</v>
      </c>
      <c r="BV25" s="557">
        <f t="shared" si="19"/>
        <v>0</v>
      </c>
      <c r="BW25" s="558">
        <f t="shared" si="20"/>
        <v>0</v>
      </c>
      <c r="BX25" s="558">
        <f t="shared" si="21"/>
        <v>0</v>
      </c>
      <c r="BY25" s="558">
        <f t="shared" si="22"/>
        <v>0</v>
      </c>
      <c r="BZ25" s="558">
        <f t="shared" si="23"/>
        <v>0</v>
      </c>
      <c r="CA25" s="558">
        <f t="shared" si="24"/>
        <v>0</v>
      </c>
      <c r="CB25" s="558">
        <f t="shared" si="25"/>
        <v>0</v>
      </c>
      <c r="CC25" s="533"/>
      <c r="CD25" s="533"/>
      <c r="CE25" s="533"/>
      <c r="CF25" s="533"/>
      <c r="CG25" s="533"/>
      <c r="CH25" s="533"/>
      <c r="CI25" s="533"/>
      <c r="CJ25" s="533"/>
      <c r="CK25" s="533"/>
      <c r="CL25" s="533"/>
      <c r="CM25" s="533"/>
      <c r="CN25" s="533"/>
      <c r="CO25" s="533"/>
      <c r="CP25" s="533"/>
      <c r="CQ25" s="533"/>
      <c r="CR25" s="533"/>
      <c r="CS25" s="533"/>
      <c r="CT25" s="533"/>
      <c r="CU25" s="533"/>
      <c r="CV25" s="533"/>
      <c r="CW25" s="533"/>
      <c r="CX25" s="533"/>
      <c r="CY25" s="533"/>
      <c r="CZ25" s="533"/>
    </row>
    <row r="26" spans="2:104" ht="13.5" x14ac:dyDescent="0.2">
      <c r="B26" s="145" t="str">
        <f t="shared" si="34"/>
        <v/>
      </c>
      <c r="C26" s="550"/>
      <c r="D26" s="551"/>
      <c r="E26" s="552"/>
      <c r="F26" s="553"/>
      <c r="G26" s="553"/>
      <c r="H26" s="554"/>
      <c r="I26" s="554"/>
      <c r="J26" s="554"/>
      <c r="K26" s="554"/>
      <c r="L26" s="613" t="str" cm="1">
        <f t="array" ref="L26">IF(OR(NOT(ISBLANK(H26:K26))),SUM(H26:K26), "")</f>
        <v/>
      </c>
      <c r="M26" s="613" t="str">
        <f t="shared" si="26"/>
        <v/>
      </c>
      <c r="N26" s="555" t="str">
        <f t="shared" si="0"/>
        <v/>
      </c>
      <c r="O26" s="532">
        <f t="shared" si="1"/>
        <v>0</v>
      </c>
      <c r="P26" s="146">
        <f t="shared" si="2"/>
        <v>0</v>
      </c>
      <c r="Q26" s="146">
        <f t="shared" si="27"/>
        <v>0</v>
      </c>
      <c r="R26" s="146">
        <f t="shared" si="28"/>
        <v>0</v>
      </c>
      <c r="S26" s="146" t="str">
        <f t="shared" si="3"/>
        <v/>
      </c>
      <c r="T26" s="146" t="str">
        <f t="shared" si="4"/>
        <v/>
      </c>
      <c r="U26" s="146">
        <f t="shared" si="29"/>
        <v>0</v>
      </c>
      <c r="V26" s="136">
        <f t="shared" si="5"/>
        <v>0</v>
      </c>
      <c r="W26" s="136">
        <f>IF(COLUMN(W$12)-COLUMN($V$12)+1&lt;=$U26,ROUNDUP(IF(SUM($V26:V26)+($E26-SUM($V26:V26))*$N26&gt;$E26-$O26,$E26-$O26-SUM($V26:V26),($E26-SUM($V26:V26))*$N26),0),0)</f>
        <v>0</v>
      </c>
      <c r="X26" s="136">
        <f>IF(COLUMN(X$12)-COLUMN($V$12)+1&lt;=$U26,ROUNDUP(IF(SUM($V26:W26)+($E26-SUM($V26:W26))*$N26&gt;$E26-$O26,$E26-$O26-SUM($V26:W26),($E26-SUM($V26:W26))*$N26),0),0)</f>
        <v>0</v>
      </c>
      <c r="Y26" s="136">
        <f>IF(COLUMN(Y$12)-COLUMN($V$12)+1&lt;=$U26,ROUNDUP(IF(SUM($V26:X26)+($E26-SUM($V26:X26))*$N26&gt;$E26-$O26,$E26-$O26-SUM($V26:X26),($E26-SUM($V26:X26))*$N26),0),0)</f>
        <v>0</v>
      </c>
      <c r="Z26" s="136">
        <f>IF(COLUMN(Z$12)-COLUMN($V$12)+1&lt;=$U26,ROUNDUP(IF(SUM($V26:Y26)+($E26-SUM($V26:Y26))*$N26&gt;$E26-$O26,$E26-$O26-SUM($V26:Y26),($E26-SUM($V26:Y26))*$N26),0),0)</f>
        <v>0</v>
      </c>
      <c r="AA26" s="136">
        <f>IF(COLUMN(AA$12)-COLUMN($V$12)+1&lt;=$U26,ROUNDUP(IF(SUM($V26:Z26)+($E26-SUM($V26:Z26))*$N26&gt;$E26-$O26,$E26-$O26-SUM($V26:Z26),($E26-SUM($V26:Z26))*$N26),0),0)</f>
        <v>0</v>
      </c>
      <c r="AB26" s="136">
        <f>IF(COLUMN(AB$12)-COLUMN($V$12)+1&lt;=$U26,ROUNDUP(IF(SUM($V26:AA26)+($E26-SUM($V26:AA26))*$N26&gt;$E26-$O26,$E26-$O26-SUM($V26:AA26),($E26-SUM($V26:AA26))*$N26),0),0)</f>
        <v>0</v>
      </c>
      <c r="AC26" s="136">
        <f>IF(COLUMN(AC$12)-COLUMN($V$12)+1&lt;=$U26,ROUNDUP(IF(SUM($V26:AB26)+($E26-SUM($V26:AB26))*$N26&gt;$E26-$O26,$E26-$O26-SUM($V26:AB26),($E26-SUM($V26:AB26))*$N26),0),0)</f>
        <v>0</v>
      </c>
      <c r="AD26" s="136">
        <f>IF(COLUMN(AD$12)-COLUMN($V$12)+1&lt;=$U26,ROUNDUP(IF(SUM($V26:AC26)+($E26-SUM($V26:AC26))*$N26&gt;$E26-$O26,$E26-$O26-SUM($V26:AC26),($E26-SUM($V26:AC26))*$N26),0),0)</f>
        <v>0</v>
      </c>
      <c r="AE26" s="136">
        <f>IF(COLUMN(AE$12)-COLUMN($V$12)+1&lt;=$U26,ROUNDUP(IF(SUM($V26:AD26)+($E26-SUM($V26:AD26))*$N26&gt;$E26-$O26,$E26-$O26-SUM($V26:AD26),($E26-SUM($V26:AD26))*$N26),0),0)</f>
        <v>0</v>
      </c>
      <c r="AF26" s="136">
        <f>IF(COLUMN(AF$12)-COLUMN($V$12)+1&lt;=$U26,ROUNDUP(IF(SUM($V26:AE26)+($E26-SUM($V26:AE26))*$N26&gt;$E26-$O26,$E26-$O26-SUM($V26:AE26),($E26-SUM($V26:AE26))*$N26),0),0)</f>
        <v>0</v>
      </c>
      <c r="AG26" s="136">
        <f>IF(COLUMN(AG$12)-COLUMN($V$12)+1&lt;=$U26,ROUNDUP(IF(SUM($V26:AF26)+($E26-SUM($V26:AF26))*$N26&gt;$E26-$O26,$E26-$O26-SUM($V26:AF26),($E26-SUM($V26:AF26))*$N26),0),0)</f>
        <v>0</v>
      </c>
      <c r="AH26" s="136">
        <f>IF(COLUMN(AH$12)-COLUMN($V$12)+1&lt;=$U26,ROUNDUP(IF(SUM($V26:AG26)+($E26-SUM($V26:AG26))*$N26&gt;$E26-$O26,$E26-$O26-SUM($V26:AG26),($E26-SUM($V26:AG26))*$N26),0),0)</f>
        <v>0</v>
      </c>
      <c r="AI26" s="136">
        <f>IF(COLUMN(AI$12)-COLUMN($V$12)+1&lt;=$U26,ROUNDUP(IF(SUM($V26:AH26)+($E26-SUM($V26:AH26))*$N26&gt;$E26-$O26,$E26-$O26-SUM($V26:AH26),($E26-SUM($V26:AH26))*$N26),0),0)</f>
        <v>0</v>
      </c>
      <c r="AJ26" s="136">
        <f>IF(COLUMN(AJ$12)-COLUMN($V$12)+1&lt;=$U26,ROUNDUP(IF(SUM($V26:AI26)+($E26-SUM($V26:AI26))*$N26&gt;$E26-$O26,$E26-$O26-SUM($V26:AI26),($E26-SUM($V26:AI26))*$N26),0),0)</f>
        <v>0</v>
      </c>
      <c r="AK26" s="136">
        <f>IF(COLUMN(AK$12)-COLUMN($V$12)+1&lt;=$U26,ROUNDUP(IF(SUM($V26:AJ26)+($E26-SUM($V26:AJ26))*$N26&gt;$E26-$O26,$E26-$O26-SUM($V26:AJ26),($E26-SUM($V26:AJ26))*$N26),0),0)</f>
        <v>0</v>
      </c>
      <c r="AL26" s="136">
        <f>IF(COLUMN(AL$12)-COLUMN($V$12)+1&lt;=$U26,ROUNDUP(IF(SUM($V26:AK26)+($E26-SUM($V26:AK26))*$N26&gt;$E26-$O26,$E26-$O26-SUM($V26:AK26),($E26-SUM($V26:AK26))*$N26),0),0)</f>
        <v>0</v>
      </c>
      <c r="AM26" s="136">
        <f>IF(COLUMN(AM$12)-COLUMN($V$12)+1&lt;=$U26,ROUNDUP(IF(SUM($V26:AL26)+($E26-SUM($V26:AL26))*$N26&gt;$E26-$O26,$E26-$O26-SUM($V26:AL26),($E26-SUM($V26:AL26))*$N26),0),0)</f>
        <v>0</v>
      </c>
      <c r="AN26" s="136">
        <f>IF(COLUMN(AN$12)-COLUMN($V$12)+1&lt;=$U26,ROUNDUP(IF(SUM($V26:AM26)+($E26-SUM($V26:AM26))*$N26&gt;$E26-$O26,$E26-$O26-SUM($V26:AM26),($E26-SUM($V26:AM26))*$N26),0),0)</f>
        <v>0</v>
      </c>
      <c r="AO26" s="136">
        <f>IF(COLUMN(AO$12)-COLUMN($V$12)+1&lt;=$U26,ROUNDUP(IF(SUM($V26:AN26)+($E26-SUM($V26:AN26))*$N26&gt;$E26-$O26,$E26-$O26-SUM($V26:AN26),($E26-SUM($V26:AN26))*$N26),0),0)</f>
        <v>0</v>
      </c>
      <c r="AP26" s="136">
        <f>IF(COLUMN(AP$12)-COLUMN($V$12)+1&lt;=$U26,ROUNDUP(IF(SUM($V26:AO26)+($E26-SUM($V26:AO26))*$N26&gt;$E26-$O26,$E26-$O26-SUM($V26:AO26),($E26-SUM($V26:AO26))*$N26),0),0)</f>
        <v>0</v>
      </c>
      <c r="AQ26" s="136">
        <f>IF(COLUMN(AQ$12)-COLUMN($V$12)+1&lt;=$U26,ROUNDUP(IF(SUM($V26:AP26)+($E26-SUM($V26:AP26))*$N26&gt;$E26-$O26,$E26-$O26-SUM($V26:AP26),($E26-SUM($V26:AP26))*$N26),0),0)</f>
        <v>0</v>
      </c>
      <c r="AR26" s="136">
        <f>IF(COLUMN(AR$12)-COLUMN($V$12)+1&lt;=$U26,ROUNDUP(IF(SUM($V26:AQ26)+($E26-SUM($V26:AQ26))*$N26&gt;$E26-$O26,$E26-$O26-SUM($V26:AQ26),($E26-SUM($V26:AQ26))*$N26),0),0)</f>
        <v>0</v>
      </c>
      <c r="AS26" s="136">
        <f>IF(COLUMN(AS$12)-COLUMN($V$12)+1&lt;=$U26,ROUNDUP(IF(SUM($V26:AR26)+($E26-SUM($V26:AR26))*$N26&gt;$E26-$O26,$E26-$O26-SUM($V26:AR26),($E26-SUM($V26:AR26))*$N26),0),0)</f>
        <v>0</v>
      </c>
      <c r="AT26" s="136">
        <f>IF(COLUMN(AT$12)-COLUMN($V$12)+1&lt;=$U26,ROUNDUP(IF(SUM($V26:AS26)+($E26-SUM($V26:AS26))*$N26&gt;$E26-$O26,$E26-$O26-SUM($V26:AS26),($E26-SUM($V26:AS26))*$N26),0),0)</f>
        <v>0</v>
      </c>
      <c r="AU26" s="136">
        <f>IF(COLUMN(AU$12)-COLUMN($V$12)+1&lt;=$U26,ROUNDUP(IF(SUM($V26:AT26)+($E26-SUM($V26:AT26))*$N26&gt;$E26-$O26,$E26-$O26-SUM($V26:AT26),($E26-SUM($V26:AT26))*$N26),0),0)</f>
        <v>0</v>
      </c>
      <c r="AV26" s="136">
        <f>IF(COLUMN(AV$12)-COLUMN($V$12)+1&lt;=$U26,ROUNDUP(IF(SUM($V26:AU26)+($E26-SUM($V26:AU26))*$N26&gt;$E26-$O26,$E26-$O26-SUM($V26:AU26),($E26-SUM($V26:AU26))*$N26),0),0)</f>
        <v>0</v>
      </c>
      <c r="AW26" s="136">
        <f>IF(COLUMN(AW$12)-COLUMN($V$12)+1&lt;=$U26,ROUNDUP(IF(SUM($V26:AV26)+($E26-SUM($V26:AV26))*$N26&gt;$E26-$O26,$E26-$O26-SUM($V26:AV26),($E26-SUM($V26:AV26))*$N26),0),0)</f>
        <v>0</v>
      </c>
      <c r="AX26" s="136">
        <f>IF(COLUMN(AX$12)-COLUMN($V$12)+1&lt;=$U26,ROUNDUP(IF(SUM($V26:AW26)+($E26-SUM($V26:AW26))*$N26&gt;$E26-$O26,$E26-$O26-SUM($V26:AW26),($E26-SUM($V26:AW26))*$N26),0),0)</f>
        <v>0</v>
      </c>
      <c r="AY26" s="136">
        <f>IF(COLUMN(AY$12)-COLUMN($V$12)+1&lt;=$U26,ROUNDUP(IF(SUM($V26:AX26)+($E26-SUM($V26:AX26))*$N26&gt;$E26-$O26,$E26-$O26-SUM($V26:AX26),($E26-SUM($V26:AX26))*$N26),0),0)</f>
        <v>0</v>
      </c>
      <c r="AZ26" s="136">
        <f>IF(COLUMN(AZ$12)-COLUMN($V$12)+1&lt;=$U26,ROUNDUP(IF(SUM($V26:AY26)+($E26-SUM($V26:AY26))*$N26&gt;$E26-$O26,$E26-$O26-SUM($V26:AY26),($E26-SUM($V26:AY26))*$N26),0),0)</f>
        <v>0</v>
      </c>
      <c r="BA26" s="136">
        <f>IF(COLUMN(BA$12)-COLUMN($V$12)+1&lt;=$U26,ROUNDUP(IF(SUM($V26:AZ26)+($E26-SUM($V26:AZ26))*$N26&gt;$E26-$O26,$E26-$O26-SUM($V26:AZ26),($E26-SUM($V26:AZ26))*$N26),0),0)</f>
        <v>0</v>
      </c>
      <c r="BB26" s="556">
        <f t="shared" si="6"/>
        <v>0</v>
      </c>
      <c r="BC26" s="556">
        <f t="shared" si="7"/>
        <v>0</v>
      </c>
      <c r="BD26" s="146">
        <f t="shared" si="8"/>
        <v>0</v>
      </c>
      <c r="BE26" s="146">
        <f t="shared" si="9"/>
        <v>0</v>
      </c>
      <c r="BF26" s="146">
        <f t="shared" si="10"/>
        <v>0</v>
      </c>
      <c r="BH26" s="557">
        <f t="shared" si="11"/>
        <v>0</v>
      </c>
      <c r="BI26" s="558">
        <f t="shared" si="30"/>
        <v>0</v>
      </c>
      <c r="BJ26" s="558">
        <f t="shared" si="31"/>
        <v>0</v>
      </c>
      <c r="BK26" s="557">
        <f t="shared" si="12"/>
        <v>0</v>
      </c>
      <c r="BL26" s="558">
        <f t="shared" si="13"/>
        <v>0</v>
      </c>
      <c r="BM26" s="558">
        <f t="shared" si="14"/>
        <v>0</v>
      </c>
      <c r="BN26" s="558">
        <f t="shared" si="35"/>
        <v>0</v>
      </c>
      <c r="BO26" s="558">
        <f t="shared" si="15"/>
        <v>0</v>
      </c>
      <c r="BP26" s="558">
        <f t="shared" si="16"/>
        <v>0</v>
      </c>
      <c r="BQ26" s="558">
        <f t="shared" si="17"/>
        <v>0</v>
      </c>
      <c r="BR26" s="533"/>
      <c r="BS26" s="557">
        <f t="shared" si="18"/>
        <v>0</v>
      </c>
      <c r="BT26" s="558">
        <f t="shared" si="32"/>
        <v>0</v>
      </c>
      <c r="BU26" s="558">
        <f t="shared" si="33"/>
        <v>0</v>
      </c>
      <c r="BV26" s="557">
        <f t="shared" si="19"/>
        <v>0</v>
      </c>
      <c r="BW26" s="558">
        <f t="shared" si="20"/>
        <v>0</v>
      </c>
      <c r="BX26" s="558">
        <f t="shared" si="21"/>
        <v>0</v>
      </c>
      <c r="BY26" s="558">
        <f t="shared" si="22"/>
        <v>0</v>
      </c>
      <c r="BZ26" s="558">
        <f t="shared" si="23"/>
        <v>0</v>
      </c>
      <c r="CA26" s="558">
        <f t="shared" si="24"/>
        <v>0</v>
      </c>
      <c r="CB26" s="558">
        <f t="shared" si="25"/>
        <v>0</v>
      </c>
      <c r="CC26" s="533"/>
      <c r="CD26" s="533"/>
      <c r="CE26" s="533"/>
      <c r="CF26" s="533"/>
      <c r="CG26" s="533"/>
      <c r="CH26" s="533"/>
      <c r="CI26" s="533"/>
      <c r="CJ26" s="533"/>
      <c r="CK26" s="533"/>
      <c r="CL26" s="533"/>
      <c r="CM26" s="533"/>
      <c r="CN26" s="533"/>
      <c r="CO26" s="533"/>
      <c r="CP26" s="533"/>
      <c r="CQ26" s="533"/>
      <c r="CR26" s="533"/>
      <c r="CS26" s="533"/>
      <c r="CT26" s="533"/>
      <c r="CU26" s="533"/>
      <c r="CV26" s="533"/>
      <c r="CW26" s="533"/>
      <c r="CX26" s="533"/>
      <c r="CY26" s="533"/>
      <c r="CZ26" s="533"/>
    </row>
    <row r="27" spans="2:104" ht="13.5" x14ac:dyDescent="0.2">
      <c r="B27" s="145" t="str">
        <f t="shared" si="34"/>
        <v/>
      </c>
      <c r="C27" s="550"/>
      <c r="D27" s="551"/>
      <c r="E27" s="552"/>
      <c r="F27" s="553"/>
      <c r="G27" s="553"/>
      <c r="H27" s="554"/>
      <c r="I27" s="554"/>
      <c r="J27" s="554"/>
      <c r="K27" s="554"/>
      <c r="L27" s="613" t="str" cm="1">
        <f t="array" ref="L27">IF(OR(NOT(ISBLANK(H27:K27))),SUM(H27:K27), "")</f>
        <v/>
      </c>
      <c r="M27" s="613" t="str">
        <f t="shared" si="26"/>
        <v/>
      </c>
      <c r="N27" s="555" t="str">
        <f t="shared" si="0"/>
        <v/>
      </c>
      <c r="O27" s="532">
        <f t="shared" si="1"/>
        <v>0</v>
      </c>
      <c r="P27" s="146">
        <f t="shared" si="2"/>
        <v>0</v>
      </c>
      <c r="Q27" s="146">
        <f t="shared" si="27"/>
        <v>0</v>
      </c>
      <c r="R27" s="146">
        <f t="shared" si="28"/>
        <v>0</v>
      </c>
      <c r="S27" s="146" t="str">
        <f t="shared" si="3"/>
        <v/>
      </c>
      <c r="T27" s="146" t="str">
        <f t="shared" si="4"/>
        <v/>
      </c>
      <c r="U27" s="146">
        <f t="shared" si="29"/>
        <v>0</v>
      </c>
      <c r="V27" s="136">
        <f t="shared" si="5"/>
        <v>0</v>
      </c>
      <c r="W27" s="136">
        <f>IF(COLUMN(W$12)-COLUMN($V$12)+1&lt;=$U27,ROUNDUP(IF(SUM($V27:V27)+($E27-SUM($V27:V27))*$N27&gt;$E27-$O27,$E27-$O27-SUM($V27:V27),($E27-SUM($V27:V27))*$N27),0),0)</f>
        <v>0</v>
      </c>
      <c r="X27" s="136">
        <f>IF(COLUMN(X$12)-COLUMN($V$12)+1&lt;=$U27,ROUNDUP(IF(SUM($V27:W27)+($E27-SUM($V27:W27))*$N27&gt;$E27-$O27,$E27-$O27-SUM($V27:W27),($E27-SUM($V27:W27))*$N27),0),0)</f>
        <v>0</v>
      </c>
      <c r="Y27" s="136">
        <f>IF(COLUMN(Y$12)-COLUMN($V$12)+1&lt;=$U27,ROUNDUP(IF(SUM($V27:X27)+($E27-SUM($V27:X27))*$N27&gt;$E27-$O27,$E27-$O27-SUM($V27:X27),($E27-SUM($V27:X27))*$N27),0),0)</f>
        <v>0</v>
      </c>
      <c r="Z27" s="136">
        <f>IF(COLUMN(Z$12)-COLUMN($V$12)+1&lt;=$U27,ROUNDUP(IF(SUM($V27:Y27)+($E27-SUM($V27:Y27))*$N27&gt;$E27-$O27,$E27-$O27-SUM($V27:Y27),($E27-SUM($V27:Y27))*$N27),0),0)</f>
        <v>0</v>
      </c>
      <c r="AA27" s="136">
        <f>IF(COLUMN(AA$12)-COLUMN($V$12)+1&lt;=$U27,ROUNDUP(IF(SUM($V27:Z27)+($E27-SUM($V27:Z27))*$N27&gt;$E27-$O27,$E27-$O27-SUM($V27:Z27),($E27-SUM($V27:Z27))*$N27),0),0)</f>
        <v>0</v>
      </c>
      <c r="AB27" s="136">
        <f>IF(COLUMN(AB$12)-COLUMN($V$12)+1&lt;=$U27,ROUNDUP(IF(SUM($V27:AA27)+($E27-SUM($V27:AA27))*$N27&gt;$E27-$O27,$E27-$O27-SUM($V27:AA27),($E27-SUM($V27:AA27))*$N27),0),0)</f>
        <v>0</v>
      </c>
      <c r="AC27" s="136">
        <f>IF(COLUMN(AC$12)-COLUMN($V$12)+1&lt;=$U27,ROUNDUP(IF(SUM($V27:AB27)+($E27-SUM($V27:AB27))*$N27&gt;$E27-$O27,$E27-$O27-SUM($V27:AB27),($E27-SUM($V27:AB27))*$N27),0),0)</f>
        <v>0</v>
      </c>
      <c r="AD27" s="136">
        <f>IF(COLUMN(AD$12)-COLUMN($V$12)+1&lt;=$U27,ROUNDUP(IF(SUM($V27:AC27)+($E27-SUM($V27:AC27))*$N27&gt;$E27-$O27,$E27-$O27-SUM($V27:AC27),($E27-SUM($V27:AC27))*$N27),0),0)</f>
        <v>0</v>
      </c>
      <c r="AE27" s="136">
        <f>IF(COLUMN(AE$12)-COLUMN($V$12)+1&lt;=$U27,ROUNDUP(IF(SUM($V27:AD27)+($E27-SUM($V27:AD27))*$N27&gt;$E27-$O27,$E27-$O27-SUM($V27:AD27),($E27-SUM($V27:AD27))*$N27),0),0)</f>
        <v>0</v>
      </c>
      <c r="AF27" s="136">
        <f>IF(COLUMN(AF$12)-COLUMN($V$12)+1&lt;=$U27,ROUNDUP(IF(SUM($V27:AE27)+($E27-SUM($V27:AE27))*$N27&gt;$E27-$O27,$E27-$O27-SUM($V27:AE27),($E27-SUM($V27:AE27))*$N27),0),0)</f>
        <v>0</v>
      </c>
      <c r="AG27" s="136">
        <f>IF(COLUMN(AG$12)-COLUMN($V$12)+1&lt;=$U27,ROUNDUP(IF(SUM($V27:AF27)+($E27-SUM($V27:AF27))*$N27&gt;$E27-$O27,$E27-$O27-SUM($V27:AF27),($E27-SUM($V27:AF27))*$N27),0),0)</f>
        <v>0</v>
      </c>
      <c r="AH27" s="136">
        <f>IF(COLUMN(AH$12)-COLUMN($V$12)+1&lt;=$U27,ROUNDUP(IF(SUM($V27:AG27)+($E27-SUM($V27:AG27))*$N27&gt;$E27-$O27,$E27-$O27-SUM($V27:AG27),($E27-SUM($V27:AG27))*$N27),0),0)</f>
        <v>0</v>
      </c>
      <c r="AI27" s="136">
        <f>IF(COLUMN(AI$12)-COLUMN($V$12)+1&lt;=$U27,ROUNDUP(IF(SUM($V27:AH27)+($E27-SUM($V27:AH27))*$N27&gt;$E27-$O27,$E27-$O27-SUM($V27:AH27),($E27-SUM($V27:AH27))*$N27),0),0)</f>
        <v>0</v>
      </c>
      <c r="AJ27" s="136">
        <f>IF(COLUMN(AJ$12)-COLUMN($V$12)+1&lt;=$U27,ROUNDUP(IF(SUM($V27:AI27)+($E27-SUM($V27:AI27))*$N27&gt;$E27-$O27,$E27-$O27-SUM($V27:AI27),($E27-SUM($V27:AI27))*$N27),0),0)</f>
        <v>0</v>
      </c>
      <c r="AK27" s="136">
        <f>IF(COLUMN(AK$12)-COLUMN($V$12)+1&lt;=$U27,ROUNDUP(IF(SUM($V27:AJ27)+($E27-SUM($V27:AJ27))*$N27&gt;$E27-$O27,$E27-$O27-SUM($V27:AJ27),($E27-SUM($V27:AJ27))*$N27),0),0)</f>
        <v>0</v>
      </c>
      <c r="AL27" s="136">
        <f>IF(COLUMN(AL$12)-COLUMN($V$12)+1&lt;=$U27,ROUNDUP(IF(SUM($V27:AK27)+($E27-SUM($V27:AK27))*$N27&gt;$E27-$O27,$E27-$O27-SUM($V27:AK27),($E27-SUM($V27:AK27))*$N27),0),0)</f>
        <v>0</v>
      </c>
      <c r="AM27" s="136">
        <f>IF(COLUMN(AM$12)-COLUMN($V$12)+1&lt;=$U27,ROUNDUP(IF(SUM($V27:AL27)+($E27-SUM($V27:AL27))*$N27&gt;$E27-$O27,$E27-$O27-SUM($V27:AL27),($E27-SUM($V27:AL27))*$N27),0),0)</f>
        <v>0</v>
      </c>
      <c r="AN27" s="136">
        <f>IF(COLUMN(AN$12)-COLUMN($V$12)+1&lt;=$U27,ROUNDUP(IF(SUM($V27:AM27)+($E27-SUM($V27:AM27))*$N27&gt;$E27-$O27,$E27-$O27-SUM($V27:AM27),($E27-SUM($V27:AM27))*$N27),0),0)</f>
        <v>0</v>
      </c>
      <c r="AO27" s="136">
        <f>IF(COLUMN(AO$12)-COLUMN($V$12)+1&lt;=$U27,ROUNDUP(IF(SUM($V27:AN27)+($E27-SUM($V27:AN27))*$N27&gt;$E27-$O27,$E27-$O27-SUM($V27:AN27),($E27-SUM($V27:AN27))*$N27),0),0)</f>
        <v>0</v>
      </c>
      <c r="AP27" s="136">
        <f>IF(COLUMN(AP$12)-COLUMN($V$12)+1&lt;=$U27,ROUNDUP(IF(SUM($V27:AO27)+($E27-SUM($V27:AO27))*$N27&gt;$E27-$O27,$E27-$O27-SUM($V27:AO27),($E27-SUM($V27:AO27))*$N27),0),0)</f>
        <v>0</v>
      </c>
      <c r="AQ27" s="136">
        <f>IF(COLUMN(AQ$12)-COLUMN($V$12)+1&lt;=$U27,ROUNDUP(IF(SUM($V27:AP27)+($E27-SUM($V27:AP27))*$N27&gt;$E27-$O27,$E27-$O27-SUM($V27:AP27),($E27-SUM($V27:AP27))*$N27),0),0)</f>
        <v>0</v>
      </c>
      <c r="AR27" s="136">
        <f>IF(COLUMN(AR$12)-COLUMN($V$12)+1&lt;=$U27,ROUNDUP(IF(SUM($V27:AQ27)+($E27-SUM($V27:AQ27))*$N27&gt;$E27-$O27,$E27-$O27-SUM($V27:AQ27),($E27-SUM($V27:AQ27))*$N27),0),0)</f>
        <v>0</v>
      </c>
      <c r="AS27" s="136">
        <f>IF(COLUMN(AS$12)-COLUMN($V$12)+1&lt;=$U27,ROUNDUP(IF(SUM($V27:AR27)+($E27-SUM($V27:AR27))*$N27&gt;$E27-$O27,$E27-$O27-SUM($V27:AR27),($E27-SUM($V27:AR27))*$N27),0),0)</f>
        <v>0</v>
      </c>
      <c r="AT27" s="136">
        <f>IF(COLUMN(AT$12)-COLUMN($V$12)+1&lt;=$U27,ROUNDUP(IF(SUM($V27:AS27)+($E27-SUM($V27:AS27))*$N27&gt;$E27-$O27,$E27-$O27-SUM($V27:AS27),($E27-SUM($V27:AS27))*$N27),0),0)</f>
        <v>0</v>
      </c>
      <c r="AU27" s="136">
        <f>IF(COLUMN(AU$12)-COLUMN($V$12)+1&lt;=$U27,ROUNDUP(IF(SUM($V27:AT27)+($E27-SUM($V27:AT27))*$N27&gt;$E27-$O27,$E27-$O27-SUM($V27:AT27),($E27-SUM($V27:AT27))*$N27),0),0)</f>
        <v>0</v>
      </c>
      <c r="AV27" s="136">
        <f>IF(COLUMN(AV$12)-COLUMN($V$12)+1&lt;=$U27,ROUNDUP(IF(SUM($V27:AU27)+($E27-SUM($V27:AU27))*$N27&gt;$E27-$O27,$E27-$O27-SUM($V27:AU27),($E27-SUM($V27:AU27))*$N27),0),0)</f>
        <v>0</v>
      </c>
      <c r="AW27" s="136">
        <f>IF(COLUMN(AW$12)-COLUMN($V$12)+1&lt;=$U27,ROUNDUP(IF(SUM($V27:AV27)+($E27-SUM($V27:AV27))*$N27&gt;$E27-$O27,$E27-$O27-SUM($V27:AV27),($E27-SUM($V27:AV27))*$N27),0),0)</f>
        <v>0</v>
      </c>
      <c r="AX27" s="136">
        <f>IF(COLUMN(AX$12)-COLUMN($V$12)+1&lt;=$U27,ROUNDUP(IF(SUM($V27:AW27)+($E27-SUM($V27:AW27))*$N27&gt;$E27-$O27,$E27-$O27-SUM($V27:AW27),($E27-SUM($V27:AW27))*$N27),0),0)</f>
        <v>0</v>
      </c>
      <c r="AY27" s="136">
        <f>IF(COLUMN(AY$12)-COLUMN($V$12)+1&lt;=$U27,ROUNDUP(IF(SUM($V27:AX27)+($E27-SUM($V27:AX27))*$N27&gt;$E27-$O27,$E27-$O27-SUM($V27:AX27),($E27-SUM($V27:AX27))*$N27),0),0)</f>
        <v>0</v>
      </c>
      <c r="AZ27" s="136">
        <f>IF(COLUMN(AZ$12)-COLUMN($V$12)+1&lt;=$U27,ROUNDUP(IF(SUM($V27:AY27)+($E27-SUM($V27:AY27))*$N27&gt;$E27-$O27,$E27-$O27-SUM($V27:AY27),($E27-SUM($V27:AY27))*$N27),0),0)</f>
        <v>0</v>
      </c>
      <c r="BA27" s="136">
        <f>IF(COLUMN(BA$12)-COLUMN($V$12)+1&lt;=$U27,ROUNDUP(IF(SUM($V27:AZ27)+($E27-SUM($V27:AZ27))*$N27&gt;$E27-$O27,$E27-$O27-SUM($V27:AZ27),($E27-SUM($V27:AZ27))*$N27),0),0)</f>
        <v>0</v>
      </c>
      <c r="BB27" s="556">
        <f t="shared" si="6"/>
        <v>0</v>
      </c>
      <c r="BC27" s="556">
        <f t="shared" si="7"/>
        <v>0</v>
      </c>
      <c r="BD27" s="146">
        <f t="shared" si="8"/>
        <v>0</v>
      </c>
      <c r="BE27" s="146">
        <f t="shared" si="9"/>
        <v>0</v>
      </c>
      <c r="BF27" s="146">
        <f t="shared" si="10"/>
        <v>0</v>
      </c>
      <c r="BH27" s="557">
        <f t="shared" si="11"/>
        <v>0</v>
      </c>
      <c r="BI27" s="558">
        <f t="shared" si="30"/>
        <v>0</v>
      </c>
      <c r="BJ27" s="558">
        <f t="shared" si="31"/>
        <v>0</v>
      </c>
      <c r="BK27" s="557">
        <f t="shared" si="12"/>
        <v>0</v>
      </c>
      <c r="BL27" s="558">
        <f t="shared" si="13"/>
        <v>0</v>
      </c>
      <c r="BM27" s="558">
        <f t="shared" si="14"/>
        <v>0</v>
      </c>
      <c r="BN27" s="558">
        <f t="shared" si="35"/>
        <v>0</v>
      </c>
      <c r="BO27" s="558">
        <f t="shared" si="15"/>
        <v>0</v>
      </c>
      <c r="BP27" s="558">
        <f t="shared" si="16"/>
        <v>0</v>
      </c>
      <c r="BQ27" s="558">
        <f t="shared" si="17"/>
        <v>0</v>
      </c>
      <c r="BR27" s="533"/>
      <c r="BS27" s="557">
        <f t="shared" si="18"/>
        <v>0</v>
      </c>
      <c r="BT27" s="558">
        <f t="shared" si="32"/>
        <v>0</v>
      </c>
      <c r="BU27" s="558">
        <f t="shared" si="33"/>
        <v>0</v>
      </c>
      <c r="BV27" s="557">
        <f t="shared" si="19"/>
        <v>0</v>
      </c>
      <c r="BW27" s="558">
        <f t="shared" si="20"/>
        <v>0</v>
      </c>
      <c r="BX27" s="558">
        <f t="shared" si="21"/>
        <v>0</v>
      </c>
      <c r="BY27" s="558">
        <f t="shared" si="22"/>
        <v>0</v>
      </c>
      <c r="BZ27" s="558">
        <f t="shared" si="23"/>
        <v>0</v>
      </c>
      <c r="CA27" s="558">
        <f t="shared" si="24"/>
        <v>0</v>
      </c>
      <c r="CB27" s="558">
        <f t="shared" si="25"/>
        <v>0</v>
      </c>
      <c r="CC27" s="533"/>
      <c r="CD27" s="533"/>
      <c r="CE27" s="533"/>
      <c r="CF27" s="533"/>
      <c r="CG27" s="533"/>
      <c r="CH27" s="533"/>
      <c r="CI27" s="533"/>
      <c r="CJ27" s="533"/>
      <c r="CK27" s="533"/>
      <c r="CL27" s="533"/>
      <c r="CM27" s="533"/>
      <c r="CN27" s="533"/>
      <c r="CO27" s="533"/>
      <c r="CP27" s="533"/>
      <c r="CQ27" s="533"/>
      <c r="CR27" s="533"/>
      <c r="CS27" s="533"/>
      <c r="CT27" s="533"/>
      <c r="CU27" s="533"/>
      <c r="CV27" s="533"/>
      <c r="CW27" s="533"/>
      <c r="CX27" s="533"/>
      <c r="CY27" s="533"/>
      <c r="CZ27" s="533"/>
    </row>
    <row r="28" spans="2:104" ht="13.5" x14ac:dyDescent="0.2">
      <c r="B28" s="145" t="str">
        <f t="shared" si="34"/>
        <v/>
      </c>
      <c r="C28" s="550"/>
      <c r="D28" s="551"/>
      <c r="E28" s="552"/>
      <c r="F28" s="553"/>
      <c r="G28" s="553"/>
      <c r="H28" s="554"/>
      <c r="I28" s="554"/>
      <c r="J28" s="554"/>
      <c r="K28" s="554"/>
      <c r="L28" s="613" t="str" cm="1">
        <f t="array" ref="L28">IF(OR(NOT(ISBLANK(H28:K28))),SUM(H28:K28), "")</f>
        <v/>
      </c>
      <c r="M28" s="613" t="str">
        <f t="shared" si="26"/>
        <v/>
      </c>
      <c r="N28" s="555" t="str">
        <f t="shared" si="0"/>
        <v/>
      </c>
      <c r="O28" s="532">
        <f t="shared" si="1"/>
        <v>0</v>
      </c>
      <c r="P28" s="146">
        <f t="shared" si="2"/>
        <v>0</v>
      </c>
      <c r="Q28" s="146">
        <f t="shared" si="27"/>
        <v>0</v>
      </c>
      <c r="R28" s="146">
        <f t="shared" si="28"/>
        <v>0</v>
      </c>
      <c r="S28" s="146" t="str">
        <f t="shared" si="3"/>
        <v/>
      </c>
      <c r="T28" s="146" t="str">
        <f t="shared" si="4"/>
        <v/>
      </c>
      <c r="U28" s="146">
        <f t="shared" si="29"/>
        <v>0</v>
      </c>
      <c r="V28" s="136">
        <f t="shared" si="5"/>
        <v>0</v>
      </c>
      <c r="W28" s="136">
        <f>IF(COLUMN(W$12)-COLUMN($V$12)+1&lt;=$U28,ROUNDUP(IF(SUM($V28:V28)+($E28-SUM($V28:V28))*$N28&gt;$E28-$O28,$E28-$O28-SUM($V28:V28),($E28-SUM($V28:V28))*$N28),0),0)</f>
        <v>0</v>
      </c>
      <c r="X28" s="136">
        <f>IF(COLUMN(X$12)-COLUMN($V$12)+1&lt;=$U28,ROUNDUP(IF(SUM($V28:W28)+($E28-SUM($V28:W28))*$N28&gt;$E28-$O28,$E28-$O28-SUM($V28:W28),($E28-SUM($V28:W28))*$N28),0),0)</f>
        <v>0</v>
      </c>
      <c r="Y28" s="136">
        <f>IF(COLUMN(Y$12)-COLUMN($V$12)+1&lt;=$U28,ROUNDUP(IF(SUM($V28:X28)+($E28-SUM($V28:X28))*$N28&gt;$E28-$O28,$E28-$O28-SUM($V28:X28),($E28-SUM($V28:X28))*$N28),0),0)</f>
        <v>0</v>
      </c>
      <c r="Z28" s="136">
        <f>IF(COLUMN(Z$12)-COLUMN($V$12)+1&lt;=$U28,ROUNDUP(IF(SUM($V28:Y28)+($E28-SUM($V28:Y28))*$N28&gt;$E28-$O28,$E28-$O28-SUM($V28:Y28),($E28-SUM($V28:Y28))*$N28),0),0)</f>
        <v>0</v>
      </c>
      <c r="AA28" s="136">
        <f>IF(COLUMN(AA$12)-COLUMN($V$12)+1&lt;=$U28,ROUNDUP(IF(SUM($V28:Z28)+($E28-SUM($V28:Z28))*$N28&gt;$E28-$O28,$E28-$O28-SUM($V28:Z28),($E28-SUM($V28:Z28))*$N28),0),0)</f>
        <v>0</v>
      </c>
      <c r="AB28" s="136">
        <f>IF(COLUMN(AB$12)-COLUMN($V$12)+1&lt;=$U28,ROUNDUP(IF(SUM($V28:AA28)+($E28-SUM($V28:AA28))*$N28&gt;$E28-$O28,$E28-$O28-SUM($V28:AA28),($E28-SUM($V28:AA28))*$N28),0),0)</f>
        <v>0</v>
      </c>
      <c r="AC28" s="136">
        <f>IF(COLUMN(AC$12)-COLUMN($V$12)+1&lt;=$U28,ROUNDUP(IF(SUM($V28:AB28)+($E28-SUM($V28:AB28))*$N28&gt;$E28-$O28,$E28-$O28-SUM($V28:AB28),($E28-SUM($V28:AB28))*$N28),0),0)</f>
        <v>0</v>
      </c>
      <c r="AD28" s="136">
        <f>IF(COLUMN(AD$12)-COLUMN($V$12)+1&lt;=$U28,ROUNDUP(IF(SUM($V28:AC28)+($E28-SUM($V28:AC28))*$N28&gt;$E28-$O28,$E28-$O28-SUM($V28:AC28),($E28-SUM($V28:AC28))*$N28),0),0)</f>
        <v>0</v>
      </c>
      <c r="AE28" s="136">
        <f>IF(COLUMN(AE$12)-COLUMN($V$12)+1&lt;=$U28,ROUNDUP(IF(SUM($V28:AD28)+($E28-SUM($V28:AD28))*$N28&gt;$E28-$O28,$E28-$O28-SUM($V28:AD28),($E28-SUM($V28:AD28))*$N28),0),0)</f>
        <v>0</v>
      </c>
      <c r="AF28" s="136">
        <f>IF(COLUMN(AF$12)-COLUMN($V$12)+1&lt;=$U28,ROUNDUP(IF(SUM($V28:AE28)+($E28-SUM($V28:AE28))*$N28&gt;$E28-$O28,$E28-$O28-SUM($V28:AE28),($E28-SUM($V28:AE28))*$N28),0),0)</f>
        <v>0</v>
      </c>
      <c r="AG28" s="136">
        <f>IF(COLUMN(AG$12)-COLUMN($V$12)+1&lt;=$U28,ROUNDUP(IF(SUM($V28:AF28)+($E28-SUM($V28:AF28))*$N28&gt;$E28-$O28,$E28-$O28-SUM($V28:AF28),($E28-SUM($V28:AF28))*$N28),0),0)</f>
        <v>0</v>
      </c>
      <c r="AH28" s="136">
        <f>IF(COLUMN(AH$12)-COLUMN($V$12)+1&lt;=$U28,ROUNDUP(IF(SUM($V28:AG28)+($E28-SUM($V28:AG28))*$N28&gt;$E28-$O28,$E28-$O28-SUM($V28:AG28),($E28-SUM($V28:AG28))*$N28),0),0)</f>
        <v>0</v>
      </c>
      <c r="AI28" s="136">
        <f>IF(COLUMN(AI$12)-COLUMN($V$12)+1&lt;=$U28,ROUNDUP(IF(SUM($V28:AH28)+($E28-SUM($V28:AH28))*$N28&gt;$E28-$O28,$E28-$O28-SUM($V28:AH28),($E28-SUM($V28:AH28))*$N28),0),0)</f>
        <v>0</v>
      </c>
      <c r="AJ28" s="136">
        <f>IF(COLUMN(AJ$12)-COLUMN($V$12)+1&lt;=$U28,ROUNDUP(IF(SUM($V28:AI28)+($E28-SUM($V28:AI28))*$N28&gt;$E28-$O28,$E28-$O28-SUM($V28:AI28),($E28-SUM($V28:AI28))*$N28),0),0)</f>
        <v>0</v>
      </c>
      <c r="AK28" s="136">
        <f>IF(COLUMN(AK$12)-COLUMN($V$12)+1&lt;=$U28,ROUNDUP(IF(SUM($V28:AJ28)+($E28-SUM($V28:AJ28))*$N28&gt;$E28-$O28,$E28-$O28-SUM($V28:AJ28),($E28-SUM($V28:AJ28))*$N28),0),0)</f>
        <v>0</v>
      </c>
      <c r="AL28" s="136">
        <f>IF(COLUMN(AL$12)-COLUMN($V$12)+1&lt;=$U28,ROUNDUP(IF(SUM($V28:AK28)+($E28-SUM($V28:AK28))*$N28&gt;$E28-$O28,$E28-$O28-SUM($V28:AK28),($E28-SUM($V28:AK28))*$N28),0),0)</f>
        <v>0</v>
      </c>
      <c r="AM28" s="136">
        <f>IF(COLUMN(AM$12)-COLUMN($V$12)+1&lt;=$U28,ROUNDUP(IF(SUM($V28:AL28)+($E28-SUM($V28:AL28))*$N28&gt;$E28-$O28,$E28-$O28-SUM($V28:AL28),($E28-SUM($V28:AL28))*$N28),0),0)</f>
        <v>0</v>
      </c>
      <c r="AN28" s="136">
        <f>IF(COLUMN(AN$12)-COLUMN($V$12)+1&lt;=$U28,ROUNDUP(IF(SUM($V28:AM28)+($E28-SUM($V28:AM28))*$N28&gt;$E28-$O28,$E28-$O28-SUM($V28:AM28),($E28-SUM($V28:AM28))*$N28),0),0)</f>
        <v>0</v>
      </c>
      <c r="AO28" s="136">
        <f>IF(COLUMN(AO$12)-COLUMN($V$12)+1&lt;=$U28,ROUNDUP(IF(SUM($V28:AN28)+($E28-SUM($V28:AN28))*$N28&gt;$E28-$O28,$E28-$O28-SUM($V28:AN28),($E28-SUM($V28:AN28))*$N28),0),0)</f>
        <v>0</v>
      </c>
      <c r="AP28" s="136">
        <f>IF(COLUMN(AP$12)-COLUMN($V$12)+1&lt;=$U28,ROUNDUP(IF(SUM($V28:AO28)+($E28-SUM($V28:AO28))*$N28&gt;$E28-$O28,$E28-$O28-SUM($V28:AO28),($E28-SUM($V28:AO28))*$N28),0),0)</f>
        <v>0</v>
      </c>
      <c r="AQ28" s="136">
        <f>IF(COLUMN(AQ$12)-COLUMN($V$12)+1&lt;=$U28,ROUNDUP(IF(SUM($V28:AP28)+($E28-SUM($V28:AP28))*$N28&gt;$E28-$O28,$E28-$O28-SUM($V28:AP28),($E28-SUM($V28:AP28))*$N28),0),0)</f>
        <v>0</v>
      </c>
      <c r="AR28" s="136">
        <f>IF(COLUMN(AR$12)-COLUMN($V$12)+1&lt;=$U28,ROUNDUP(IF(SUM($V28:AQ28)+($E28-SUM($V28:AQ28))*$N28&gt;$E28-$O28,$E28-$O28-SUM($V28:AQ28),($E28-SUM($V28:AQ28))*$N28),0),0)</f>
        <v>0</v>
      </c>
      <c r="AS28" s="136">
        <f>IF(COLUMN(AS$12)-COLUMN($V$12)+1&lt;=$U28,ROUNDUP(IF(SUM($V28:AR28)+($E28-SUM($V28:AR28))*$N28&gt;$E28-$O28,$E28-$O28-SUM($V28:AR28),($E28-SUM($V28:AR28))*$N28),0),0)</f>
        <v>0</v>
      </c>
      <c r="AT28" s="136">
        <f>IF(COLUMN(AT$12)-COLUMN($V$12)+1&lt;=$U28,ROUNDUP(IF(SUM($V28:AS28)+($E28-SUM($V28:AS28))*$N28&gt;$E28-$O28,$E28-$O28-SUM($V28:AS28),($E28-SUM($V28:AS28))*$N28),0),0)</f>
        <v>0</v>
      </c>
      <c r="AU28" s="136">
        <f>IF(COLUMN(AU$12)-COLUMN($V$12)+1&lt;=$U28,ROUNDUP(IF(SUM($V28:AT28)+($E28-SUM($V28:AT28))*$N28&gt;$E28-$O28,$E28-$O28-SUM($V28:AT28),($E28-SUM($V28:AT28))*$N28),0),0)</f>
        <v>0</v>
      </c>
      <c r="AV28" s="136">
        <f>IF(COLUMN(AV$12)-COLUMN($V$12)+1&lt;=$U28,ROUNDUP(IF(SUM($V28:AU28)+($E28-SUM($V28:AU28))*$N28&gt;$E28-$O28,$E28-$O28-SUM($V28:AU28),($E28-SUM($V28:AU28))*$N28),0),0)</f>
        <v>0</v>
      </c>
      <c r="AW28" s="136">
        <f>IF(COLUMN(AW$12)-COLUMN($V$12)+1&lt;=$U28,ROUNDUP(IF(SUM($V28:AV28)+($E28-SUM($V28:AV28))*$N28&gt;$E28-$O28,$E28-$O28-SUM($V28:AV28),($E28-SUM($V28:AV28))*$N28),0),0)</f>
        <v>0</v>
      </c>
      <c r="AX28" s="136">
        <f>IF(COLUMN(AX$12)-COLUMN($V$12)+1&lt;=$U28,ROUNDUP(IF(SUM($V28:AW28)+($E28-SUM($V28:AW28))*$N28&gt;$E28-$O28,$E28-$O28-SUM($V28:AW28),($E28-SUM($V28:AW28))*$N28),0),0)</f>
        <v>0</v>
      </c>
      <c r="AY28" s="136">
        <f>IF(COLUMN(AY$12)-COLUMN($V$12)+1&lt;=$U28,ROUNDUP(IF(SUM($V28:AX28)+($E28-SUM($V28:AX28))*$N28&gt;$E28-$O28,$E28-$O28-SUM($V28:AX28),($E28-SUM($V28:AX28))*$N28),0),0)</f>
        <v>0</v>
      </c>
      <c r="AZ28" s="136">
        <f>IF(COLUMN(AZ$12)-COLUMN($V$12)+1&lt;=$U28,ROUNDUP(IF(SUM($V28:AY28)+($E28-SUM($V28:AY28))*$N28&gt;$E28-$O28,$E28-$O28-SUM($V28:AY28),($E28-SUM($V28:AY28))*$N28),0),0)</f>
        <v>0</v>
      </c>
      <c r="BA28" s="136">
        <f>IF(COLUMN(BA$12)-COLUMN($V$12)+1&lt;=$U28,ROUNDUP(IF(SUM($V28:AZ28)+($E28-SUM($V28:AZ28))*$N28&gt;$E28-$O28,$E28-$O28-SUM($V28:AZ28),($E28-SUM($V28:AZ28))*$N28),0),0)</f>
        <v>0</v>
      </c>
      <c r="BB28" s="556">
        <f t="shared" si="6"/>
        <v>0</v>
      </c>
      <c r="BC28" s="556">
        <f t="shared" si="7"/>
        <v>0</v>
      </c>
      <c r="BD28" s="146">
        <f t="shared" si="8"/>
        <v>0</v>
      </c>
      <c r="BE28" s="146">
        <f t="shared" si="9"/>
        <v>0</v>
      </c>
      <c r="BF28" s="146">
        <f t="shared" si="10"/>
        <v>0</v>
      </c>
      <c r="BH28" s="557">
        <f t="shared" si="11"/>
        <v>0</v>
      </c>
      <c r="BI28" s="558">
        <f t="shared" si="30"/>
        <v>0</v>
      </c>
      <c r="BJ28" s="558">
        <f t="shared" si="31"/>
        <v>0</v>
      </c>
      <c r="BK28" s="557">
        <f t="shared" si="12"/>
        <v>0</v>
      </c>
      <c r="BL28" s="558">
        <f t="shared" si="13"/>
        <v>0</v>
      </c>
      <c r="BM28" s="558">
        <f t="shared" si="14"/>
        <v>0</v>
      </c>
      <c r="BN28" s="558">
        <f t="shared" si="35"/>
        <v>0</v>
      </c>
      <c r="BO28" s="558">
        <f t="shared" si="15"/>
        <v>0</v>
      </c>
      <c r="BP28" s="558">
        <f t="shared" si="16"/>
        <v>0</v>
      </c>
      <c r="BQ28" s="558">
        <f t="shared" si="17"/>
        <v>0</v>
      </c>
      <c r="BR28" s="533"/>
      <c r="BS28" s="557">
        <f t="shared" si="18"/>
        <v>0</v>
      </c>
      <c r="BT28" s="558">
        <f t="shared" si="32"/>
        <v>0</v>
      </c>
      <c r="BU28" s="558">
        <f t="shared" si="33"/>
        <v>0</v>
      </c>
      <c r="BV28" s="557">
        <f t="shared" si="19"/>
        <v>0</v>
      </c>
      <c r="BW28" s="558">
        <f t="shared" si="20"/>
        <v>0</v>
      </c>
      <c r="BX28" s="558">
        <f t="shared" si="21"/>
        <v>0</v>
      </c>
      <c r="BY28" s="558">
        <f t="shared" si="22"/>
        <v>0</v>
      </c>
      <c r="BZ28" s="558">
        <f t="shared" si="23"/>
        <v>0</v>
      </c>
      <c r="CA28" s="558">
        <f t="shared" si="24"/>
        <v>0</v>
      </c>
      <c r="CB28" s="558">
        <f t="shared" si="25"/>
        <v>0</v>
      </c>
      <c r="CC28" s="533"/>
      <c r="CD28" s="533"/>
      <c r="CE28" s="533"/>
      <c r="CF28" s="533"/>
      <c r="CG28" s="533"/>
      <c r="CH28" s="533"/>
      <c r="CI28" s="533"/>
      <c r="CJ28" s="533"/>
      <c r="CK28" s="533"/>
      <c r="CL28" s="533"/>
      <c r="CM28" s="533"/>
      <c r="CN28" s="533"/>
      <c r="CO28" s="533"/>
      <c r="CP28" s="533"/>
      <c r="CQ28" s="533"/>
      <c r="CR28" s="533"/>
      <c r="CS28" s="533"/>
      <c r="CT28" s="533"/>
      <c r="CU28" s="533"/>
      <c r="CV28" s="533"/>
      <c r="CW28" s="533"/>
      <c r="CX28" s="533"/>
      <c r="CY28" s="533"/>
      <c r="CZ28" s="533"/>
    </row>
    <row r="29" spans="2:104" ht="13.5" x14ac:dyDescent="0.2">
      <c r="B29" s="145" t="str">
        <f t="shared" si="34"/>
        <v/>
      </c>
      <c r="C29" s="550"/>
      <c r="D29" s="551"/>
      <c r="E29" s="552"/>
      <c r="F29" s="553"/>
      <c r="G29" s="553"/>
      <c r="H29" s="554"/>
      <c r="I29" s="554"/>
      <c r="J29" s="554"/>
      <c r="K29" s="554"/>
      <c r="L29" s="613" t="str" cm="1">
        <f t="array" ref="L29">IF(OR(NOT(ISBLANK(H29:K29))),SUM(H29:K29), "")</f>
        <v/>
      </c>
      <c r="M29" s="613" t="str">
        <f t="shared" si="26"/>
        <v/>
      </c>
      <c r="N29" s="555" t="str">
        <f t="shared" si="0"/>
        <v/>
      </c>
      <c r="O29" s="532">
        <f t="shared" si="1"/>
        <v>0</v>
      </c>
      <c r="P29" s="146">
        <f t="shared" si="2"/>
        <v>0</v>
      </c>
      <c r="Q29" s="146">
        <f t="shared" si="27"/>
        <v>0</v>
      </c>
      <c r="R29" s="146">
        <f t="shared" si="28"/>
        <v>0</v>
      </c>
      <c r="S29" s="146" t="str">
        <f t="shared" si="3"/>
        <v/>
      </c>
      <c r="T29" s="146" t="str">
        <f t="shared" si="4"/>
        <v/>
      </c>
      <c r="U29" s="146">
        <f t="shared" si="29"/>
        <v>0</v>
      </c>
      <c r="V29" s="136">
        <f t="shared" si="5"/>
        <v>0</v>
      </c>
      <c r="W29" s="136">
        <f>IF(COLUMN(W$12)-COLUMN($V$12)+1&lt;=$U29,ROUNDUP(IF(SUM($V29:V29)+($E29-SUM($V29:V29))*$N29&gt;$E29-$O29,$E29-$O29-SUM($V29:V29),($E29-SUM($V29:V29))*$N29),0),0)</f>
        <v>0</v>
      </c>
      <c r="X29" s="136">
        <f>IF(COLUMN(X$12)-COLUMN($V$12)+1&lt;=$U29,ROUNDUP(IF(SUM($V29:W29)+($E29-SUM($V29:W29))*$N29&gt;$E29-$O29,$E29-$O29-SUM($V29:W29),($E29-SUM($V29:W29))*$N29),0),0)</f>
        <v>0</v>
      </c>
      <c r="Y29" s="136">
        <f>IF(COLUMN(Y$12)-COLUMN($V$12)+1&lt;=$U29,ROUNDUP(IF(SUM($V29:X29)+($E29-SUM($V29:X29))*$N29&gt;$E29-$O29,$E29-$O29-SUM($V29:X29),($E29-SUM($V29:X29))*$N29),0),0)</f>
        <v>0</v>
      </c>
      <c r="Z29" s="136">
        <f>IF(COLUMN(Z$12)-COLUMN($V$12)+1&lt;=$U29,ROUNDUP(IF(SUM($V29:Y29)+($E29-SUM($V29:Y29))*$N29&gt;$E29-$O29,$E29-$O29-SUM($V29:Y29),($E29-SUM($V29:Y29))*$N29),0),0)</f>
        <v>0</v>
      </c>
      <c r="AA29" s="136">
        <f>IF(COLUMN(AA$12)-COLUMN($V$12)+1&lt;=$U29,ROUNDUP(IF(SUM($V29:Z29)+($E29-SUM($V29:Z29))*$N29&gt;$E29-$O29,$E29-$O29-SUM($V29:Z29),($E29-SUM($V29:Z29))*$N29),0),0)</f>
        <v>0</v>
      </c>
      <c r="AB29" s="136">
        <f>IF(COLUMN(AB$12)-COLUMN($V$12)+1&lt;=$U29,ROUNDUP(IF(SUM($V29:AA29)+($E29-SUM($V29:AA29))*$N29&gt;$E29-$O29,$E29-$O29-SUM($V29:AA29),($E29-SUM($V29:AA29))*$N29),0),0)</f>
        <v>0</v>
      </c>
      <c r="AC29" s="136">
        <f>IF(COLUMN(AC$12)-COLUMN($V$12)+1&lt;=$U29,ROUNDUP(IF(SUM($V29:AB29)+($E29-SUM($V29:AB29))*$N29&gt;$E29-$O29,$E29-$O29-SUM($V29:AB29),($E29-SUM($V29:AB29))*$N29),0),0)</f>
        <v>0</v>
      </c>
      <c r="AD29" s="136">
        <f>IF(COLUMN(AD$12)-COLUMN($V$12)+1&lt;=$U29,ROUNDUP(IF(SUM($V29:AC29)+($E29-SUM($V29:AC29))*$N29&gt;$E29-$O29,$E29-$O29-SUM($V29:AC29),($E29-SUM($V29:AC29))*$N29),0),0)</f>
        <v>0</v>
      </c>
      <c r="AE29" s="136">
        <f>IF(COLUMN(AE$12)-COLUMN($V$12)+1&lt;=$U29,ROUNDUP(IF(SUM($V29:AD29)+($E29-SUM($V29:AD29))*$N29&gt;$E29-$O29,$E29-$O29-SUM($V29:AD29),($E29-SUM($V29:AD29))*$N29),0),0)</f>
        <v>0</v>
      </c>
      <c r="AF29" s="136">
        <f>IF(COLUMN(AF$12)-COLUMN($V$12)+1&lt;=$U29,ROUNDUP(IF(SUM($V29:AE29)+($E29-SUM($V29:AE29))*$N29&gt;$E29-$O29,$E29-$O29-SUM($V29:AE29),($E29-SUM($V29:AE29))*$N29),0),0)</f>
        <v>0</v>
      </c>
      <c r="AG29" s="136">
        <f>IF(COLUMN(AG$12)-COLUMN($V$12)+1&lt;=$U29,ROUNDUP(IF(SUM($V29:AF29)+($E29-SUM($V29:AF29))*$N29&gt;$E29-$O29,$E29-$O29-SUM($V29:AF29),($E29-SUM($V29:AF29))*$N29),0),0)</f>
        <v>0</v>
      </c>
      <c r="AH29" s="136">
        <f>IF(COLUMN(AH$12)-COLUMN($V$12)+1&lt;=$U29,ROUNDUP(IF(SUM($V29:AG29)+($E29-SUM($V29:AG29))*$N29&gt;$E29-$O29,$E29-$O29-SUM($V29:AG29),($E29-SUM($V29:AG29))*$N29),0),0)</f>
        <v>0</v>
      </c>
      <c r="AI29" s="136">
        <f>IF(COLUMN(AI$12)-COLUMN($V$12)+1&lt;=$U29,ROUNDUP(IF(SUM($V29:AH29)+($E29-SUM($V29:AH29))*$N29&gt;$E29-$O29,$E29-$O29-SUM($V29:AH29),($E29-SUM($V29:AH29))*$N29),0),0)</f>
        <v>0</v>
      </c>
      <c r="AJ29" s="136">
        <f>IF(COLUMN(AJ$12)-COLUMN($V$12)+1&lt;=$U29,ROUNDUP(IF(SUM($V29:AI29)+($E29-SUM($V29:AI29))*$N29&gt;$E29-$O29,$E29-$O29-SUM($V29:AI29),($E29-SUM($V29:AI29))*$N29),0),0)</f>
        <v>0</v>
      </c>
      <c r="AK29" s="136">
        <f>IF(COLUMN(AK$12)-COLUMN($V$12)+1&lt;=$U29,ROUNDUP(IF(SUM($V29:AJ29)+($E29-SUM($V29:AJ29))*$N29&gt;$E29-$O29,$E29-$O29-SUM($V29:AJ29),($E29-SUM($V29:AJ29))*$N29),0),0)</f>
        <v>0</v>
      </c>
      <c r="AL29" s="136">
        <f>IF(COLUMN(AL$12)-COLUMN($V$12)+1&lt;=$U29,ROUNDUP(IF(SUM($V29:AK29)+($E29-SUM($V29:AK29))*$N29&gt;$E29-$O29,$E29-$O29-SUM($V29:AK29),($E29-SUM($V29:AK29))*$N29),0),0)</f>
        <v>0</v>
      </c>
      <c r="AM29" s="136">
        <f>IF(COLUMN(AM$12)-COLUMN($V$12)+1&lt;=$U29,ROUNDUP(IF(SUM($V29:AL29)+($E29-SUM($V29:AL29))*$N29&gt;$E29-$O29,$E29-$O29-SUM($V29:AL29),($E29-SUM($V29:AL29))*$N29),0),0)</f>
        <v>0</v>
      </c>
      <c r="AN29" s="136">
        <f>IF(COLUMN(AN$12)-COLUMN($V$12)+1&lt;=$U29,ROUNDUP(IF(SUM($V29:AM29)+($E29-SUM($V29:AM29))*$N29&gt;$E29-$O29,$E29-$O29-SUM($V29:AM29),($E29-SUM($V29:AM29))*$N29),0),0)</f>
        <v>0</v>
      </c>
      <c r="AO29" s="136">
        <f>IF(COLUMN(AO$12)-COLUMN($V$12)+1&lt;=$U29,ROUNDUP(IF(SUM($V29:AN29)+($E29-SUM($V29:AN29))*$N29&gt;$E29-$O29,$E29-$O29-SUM($V29:AN29),($E29-SUM($V29:AN29))*$N29),0),0)</f>
        <v>0</v>
      </c>
      <c r="AP29" s="136">
        <f>IF(COLUMN(AP$12)-COLUMN($V$12)+1&lt;=$U29,ROUNDUP(IF(SUM($V29:AO29)+($E29-SUM($V29:AO29))*$N29&gt;$E29-$O29,$E29-$O29-SUM($V29:AO29),($E29-SUM($V29:AO29))*$N29),0),0)</f>
        <v>0</v>
      </c>
      <c r="AQ29" s="136">
        <f>IF(COLUMN(AQ$12)-COLUMN($V$12)+1&lt;=$U29,ROUNDUP(IF(SUM($V29:AP29)+($E29-SUM($V29:AP29))*$N29&gt;$E29-$O29,$E29-$O29-SUM($V29:AP29),($E29-SUM($V29:AP29))*$N29),0),0)</f>
        <v>0</v>
      </c>
      <c r="AR29" s="136">
        <f>IF(COLUMN(AR$12)-COLUMN($V$12)+1&lt;=$U29,ROUNDUP(IF(SUM($V29:AQ29)+($E29-SUM($V29:AQ29))*$N29&gt;$E29-$O29,$E29-$O29-SUM($V29:AQ29),($E29-SUM($V29:AQ29))*$N29),0),0)</f>
        <v>0</v>
      </c>
      <c r="AS29" s="136">
        <f>IF(COLUMN(AS$12)-COLUMN($V$12)+1&lt;=$U29,ROUNDUP(IF(SUM($V29:AR29)+($E29-SUM($V29:AR29))*$N29&gt;$E29-$O29,$E29-$O29-SUM($V29:AR29),($E29-SUM($V29:AR29))*$N29),0),0)</f>
        <v>0</v>
      </c>
      <c r="AT29" s="136">
        <f>IF(COLUMN(AT$12)-COLUMN($V$12)+1&lt;=$U29,ROUNDUP(IF(SUM($V29:AS29)+($E29-SUM($V29:AS29))*$N29&gt;$E29-$O29,$E29-$O29-SUM($V29:AS29),($E29-SUM($V29:AS29))*$N29),0),0)</f>
        <v>0</v>
      </c>
      <c r="AU29" s="136">
        <f>IF(COLUMN(AU$12)-COLUMN($V$12)+1&lt;=$U29,ROUNDUP(IF(SUM($V29:AT29)+($E29-SUM($V29:AT29))*$N29&gt;$E29-$O29,$E29-$O29-SUM($V29:AT29),($E29-SUM($V29:AT29))*$N29),0),0)</f>
        <v>0</v>
      </c>
      <c r="AV29" s="136">
        <f>IF(COLUMN(AV$12)-COLUMN($V$12)+1&lt;=$U29,ROUNDUP(IF(SUM($V29:AU29)+($E29-SUM($V29:AU29))*$N29&gt;$E29-$O29,$E29-$O29-SUM($V29:AU29),($E29-SUM($V29:AU29))*$N29),0),0)</f>
        <v>0</v>
      </c>
      <c r="AW29" s="136">
        <f>IF(COLUMN(AW$12)-COLUMN($V$12)+1&lt;=$U29,ROUNDUP(IF(SUM($V29:AV29)+($E29-SUM($V29:AV29))*$N29&gt;$E29-$O29,$E29-$O29-SUM($V29:AV29),($E29-SUM($V29:AV29))*$N29),0),0)</f>
        <v>0</v>
      </c>
      <c r="AX29" s="136">
        <f>IF(COLUMN(AX$12)-COLUMN($V$12)+1&lt;=$U29,ROUNDUP(IF(SUM($V29:AW29)+($E29-SUM($V29:AW29))*$N29&gt;$E29-$O29,$E29-$O29-SUM($V29:AW29),($E29-SUM($V29:AW29))*$N29),0),0)</f>
        <v>0</v>
      </c>
      <c r="AY29" s="136">
        <f>IF(COLUMN(AY$12)-COLUMN($V$12)+1&lt;=$U29,ROUNDUP(IF(SUM($V29:AX29)+($E29-SUM($V29:AX29))*$N29&gt;$E29-$O29,$E29-$O29-SUM($V29:AX29),($E29-SUM($V29:AX29))*$N29),0),0)</f>
        <v>0</v>
      </c>
      <c r="AZ29" s="136">
        <f>IF(COLUMN(AZ$12)-COLUMN($V$12)+1&lt;=$U29,ROUNDUP(IF(SUM($V29:AY29)+($E29-SUM($V29:AY29))*$N29&gt;$E29-$O29,$E29-$O29-SUM($V29:AY29),($E29-SUM($V29:AY29))*$N29),0),0)</f>
        <v>0</v>
      </c>
      <c r="BA29" s="136">
        <f>IF(COLUMN(BA$12)-COLUMN($V$12)+1&lt;=$U29,ROUNDUP(IF(SUM($V29:AZ29)+($E29-SUM($V29:AZ29))*$N29&gt;$E29-$O29,$E29-$O29-SUM($V29:AZ29),($E29-SUM($V29:AZ29))*$N29),0),0)</f>
        <v>0</v>
      </c>
      <c r="BB29" s="556">
        <f t="shared" si="6"/>
        <v>0</v>
      </c>
      <c r="BC29" s="556">
        <f t="shared" si="7"/>
        <v>0</v>
      </c>
      <c r="BD29" s="146">
        <f t="shared" si="8"/>
        <v>0</v>
      </c>
      <c r="BE29" s="146">
        <f t="shared" si="9"/>
        <v>0</v>
      </c>
      <c r="BF29" s="146">
        <f t="shared" si="10"/>
        <v>0</v>
      </c>
      <c r="BH29" s="557">
        <f t="shared" si="11"/>
        <v>0</v>
      </c>
      <c r="BI29" s="558">
        <f t="shared" si="30"/>
        <v>0</v>
      </c>
      <c r="BJ29" s="558">
        <f t="shared" si="31"/>
        <v>0</v>
      </c>
      <c r="BK29" s="557">
        <f t="shared" si="12"/>
        <v>0</v>
      </c>
      <c r="BL29" s="558">
        <f t="shared" si="13"/>
        <v>0</v>
      </c>
      <c r="BM29" s="558">
        <f t="shared" si="14"/>
        <v>0</v>
      </c>
      <c r="BN29" s="558">
        <f t="shared" si="35"/>
        <v>0</v>
      </c>
      <c r="BO29" s="558">
        <f t="shared" si="15"/>
        <v>0</v>
      </c>
      <c r="BP29" s="558">
        <f t="shared" si="16"/>
        <v>0</v>
      </c>
      <c r="BQ29" s="558">
        <f t="shared" si="17"/>
        <v>0</v>
      </c>
      <c r="BR29" s="533"/>
      <c r="BS29" s="557">
        <f t="shared" si="18"/>
        <v>0</v>
      </c>
      <c r="BT29" s="558">
        <f t="shared" si="32"/>
        <v>0</v>
      </c>
      <c r="BU29" s="558">
        <f t="shared" si="33"/>
        <v>0</v>
      </c>
      <c r="BV29" s="557">
        <f t="shared" si="19"/>
        <v>0</v>
      </c>
      <c r="BW29" s="558">
        <f t="shared" si="20"/>
        <v>0</v>
      </c>
      <c r="BX29" s="558">
        <f t="shared" si="21"/>
        <v>0</v>
      </c>
      <c r="BY29" s="558">
        <f t="shared" si="22"/>
        <v>0</v>
      </c>
      <c r="BZ29" s="558">
        <f t="shared" si="23"/>
        <v>0</v>
      </c>
      <c r="CA29" s="558">
        <f t="shared" si="24"/>
        <v>0</v>
      </c>
      <c r="CB29" s="558">
        <f t="shared" si="25"/>
        <v>0</v>
      </c>
      <c r="CC29" s="533"/>
      <c r="CD29" s="533"/>
      <c r="CE29" s="533"/>
      <c r="CF29" s="533"/>
      <c r="CG29" s="533"/>
      <c r="CH29" s="533"/>
      <c r="CI29" s="533"/>
      <c r="CJ29" s="533"/>
      <c r="CK29" s="533"/>
      <c r="CL29" s="533"/>
      <c r="CM29" s="533"/>
      <c r="CN29" s="533"/>
      <c r="CO29" s="533"/>
      <c r="CP29" s="533"/>
      <c r="CQ29" s="533"/>
      <c r="CR29" s="533"/>
      <c r="CS29" s="533"/>
      <c r="CT29" s="533"/>
      <c r="CU29" s="533"/>
      <c r="CV29" s="533"/>
      <c r="CW29" s="533"/>
      <c r="CX29" s="533"/>
      <c r="CY29" s="533"/>
      <c r="CZ29" s="533"/>
    </row>
    <row r="30" spans="2:104" ht="13.5" x14ac:dyDescent="0.2">
      <c r="B30" s="145" t="str">
        <f t="shared" si="34"/>
        <v/>
      </c>
      <c r="C30" s="550"/>
      <c r="D30" s="551"/>
      <c r="E30" s="552"/>
      <c r="F30" s="553"/>
      <c r="G30" s="553"/>
      <c r="H30" s="554"/>
      <c r="I30" s="554"/>
      <c r="J30" s="554"/>
      <c r="K30" s="554"/>
      <c r="L30" s="613" t="str" cm="1">
        <f t="array" ref="L30">IF(OR(NOT(ISBLANK(H30:K30))),SUM(H30:K30), "")</f>
        <v/>
      </c>
      <c r="M30" s="613" t="str">
        <f t="shared" si="26"/>
        <v/>
      </c>
      <c r="N30" s="555" t="str">
        <f t="shared" si="0"/>
        <v/>
      </c>
      <c r="O30" s="532">
        <f t="shared" si="1"/>
        <v>0</v>
      </c>
      <c r="P30" s="146">
        <f t="shared" si="2"/>
        <v>0</v>
      </c>
      <c r="Q30" s="146">
        <f t="shared" si="27"/>
        <v>0</v>
      </c>
      <c r="R30" s="146">
        <f t="shared" si="28"/>
        <v>0</v>
      </c>
      <c r="S30" s="146" t="str">
        <f t="shared" si="3"/>
        <v/>
      </c>
      <c r="T30" s="146" t="str">
        <f t="shared" si="4"/>
        <v/>
      </c>
      <c r="U30" s="146">
        <f t="shared" si="29"/>
        <v>0</v>
      </c>
      <c r="V30" s="136">
        <f t="shared" si="5"/>
        <v>0</v>
      </c>
      <c r="W30" s="136">
        <f>IF(COLUMN(W$12)-COLUMN($V$12)+1&lt;=$U30,ROUNDUP(IF(SUM($V30:V30)+($E30-SUM($V30:V30))*$N30&gt;$E30-$O30,$E30-$O30-SUM($V30:V30),($E30-SUM($V30:V30))*$N30),0),0)</f>
        <v>0</v>
      </c>
      <c r="X30" s="136">
        <f>IF(COLUMN(X$12)-COLUMN($V$12)+1&lt;=$U30,ROUNDUP(IF(SUM($V30:W30)+($E30-SUM($V30:W30))*$N30&gt;$E30-$O30,$E30-$O30-SUM($V30:W30),($E30-SUM($V30:W30))*$N30),0),0)</f>
        <v>0</v>
      </c>
      <c r="Y30" s="136">
        <f>IF(COLUMN(Y$12)-COLUMN($V$12)+1&lt;=$U30,ROUNDUP(IF(SUM($V30:X30)+($E30-SUM($V30:X30))*$N30&gt;$E30-$O30,$E30-$O30-SUM($V30:X30),($E30-SUM($V30:X30))*$N30),0),0)</f>
        <v>0</v>
      </c>
      <c r="Z30" s="136">
        <f>IF(COLUMN(Z$12)-COLUMN($V$12)+1&lt;=$U30,ROUNDUP(IF(SUM($V30:Y30)+($E30-SUM($V30:Y30))*$N30&gt;$E30-$O30,$E30-$O30-SUM($V30:Y30),($E30-SUM($V30:Y30))*$N30),0),0)</f>
        <v>0</v>
      </c>
      <c r="AA30" s="136">
        <f>IF(COLUMN(AA$12)-COLUMN($V$12)+1&lt;=$U30,ROUNDUP(IF(SUM($V30:Z30)+($E30-SUM($V30:Z30))*$N30&gt;$E30-$O30,$E30-$O30-SUM($V30:Z30),($E30-SUM($V30:Z30))*$N30),0),0)</f>
        <v>0</v>
      </c>
      <c r="AB30" s="136">
        <f>IF(COLUMN(AB$12)-COLUMN($V$12)+1&lt;=$U30,ROUNDUP(IF(SUM($V30:AA30)+($E30-SUM($V30:AA30))*$N30&gt;$E30-$O30,$E30-$O30-SUM($V30:AA30),($E30-SUM($V30:AA30))*$N30),0),0)</f>
        <v>0</v>
      </c>
      <c r="AC30" s="136">
        <f>IF(COLUMN(AC$12)-COLUMN($V$12)+1&lt;=$U30,ROUNDUP(IF(SUM($V30:AB30)+($E30-SUM($V30:AB30))*$N30&gt;$E30-$O30,$E30-$O30-SUM($V30:AB30),($E30-SUM($V30:AB30))*$N30),0),0)</f>
        <v>0</v>
      </c>
      <c r="AD30" s="136">
        <f>IF(COLUMN(AD$12)-COLUMN($V$12)+1&lt;=$U30,ROUNDUP(IF(SUM($V30:AC30)+($E30-SUM($V30:AC30))*$N30&gt;$E30-$O30,$E30-$O30-SUM($V30:AC30),($E30-SUM($V30:AC30))*$N30),0),0)</f>
        <v>0</v>
      </c>
      <c r="AE30" s="136">
        <f>IF(COLUMN(AE$12)-COLUMN($V$12)+1&lt;=$U30,ROUNDUP(IF(SUM($V30:AD30)+($E30-SUM($V30:AD30))*$N30&gt;$E30-$O30,$E30-$O30-SUM($V30:AD30),($E30-SUM($V30:AD30))*$N30),0),0)</f>
        <v>0</v>
      </c>
      <c r="AF30" s="136">
        <f>IF(COLUMN(AF$12)-COLUMN($V$12)+1&lt;=$U30,ROUNDUP(IF(SUM($V30:AE30)+($E30-SUM($V30:AE30))*$N30&gt;$E30-$O30,$E30-$O30-SUM($V30:AE30),($E30-SUM($V30:AE30))*$N30),0),0)</f>
        <v>0</v>
      </c>
      <c r="AG30" s="136">
        <f>IF(COLUMN(AG$12)-COLUMN($V$12)+1&lt;=$U30,ROUNDUP(IF(SUM($V30:AF30)+($E30-SUM($V30:AF30))*$N30&gt;$E30-$O30,$E30-$O30-SUM($V30:AF30),($E30-SUM($V30:AF30))*$N30),0),0)</f>
        <v>0</v>
      </c>
      <c r="AH30" s="136">
        <f>IF(COLUMN(AH$12)-COLUMN($V$12)+1&lt;=$U30,ROUNDUP(IF(SUM($V30:AG30)+($E30-SUM($V30:AG30))*$N30&gt;$E30-$O30,$E30-$O30-SUM($V30:AG30),($E30-SUM($V30:AG30))*$N30),0),0)</f>
        <v>0</v>
      </c>
      <c r="AI30" s="136">
        <f>IF(COLUMN(AI$12)-COLUMN($V$12)+1&lt;=$U30,ROUNDUP(IF(SUM($V30:AH30)+($E30-SUM($V30:AH30))*$N30&gt;$E30-$O30,$E30-$O30-SUM($V30:AH30),($E30-SUM($V30:AH30))*$N30),0),0)</f>
        <v>0</v>
      </c>
      <c r="AJ30" s="136">
        <f>IF(COLUMN(AJ$12)-COLUMN($V$12)+1&lt;=$U30,ROUNDUP(IF(SUM($V30:AI30)+($E30-SUM($V30:AI30))*$N30&gt;$E30-$O30,$E30-$O30-SUM($V30:AI30),($E30-SUM($V30:AI30))*$N30),0),0)</f>
        <v>0</v>
      </c>
      <c r="AK30" s="136">
        <f>IF(COLUMN(AK$12)-COLUMN($V$12)+1&lt;=$U30,ROUNDUP(IF(SUM($V30:AJ30)+($E30-SUM($V30:AJ30))*$N30&gt;$E30-$O30,$E30-$O30-SUM($V30:AJ30),($E30-SUM($V30:AJ30))*$N30),0),0)</f>
        <v>0</v>
      </c>
      <c r="AL30" s="136">
        <f>IF(COLUMN(AL$12)-COLUMN($V$12)+1&lt;=$U30,ROUNDUP(IF(SUM($V30:AK30)+($E30-SUM($V30:AK30))*$N30&gt;$E30-$O30,$E30-$O30-SUM($V30:AK30),($E30-SUM($V30:AK30))*$N30),0),0)</f>
        <v>0</v>
      </c>
      <c r="AM30" s="136">
        <f>IF(COLUMN(AM$12)-COLUMN($V$12)+1&lt;=$U30,ROUNDUP(IF(SUM($V30:AL30)+($E30-SUM($V30:AL30))*$N30&gt;$E30-$O30,$E30-$O30-SUM($V30:AL30),($E30-SUM($V30:AL30))*$N30),0),0)</f>
        <v>0</v>
      </c>
      <c r="AN30" s="136">
        <f>IF(COLUMN(AN$12)-COLUMN($V$12)+1&lt;=$U30,ROUNDUP(IF(SUM($V30:AM30)+($E30-SUM($V30:AM30))*$N30&gt;$E30-$O30,$E30-$O30-SUM($V30:AM30),($E30-SUM($V30:AM30))*$N30),0),0)</f>
        <v>0</v>
      </c>
      <c r="AO30" s="136">
        <f>IF(COLUMN(AO$12)-COLUMN($V$12)+1&lt;=$U30,ROUNDUP(IF(SUM($V30:AN30)+($E30-SUM($V30:AN30))*$N30&gt;$E30-$O30,$E30-$O30-SUM($V30:AN30),($E30-SUM($V30:AN30))*$N30),0),0)</f>
        <v>0</v>
      </c>
      <c r="AP30" s="136">
        <f>IF(COLUMN(AP$12)-COLUMN($V$12)+1&lt;=$U30,ROUNDUP(IF(SUM($V30:AO30)+($E30-SUM($V30:AO30))*$N30&gt;$E30-$O30,$E30-$O30-SUM($V30:AO30),($E30-SUM($V30:AO30))*$N30),0),0)</f>
        <v>0</v>
      </c>
      <c r="AQ30" s="136">
        <f>IF(COLUMN(AQ$12)-COLUMN($V$12)+1&lt;=$U30,ROUNDUP(IF(SUM($V30:AP30)+($E30-SUM($V30:AP30))*$N30&gt;$E30-$O30,$E30-$O30-SUM($V30:AP30),($E30-SUM($V30:AP30))*$N30),0),0)</f>
        <v>0</v>
      </c>
      <c r="AR30" s="136">
        <f>IF(COLUMN(AR$12)-COLUMN($V$12)+1&lt;=$U30,ROUNDUP(IF(SUM($V30:AQ30)+($E30-SUM($V30:AQ30))*$N30&gt;$E30-$O30,$E30-$O30-SUM($V30:AQ30),($E30-SUM($V30:AQ30))*$N30),0),0)</f>
        <v>0</v>
      </c>
      <c r="AS30" s="136">
        <f>IF(COLUMN(AS$12)-COLUMN($V$12)+1&lt;=$U30,ROUNDUP(IF(SUM($V30:AR30)+($E30-SUM($V30:AR30))*$N30&gt;$E30-$O30,$E30-$O30-SUM($V30:AR30),($E30-SUM($V30:AR30))*$N30),0),0)</f>
        <v>0</v>
      </c>
      <c r="AT30" s="136">
        <f>IF(COLUMN(AT$12)-COLUMN($V$12)+1&lt;=$U30,ROUNDUP(IF(SUM($V30:AS30)+($E30-SUM($V30:AS30))*$N30&gt;$E30-$O30,$E30-$O30-SUM($V30:AS30),($E30-SUM($V30:AS30))*$N30),0),0)</f>
        <v>0</v>
      </c>
      <c r="AU30" s="136">
        <f>IF(COLUMN(AU$12)-COLUMN($V$12)+1&lt;=$U30,ROUNDUP(IF(SUM($V30:AT30)+($E30-SUM($V30:AT30))*$N30&gt;$E30-$O30,$E30-$O30-SUM($V30:AT30),($E30-SUM($V30:AT30))*$N30),0),0)</f>
        <v>0</v>
      </c>
      <c r="AV30" s="136">
        <f>IF(COLUMN(AV$12)-COLUMN($V$12)+1&lt;=$U30,ROUNDUP(IF(SUM($V30:AU30)+($E30-SUM($V30:AU30))*$N30&gt;$E30-$O30,$E30-$O30-SUM($V30:AU30),($E30-SUM($V30:AU30))*$N30),0),0)</f>
        <v>0</v>
      </c>
      <c r="AW30" s="136">
        <f>IF(COLUMN(AW$12)-COLUMN($V$12)+1&lt;=$U30,ROUNDUP(IF(SUM($V30:AV30)+($E30-SUM($V30:AV30))*$N30&gt;$E30-$O30,$E30-$O30-SUM($V30:AV30),($E30-SUM($V30:AV30))*$N30),0),0)</f>
        <v>0</v>
      </c>
      <c r="AX30" s="136">
        <f>IF(COLUMN(AX$12)-COLUMN($V$12)+1&lt;=$U30,ROUNDUP(IF(SUM($V30:AW30)+($E30-SUM($V30:AW30))*$N30&gt;$E30-$O30,$E30-$O30-SUM($V30:AW30),($E30-SUM($V30:AW30))*$N30),0),0)</f>
        <v>0</v>
      </c>
      <c r="AY30" s="136">
        <f>IF(COLUMN(AY$12)-COLUMN($V$12)+1&lt;=$U30,ROUNDUP(IF(SUM($V30:AX30)+($E30-SUM($V30:AX30))*$N30&gt;$E30-$O30,$E30-$O30-SUM($V30:AX30),($E30-SUM($V30:AX30))*$N30),0),0)</f>
        <v>0</v>
      </c>
      <c r="AZ30" s="136">
        <f>IF(COLUMN(AZ$12)-COLUMN($V$12)+1&lt;=$U30,ROUNDUP(IF(SUM($V30:AY30)+($E30-SUM($V30:AY30))*$N30&gt;$E30-$O30,$E30-$O30-SUM($V30:AY30),($E30-SUM($V30:AY30))*$N30),0),0)</f>
        <v>0</v>
      </c>
      <c r="BA30" s="136">
        <f>IF(COLUMN(BA$12)-COLUMN($V$12)+1&lt;=$U30,ROUNDUP(IF(SUM($V30:AZ30)+($E30-SUM($V30:AZ30))*$N30&gt;$E30-$O30,$E30-$O30-SUM($V30:AZ30),($E30-SUM($V30:AZ30))*$N30),0),0)</f>
        <v>0</v>
      </c>
      <c r="BB30" s="556">
        <f t="shared" si="6"/>
        <v>0</v>
      </c>
      <c r="BC30" s="556">
        <f t="shared" si="7"/>
        <v>0</v>
      </c>
      <c r="BD30" s="146">
        <f t="shared" si="8"/>
        <v>0</v>
      </c>
      <c r="BE30" s="146">
        <f t="shared" si="9"/>
        <v>0</v>
      </c>
      <c r="BF30" s="146">
        <f t="shared" si="10"/>
        <v>0</v>
      </c>
      <c r="BH30" s="557">
        <f t="shared" si="11"/>
        <v>0</v>
      </c>
      <c r="BI30" s="558">
        <f t="shared" si="30"/>
        <v>0</v>
      </c>
      <c r="BJ30" s="558">
        <f t="shared" si="31"/>
        <v>0</v>
      </c>
      <c r="BK30" s="557">
        <f t="shared" si="12"/>
        <v>0</v>
      </c>
      <c r="BL30" s="558">
        <f t="shared" si="13"/>
        <v>0</v>
      </c>
      <c r="BM30" s="558">
        <f t="shared" si="14"/>
        <v>0</v>
      </c>
      <c r="BN30" s="558">
        <f t="shared" si="35"/>
        <v>0</v>
      </c>
      <c r="BO30" s="558">
        <f t="shared" si="15"/>
        <v>0</v>
      </c>
      <c r="BP30" s="558">
        <f t="shared" si="16"/>
        <v>0</v>
      </c>
      <c r="BQ30" s="558">
        <f t="shared" si="17"/>
        <v>0</v>
      </c>
      <c r="BR30" s="533"/>
      <c r="BS30" s="557">
        <f t="shared" si="18"/>
        <v>0</v>
      </c>
      <c r="BT30" s="558">
        <f t="shared" si="32"/>
        <v>0</v>
      </c>
      <c r="BU30" s="558">
        <f t="shared" si="33"/>
        <v>0</v>
      </c>
      <c r="BV30" s="557">
        <f t="shared" si="19"/>
        <v>0</v>
      </c>
      <c r="BW30" s="558">
        <f t="shared" si="20"/>
        <v>0</v>
      </c>
      <c r="BX30" s="558">
        <f t="shared" si="21"/>
        <v>0</v>
      </c>
      <c r="BY30" s="558">
        <f t="shared" si="22"/>
        <v>0</v>
      </c>
      <c r="BZ30" s="558">
        <f t="shared" si="23"/>
        <v>0</v>
      </c>
      <c r="CA30" s="558">
        <f t="shared" si="24"/>
        <v>0</v>
      </c>
      <c r="CB30" s="558">
        <f t="shared" si="25"/>
        <v>0</v>
      </c>
      <c r="CC30" s="533"/>
      <c r="CD30" s="533"/>
      <c r="CE30" s="533"/>
      <c r="CF30" s="533"/>
      <c r="CG30" s="533"/>
      <c r="CH30" s="533"/>
      <c r="CI30" s="533"/>
      <c r="CJ30" s="533"/>
      <c r="CK30" s="533"/>
      <c r="CL30" s="533"/>
      <c r="CM30" s="533"/>
      <c r="CN30" s="533"/>
      <c r="CO30" s="533"/>
      <c r="CP30" s="533"/>
      <c r="CQ30" s="533"/>
      <c r="CR30" s="533"/>
      <c r="CS30" s="533"/>
      <c r="CT30" s="533"/>
      <c r="CU30" s="533"/>
      <c r="CV30" s="533"/>
      <c r="CW30" s="533"/>
      <c r="CX30" s="533"/>
      <c r="CY30" s="533"/>
      <c r="CZ30" s="533"/>
    </row>
    <row r="31" spans="2:104" ht="13.5" x14ac:dyDescent="0.2">
      <c r="B31" s="145" t="str">
        <f t="shared" si="34"/>
        <v/>
      </c>
      <c r="C31" s="550"/>
      <c r="D31" s="551"/>
      <c r="E31" s="552"/>
      <c r="F31" s="553"/>
      <c r="G31" s="553"/>
      <c r="H31" s="554"/>
      <c r="I31" s="554"/>
      <c r="J31" s="554"/>
      <c r="K31" s="554"/>
      <c r="L31" s="613" t="str" cm="1">
        <f t="array" ref="L31">IF(OR(NOT(ISBLANK(H31:K31))),SUM(H31:K31), "")</f>
        <v/>
      </c>
      <c r="M31" s="613" t="str">
        <f t="shared" si="26"/>
        <v/>
      </c>
      <c r="N31" s="555" t="str">
        <f t="shared" si="0"/>
        <v/>
      </c>
      <c r="O31" s="532">
        <f t="shared" si="1"/>
        <v>0</v>
      </c>
      <c r="P31" s="146">
        <f t="shared" si="2"/>
        <v>0</v>
      </c>
      <c r="Q31" s="146">
        <f t="shared" si="27"/>
        <v>0</v>
      </c>
      <c r="R31" s="146">
        <f t="shared" si="28"/>
        <v>0</v>
      </c>
      <c r="S31" s="146" t="str">
        <f t="shared" si="3"/>
        <v/>
      </c>
      <c r="T31" s="146" t="str">
        <f t="shared" si="4"/>
        <v/>
      </c>
      <c r="U31" s="146">
        <f t="shared" si="29"/>
        <v>0</v>
      </c>
      <c r="V31" s="136">
        <f t="shared" si="5"/>
        <v>0</v>
      </c>
      <c r="W31" s="136">
        <f>IF(COLUMN(W$12)-COLUMN($V$12)+1&lt;=$U31,ROUNDUP(IF(SUM($V31:V31)+($E31-SUM($V31:V31))*$N31&gt;$E31-$O31,$E31-$O31-SUM($V31:V31),($E31-SUM($V31:V31))*$N31),0),0)</f>
        <v>0</v>
      </c>
      <c r="X31" s="136">
        <f>IF(COLUMN(X$12)-COLUMN($V$12)+1&lt;=$U31,ROUNDUP(IF(SUM($V31:W31)+($E31-SUM($V31:W31))*$N31&gt;$E31-$O31,$E31-$O31-SUM($V31:W31),($E31-SUM($V31:W31))*$N31),0),0)</f>
        <v>0</v>
      </c>
      <c r="Y31" s="136">
        <f>IF(COLUMN(Y$12)-COLUMN($V$12)+1&lt;=$U31,ROUNDUP(IF(SUM($V31:X31)+($E31-SUM($V31:X31))*$N31&gt;$E31-$O31,$E31-$O31-SUM($V31:X31),($E31-SUM($V31:X31))*$N31),0),0)</f>
        <v>0</v>
      </c>
      <c r="Z31" s="136">
        <f>IF(COLUMN(Z$12)-COLUMN($V$12)+1&lt;=$U31,ROUNDUP(IF(SUM($V31:Y31)+($E31-SUM($V31:Y31))*$N31&gt;$E31-$O31,$E31-$O31-SUM($V31:Y31),($E31-SUM($V31:Y31))*$N31),0),0)</f>
        <v>0</v>
      </c>
      <c r="AA31" s="136">
        <f>IF(COLUMN(AA$12)-COLUMN($V$12)+1&lt;=$U31,ROUNDUP(IF(SUM($V31:Z31)+($E31-SUM($V31:Z31))*$N31&gt;$E31-$O31,$E31-$O31-SUM($V31:Z31),($E31-SUM($V31:Z31))*$N31),0),0)</f>
        <v>0</v>
      </c>
      <c r="AB31" s="136">
        <f>IF(COLUMN(AB$12)-COLUMN($V$12)+1&lt;=$U31,ROUNDUP(IF(SUM($V31:AA31)+($E31-SUM($V31:AA31))*$N31&gt;$E31-$O31,$E31-$O31-SUM($V31:AA31),($E31-SUM($V31:AA31))*$N31),0),0)</f>
        <v>0</v>
      </c>
      <c r="AC31" s="136">
        <f>IF(COLUMN(AC$12)-COLUMN($V$12)+1&lt;=$U31,ROUNDUP(IF(SUM($V31:AB31)+($E31-SUM($V31:AB31))*$N31&gt;$E31-$O31,$E31-$O31-SUM($V31:AB31),($E31-SUM($V31:AB31))*$N31),0),0)</f>
        <v>0</v>
      </c>
      <c r="AD31" s="136">
        <f>IF(COLUMN(AD$12)-COLUMN($V$12)+1&lt;=$U31,ROUNDUP(IF(SUM($V31:AC31)+($E31-SUM($V31:AC31))*$N31&gt;$E31-$O31,$E31-$O31-SUM($V31:AC31),($E31-SUM($V31:AC31))*$N31),0),0)</f>
        <v>0</v>
      </c>
      <c r="AE31" s="136">
        <f>IF(COLUMN(AE$12)-COLUMN($V$12)+1&lt;=$U31,ROUNDUP(IF(SUM($V31:AD31)+($E31-SUM($V31:AD31))*$N31&gt;$E31-$O31,$E31-$O31-SUM($V31:AD31),($E31-SUM($V31:AD31))*$N31),0),0)</f>
        <v>0</v>
      </c>
      <c r="AF31" s="136">
        <f>IF(COLUMN(AF$12)-COLUMN($V$12)+1&lt;=$U31,ROUNDUP(IF(SUM($V31:AE31)+($E31-SUM($V31:AE31))*$N31&gt;$E31-$O31,$E31-$O31-SUM($V31:AE31),($E31-SUM($V31:AE31))*$N31),0),0)</f>
        <v>0</v>
      </c>
      <c r="AG31" s="136">
        <f>IF(COLUMN(AG$12)-COLUMN($V$12)+1&lt;=$U31,ROUNDUP(IF(SUM($V31:AF31)+($E31-SUM($V31:AF31))*$N31&gt;$E31-$O31,$E31-$O31-SUM($V31:AF31),($E31-SUM($V31:AF31))*$N31),0),0)</f>
        <v>0</v>
      </c>
      <c r="AH31" s="136">
        <f>IF(COLUMN(AH$12)-COLUMN($V$12)+1&lt;=$U31,ROUNDUP(IF(SUM($V31:AG31)+($E31-SUM($V31:AG31))*$N31&gt;$E31-$O31,$E31-$O31-SUM($V31:AG31),($E31-SUM($V31:AG31))*$N31),0),0)</f>
        <v>0</v>
      </c>
      <c r="AI31" s="136">
        <f>IF(COLUMN(AI$12)-COLUMN($V$12)+1&lt;=$U31,ROUNDUP(IF(SUM($V31:AH31)+($E31-SUM($V31:AH31))*$N31&gt;$E31-$O31,$E31-$O31-SUM($V31:AH31),($E31-SUM($V31:AH31))*$N31),0),0)</f>
        <v>0</v>
      </c>
      <c r="AJ31" s="136">
        <f>IF(COLUMN(AJ$12)-COLUMN($V$12)+1&lt;=$U31,ROUNDUP(IF(SUM($V31:AI31)+($E31-SUM($V31:AI31))*$N31&gt;$E31-$O31,$E31-$O31-SUM($V31:AI31),($E31-SUM($V31:AI31))*$N31),0),0)</f>
        <v>0</v>
      </c>
      <c r="AK31" s="136">
        <f>IF(COLUMN(AK$12)-COLUMN($V$12)+1&lt;=$U31,ROUNDUP(IF(SUM($V31:AJ31)+($E31-SUM($V31:AJ31))*$N31&gt;$E31-$O31,$E31-$O31-SUM($V31:AJ31),($E31-SUM($V31:AJ31))*$N31),0),0)</f>
        <v>0</v>
      </c>
      <c r="AL31" s="136">
        <f>IF(COLUMN(AL$12)-COLUMN($V$12)+1&lt;=$U31,ROUNDUP(IF(SUM($V31:AK31)+($E31-SUM($V31:AK31))*$N31&gt;$E31-$O31,$E31-$O31-SUM($V31:AK31),($E31-SUM($V31:AK31))*$N31),0),0)</f>
        <v>0</v>
      </c>
      <c r="AM31" s="136">
        <f>IF(COLUMN(AM$12)-COLUMN($V$12)+1&lt;=$U31,ROUNDUP(IF(SUM($V31:AL31)+($E31-SUM($V31:AL31))*$N31&gt;$E31-$O31,$E31-$O31-SUM($V31:AL31),($E31-SUM($V31:AL31))*$N31),0),0)</f>
        <v>0</v>
      </c>
      <c r="AN31" s="136">
        <f>IF(COLUMN(AN$12)-COLUMN($V$12)+1&lt;=$U31,ROUNDUP(IF(SUM($V31:AM31)+($E31-SUM($V31:AM31))*$N31&gt;$E31-$O31,$E31-$O31-SUM($V31:AM31),($E31-SUM($V31:AM31))*$N31),0),0)</f>
        <v>0</v>
      </c>
      <c r="AO31" s="136">
        <f>IF(COLUMN(AO$12)-COLUMN($V$12)+1&lt;=$U31,ROUNDUP(IF(SUM($V31:AN31)+($E31-SUM($V31:AN31))*$N31&gt;$E31-$O31,$E31-$O31-SUM($V31:AN31),($E31-SUM($V31:AN31))*$N31),0),0)</f>
        <v>0</v>
      </c>
      <c r="AP31" s="136">
        <f>IF(COLUMN(AP$12)-COLUMN($V$12)+1&lt;=$U31,ROUNDUP(IF(SUM($V31:AO31)+($E31-SUM($V31:AO31))*$N31&gt;$E31-$O31,$E31-$O31-SUM($V31:AO31),($E31-SUM($V31:AO31))*$N31),0),0)</f>
        <v>0</v>
      </c>
      <c r="AQ31" s="136">
        <f>IF(COLUMN(AQ$12)-COLUMN($V$12)+1&lt;=$U31,ROUNDUP(IF(SUM($V31:AP31)+($E31-SUM($V31:AP31))*$N31&gt;$E31-$O31,$E31-$O31-SUM($V31:AP31),($E31-SUM($V31:AP31))*$N31),0),0)</f>
        <v>0</v>
      </c>
      <c r="AR31" s="136">
        <f>IF(COLUMN(AR$12)-COLUMN($V$12)+1&lt;=$U31,ROUNDUP(IF(SUM($V31:AQ31)+($E31-SUM($V31:AQ31))*$N31&gt;$E31-$O31,$E31-$O31-SUM($V31:AQ31),($E31-SUM($V31:AQ31))*$N31),0),0)</f>
        <v>0</v>
      </c>
      <c r="AS31" s="136">
        <f>IF(COLUMN(AS$12)-COLUMN($V$12)+1&lt;=$U31,ROUNDUP(IF(SUM($V31:AR31)+($E31-SUM($V31:AR31))*$N31&gt;$E31-$O31,$E31-$O31-SUM($V31:AR31),($E31-SUM($V31:AR31))*$N31),0),0)</f>
        <v>0</v>
      </c>
      <c r="AT31" s="136">
        <f>IF(COLUMN(AT$12)-COLUMN($V$12)+1&lt;=$U31,ROUNDUP(IF(SUM($V31:AS31)+($E31-SUM($V31:AS31))*$N31&gt;$E31-$O31,$E31-$O31-SUM($V31:AS31),($E31-SUM($V31:AS31))*$N31),0),0)</f>
        <v>0</v>
      </c>
      <c r="AU31" s="136">
        <f>IF(COLUMN(AU$12)-COLUMN($V$12)+1&lt;=$U31,ROUNDUP(IF(SUM($V31:AT31)+($E31-SUM($V31:AT31))*$N31&gt;$E31-$O31,$E31-$O31-SUM($V31:AT31),($E31-SUM($V31:AT31))*$N31),0),0)</f>
        <v>0</v>
      </c>
      <c r="AV31" s="136">
        <f>IF(COLUMN(AV$12)-COLUMN($V$12)+1&lt;=$U31,ROUNDUP(IF(SUM($V31:AU31)+($E31-SUM($V31:AU31))*$N31&gt;$E31-$O31,$E31-$O31-SUM($V31:AU31),($E31-SUM($V31:AU31))*$N31),0),0)</f>
        <v>0</v>
      </c>
      <c r="AW31" s="136">
        <f>IF(COLUMN(AW$12)-COLUMN($V$12)+1&lt;=$U31,ROUNDUP(IF(SUM($V31:AV31)+($E31-SUM($V31:AV31))*$N31&gt;$E31-$O31,$E31-$O31-SUM($V31:AV31),($E31-SUM($V31:AV31))*$N31),0),0)</f>
        <v>0</v>
      </c>
      <c r="AX31" s="136">
        <f>IF(COLUMN(AX$12)-COLUMN($V$12)+1&lt;=$U31,ROUNDUP(IF(SUM($V31:AW31)+($E31-SUM($V31:AW31))*$N31&gt;$E31-$O31,$E31-$O31-SUM($V31:AW31),($E31-SUM($V31:AW31))*$N31),0),0)</f>
        <v>0</v>
      </c>
      <c r="AY31" s="136">
        <f>IF(COLUMN(AY$12)-COLUMN($V$12)+1&lt;=$U31,ROUNDUP(IF(SUM($V31:AX31)+($E31-SUM($V31:AX31))*$N31&gt;$E31-$O31,$E31-$O31-SUM($V31:AX31),($E31-SUM($V31:AX31))*$N31),0),0)</f>
        <v>0</v>
      </c>
      <c r="AZ31" s="136">
        <f>IF(COLUMN(AZ$12)-COLUMN($V$12)+1&lt;=$U31,ROUNDUP(IF(SUM($V31:AY31)+($E31-SUM($V31:AY31))*$N31&gt;$E31-$O31,$E31-$O31-SUM($V31:AY31),($E31-SUM($V31:AY31))*$N31),0),0)</f>
        <v>0</v>
      </c>
      <c r="BA31" s="136">
        <f>IF(COLUMN(BA$12)-COLUMN($V$12)+1&lt;=$U31,ROUNDUP(IF(SUM($V31:AZ31)+($E31-SUM($V31:AZ31))*$N31&gt;$E31-$O31,$E31-$O31-SUM($V31:AZ31),($E31-SUM($V31:AZ31))*$N31),0),0)</f>
        <v>0</v>
      </c>
      <c r="BB31" s="556">
        <f t="shared" si="6"/>
        <v>0</v>
      </c>
      <c r="BC31" s="556">
        <f t="shared" si="7"/>
        <v>0</v>
      </c>
      <c r="BD31" s="146">
        <f t="shared" si="8"/>
        <v>0</v>
      </c>
      <c r="BE31" s="146">
        <f t="shared" si="9"/>
        <v>0</v>
      </c>
      <c r="BF31" s="146">
        <f t="shared" si="10"/>
        <v>0</v>
      </c>
      <c r="BH31" s="557">
        <f t="shared" si="11"/>
        <v>0</v>
      </c>
      <c r="BI31" s="558">
        <f t="shared" si="30"/>
        <v>0</v>
      </c>
      <c r="BJ31" s="558">
        <f t="shared" si="31"/>
        <v>0</v>
      </c>
      <c r="BK31" s="557">
        <f t="shared" si="12"/>
        <v>0</v>
      </c>
      <c r="BL31" s="558">
        <f t="shared" si="13"/>
        <v>0</v>
      </c>
      <c r="BM31" s="558">
        <f t="shared" si="14"/>
        <v>0</v>
      </c>
      <c r="BN31" s="558">
        <f t="shared" si="35"/>
        <v>0</v>
      </c>
      <c r="BO31" s="558">
        <f t="shared" si="15"/>
        <v>0</v>
      </c>
      <c r="BP31" s="558">
        <f t="shared" si="16"/>
        <v>0</v>
      </c>
      <c r="BQ31" s="558">
        <f t="shared" si="17"/>
        <v>0</v>
      </c>
      <c r="BR31" s="533"/>
      <c r="BS31" s="557">
        <f t="shared" si="18"/>
        <v>0</v>
      </c>
      <c r="BT31" s="558">
        <f t="shared" si="32"/>
        <v>0</v>
      </c>
      <c r="BU31" s="558">
        <f t="shared" si="33"/>
        <v>0</v>
      </c>
      <c r="BV31" s="557">
        <f t="shared" si="19"/>
        <v>0</v>
      </c>
      <c r="BW31" s="558">
        <f t="shared" si="20"/>
        <v>0</v>
      </c>
      <c r="BX31" s="558">
        <f t="shared" si="21"/>
        <v>0</v>
      </c>
      <c r="BY31" s="558">
        <f t="shared" si="22"/>
        <v>0</v>
      </c>
      <c r="BZ31" s="558">
        <f t="shared" si="23"/>
        <v>0</v>
      </c>
      <c r="CA31" s="558">
        <f t="shared" si="24"/>
        <v>0</v>
      </c>
      <c r="CB31" s="558">
        <f t="shared" si="25"/>
        <v>0</v>
      </c>
      <c r="CC31" s="533"/>
      <c r="CD31" s="533"/>
      <c r="CE31" s="533"/>
      <c r="CF31" s="533"/>
      <c r="CG31" s="533"/>
      <c r="CH31" s="533"/>
      <c r="CI31" s="533"/>
      <c r="CJ31" s="533"/>
      <c r="CK31" s="533"/>
      <c r="CL31" s="533"/>
      <c r="CM31" s="533"/>
      <c r="CN31" s="533"/>
      <c r="CO31" s="533"/>
      <c r="CP31" s="533"/>
      <c r="CQ31" s="533"/>
      <c r="CR31" s="533"/>
      <c r="CS31" s="533"/>
      <c r="CT31" s="533"/>
      <c r="CU31" s="533"/>
      <c r="CV31" s="533"/>
      <c r="CW31" s="533"/>
      <c r="CX31" s="533"/>
      <c r="CY31" s="533"/>
      <c r="CZ31" s="533"/>
    </row>
    <row r="32" spans="2:104" ht="13.5" x14ac:dyDescent="0.2">
      <c r="B32" s="145" t="str">
        <f t="shared" si="34"/>
        <v/>
      </c>
      <c r="C32" s="550"/>
      <c r="D32" s="551"/>
      <c r="E32" s="552"/>
      <c r="F32" s="553"/>
      <c r="G32" s="553"/>
      <c r="H32" s="554"/>
      <c r="I32" s="554"/>
      <c r="J32" s="554"/>
      <c r="K32" s="554"/>
      <c r="L32" s="613" t="str" cm="1">
        <f t="array" ref="L32">IF(OR(NOT(ISBLANK(H32:K32))),SUM(H32:K32), "")</f>
        <v/>
      </c>
      <c r="M32" s="613" t="str">
        <f t="shared" si="26"/>
        <v/>
      </c>
      <c r="N32" s="555" t="str">
        <f t="shared" si="0"/>
        <v/>
      </c>
      <c r="O32" s="532">
        <f t="shared" si="1"/>
        <v>0</v>
      </c>
      <c r="P32" s="146">
        <f t="shared" si="2"/>
        <v>0</v>
      </c>
      <c r="Q32" s="146">
        <f t="shared" si="27"/>
        <v>0</v>
      </c>
      <c r="R32" s="146">
        <f t="shared" si="28"/>
        <v>0</v>
      </c>
      <c r="S32" s="146" t="str">
        <f t="shared" si="3"/>
        <v/>
      </c>
      <c r="T32" s="146" t="str">
        <f t="shared" si="4"/>
        <v/>
      </c>
      <c r="U32" s="146">
        <f t="shared" si="29"/>
        <v>0</v>
      </c>
      <c r="V32" s="136">
        <f t="shared" si="5"/>
        <v>0</v>
      </c>
      <c r="W32" s="136">
        <f>IF(COLUMN(W$12)-COLUMN($V$12)+1&lt;=$U32,ROUNDUP(IF(SUM($V32:V32)+($E32-SUM($V32:V32))*$N32&gt;$E32-$O32,$E32-$O32-SUM($V32:V32),($E32-SUM($V32:V32))*$N32),0),0)</f>
        <v>0</v>
      </c>
      <c r="X32" s="136">
        <f>IF(COLUMN(X$12)-COLUMN($V$12)+1&lt;=$U32,ROUNDUP(IF(SUM($V32:W32)+($E32-SUM($V32:W32))*$N32&gt;$E32-$O32,$E32-$O32-SUM($V32:W32),($E32-SUM($V32:W32))*$N32),0),0)</f>
        <v>0</v>
      </c>
      <c r="Y32" s="136">
        <f>IF(COLUMN(Y$12)-COLUMN($V$12)+1&lt;=$U32,ROUNDUP(IF(SUM($V32:X32)+($E32-SUM($V32:X32))*$N32&gt;$E32-$O32,$E32-$O32-SUM($V32:X32),($E32-SUM($V32:X32))*$N32),0),0)</f>
        <v>0</v>
      </c>
      <c r="Z32" s="136">
        <f>IF(COLUMN(Z$12)-COLUMN($V$12)+1&lt;=$U32,ROUNDUP(IF(SUM($V32:Y32)+($E32-SUM($V32:Y32))*$N32&gt;$E32-$O32,$E32-$O32-SUM($V32:Y32),($E32-SUM($V32:Y32))*$N32),0),0)</f>
        <v>0</v>
      </c>
      <c r="AA32" s="136">
        <f>IF(COLUMN(AA$12)-COLUMN($V$12)+1&lt;=$U32,ROUNDUP(IF(SUM($V32:Z32)+($E32-SUM($V32:Z32))*$N32&gt;$E32-$O32,$E32-$O32-SUM($V32:Z32),($E32-SUM($V32:Z32))*$N32),0),0)</f>
        <v>0</v>
      </c>
      <c r="AB32" s="136">
        <f>IF(COLUMN(AB$12)-COLUMN($V$12)+1&lt;=$U32,ROUNDUP(IF(SUM($V32:AA32)+($E32-SUM($V32:AA32))*$N32&gt;$E32-$O32,$E32-$O32-SUM($V32:AA32),($E32-SUM($V32:AA32))*$N32),0),0)</f>
        <v>0</v>
      </c>
      <c r="AC32" s="136">
        <f>IF(COLUMN(AC$12)-COLUMN($V$12)+1&lt;=$U32,ROUNDUP(IF(SUM($V32:AB32)+($E32-SUM($V32:AB32))*$N32&gt;$E32-$O32,$E32-$O32-SUM($V32:AB32),($E32-SUM($V32:AB32))*$N32),0),0)</f>
        <v>0</v>
      </c>
      <c r="AD32" s="136">
        <f>IF(COLUMN(AD$12)-COLUMN($V$12)+1&lt;=$U32,ROUNDUP(IF(SUM($V32:AC32)+($E32-SUM($V32:AC32))*$N32&gt;$E32-$O32,$E32-$O32-SUM($V32:AC32),($E32-SUM($V32:AC32))*$N32),0),0)</f>
        <v>0</v>
      </c>
      <c r="AE32" s="136">
        <f>IF(COLUMN(AE$12)-COLUMN($V$12)+1&lt;=$U32,ROUNDUP(IF(SUM($V32:AD32)+($E32-SUM($V32:AD32))*$N32&gt;$E32-$O32,$E32-$O32-SUM($V32:AD32),($E32-SUM($V32:AD32))*$N32),0),0)</f>
        <v>0</v>
      </c>
      <c r="AF32" s="136">
        <f>IF(COLUMN(AF$12)-COLUMN($V$12)+1&lt;=$U32,ROUNDUP(IF(SUM($V32:AE32)+($E32-SUM($V32:AE32))*$N32&gt;$E32-$O32,$E32-$O32-SUM($V32:AE32),($E32-SUM($V32:AE32))*$N32),0),0)</f>
        <v>0</v>
      </c>
      <c r="AG32" s="136">
        <f>IF(COLUMN(AG$12)-COLUMN($V$12)+1&lt;=$U32,ROUNDUP(IF(SUM($V32:AF32)+($E32-SUM($V32:AF32))*$N32&gt;$E32-$O32,$E32-$O32-SUM($V32:AF32),($E32-SUM($V32:AF32))*$N32),0),0)</f>
        <v>0</v>
      </c>
      <c r="AH32" s="136">
        <f>IF(COLUMN(AH$12)-COLUMN($V$12)+1&lt;=$U32,ROUNDUP(IF(SUM($V32:AG32)+($E32-SUM($V32:AG32))*$N32&gt;$E32-$O32,$E32-$O32-SUM($V32:AG32),($E32-SUM($V32:AG32))*$N32),0),0)</f>
        <v>0</v>
      </c>
      <c r="AI32" s="136">
        <f>IF(COLUMN(AI$12)-COLUMN($V$12)+1&lt;=$U32,ROUNDUP(IF(SUM($V32:AH32)+($E32-SUM($V32:AH32))*$N32&gt;$E32-$O32,$E32-$O32-SUM($V32:AH32),($E32-SUM($V32:AH32))*$N32),0),0)</f>
        <v>0</v>
      </c>
      <c r="AJ32" s="136">
        <f>IF(COLUMN(AJ$12)-COLUMN($V$12)+1&lt;=$U32,ROUNDUP(IF(SUM($V32:AI32)+($E32-SUM($V32:AI32))*$N32&gt;$E32-$O32,$E32-$O32-SUM($V32:AI32),($E32-SUM($V32:AI32))*$N32),0),0)</f>
        <v>0</v>
      </c>
      <c r="AK32" s="136">
        <f>IF(COLUMN(AK$12)-COLUMN($V$12)+1&lt;=$U32,ROUNDUP(IF(SUM($V32:AJ32)+($E32-SUM($V32:AJ32))*$N32&gt;$E32-$O32,$E32-$O32-SUM($V32:AJ32),($E32-SUM($V32:AJ32))*$N32),0),0)</f>
        <v>0</v>
      </c>
      <c r="AL32" s="136">
        <f>IF(COLUMN(AL$12)-COLUMN($V$12)+1&lt;=$U32,ROUNDUP(IF(SUM($V32:AK32)+($E32-SUM($V32:AK32))*$N32&gt;$E32-$O32,$E32-$O32-SUM($V32:AK32),($E32-SUM($V32:AK32))*$N32),0),0)</f>
        <v>0</v>
      </c>
      <c r="AM32" s="136">
        <f>IF(COLUMN(AM$12)-COLUMN($V$12)+1&lt;=$U32,ROUNDUP(IF(SUM($V32:AL32)+($E32-SUM($V32:AL32))*$N32&gt;$E32-$O32,$E32-$O32-SUM($V32:AL32),($E32-SUM($V32:AL32))*$N32),0),0)</f>
        <v>0</v>
      </c>
      <c r="AN32" s="136">
        <f>IF(COLUMN(AN$12)-COLUMN($V$12)+1&lt;=$U32,ROUNDUP(IF(SUM($V32:AM32)+($E32-SUM($V32:AM32))*$N32&gt;$E32-$O32,$E32-$O32-SUM($V32:AM32),($E32-SUM($V32:AM32))*$N32),0),0)</f>
        <v>0</v>
      </c>
      <c r="AO32" s="136">
        <f>IF(COLUMN(AO$12)-COLUMN($V$12)+1&lt;=$U32,ROUNDUP(IF(SUM($V32:AN32)+($E32-SUM($V32:AN32))*$N32&gt;$E32-$O32,$E32-$O32-SUM($V32:AN32),($E32-SUM($V32:AN32))*$N32),0),0)</f>
        <v>0</v>
      </c>
      <c r="AP32" s="136">
        <f>IF(COLUMN(AP$12)-COLUMN($V$12)+1&lt;=$U32,ROUNDUP(IF(SUM($V32:AO32)+($E32-SUM($V32:AO32))*$N32&gt;$E32-$O32,$E32-$O32-SUM($V32:AO32),($E32-SUM($V32:AO32))*$N32),0),0)</f>
        <v>0</v>
      </c>
      <c r="AQ32" s="136">
        <f>IF(COLUMN(AQ$12)-COLUMN($V$12)+1&lt;=$U32,ROUNDUP(IF(SUM($V32:AP32)+($E32-SUM($V32:AP32))*$N32&gt;$E32-$O32,$E32-$O32-SUM($V32:AP32),($E32-SUM($V32:AP32))*$N32),0),0)</f>
        <v>0</v>
      </c>
      <c r="AR32" s="136">
        <f>IF(COLUMN(AR$12)-COLUMN($V$12)+1&lt;=$U32,ROUNDUP(IF(SUM($V32:AQ32)+($E32-SUM($V32:AQ32))*$N32&gt;$E32-$O32,$E32-$O32-SUM($V32:AQ32),($E32-SUM($V32:AQ32))*$N32),0),0)</f>
        <v>0</v>
      </c>
      <c r="AS32" s="136">
        <f>IF(COLUMN(AS$12)-COLUMN($V$12)+1&lt;=$U32,ROUNDUP(IF(SUM($V32:AR32)+($E32-SUM($V32:AR32))*$N32&gt;$E32-$O32,$E32-$O32-SUM($V32:AR32),($E32-SUM($V32:AR32))*$N32),0),0)</f>
        <v>0</v>
      </c>
      <c r="AT32" s="136">
        <f>IF(COLUMN(AT$12)-COLUMN($V$12)+1&lt;=$U32,ROUNDUP(IF(SUM($V32:AS32)+($E32-SUM($V32:AS32))*$N32&gt;$E32-$O32,$E32-$O32-SUM($V32:AS32),($E32-SUM($V32:AS32))*$N32),0),0)</f>
        <v>0</v>
      </c>
      <c r="AU32" s="136">
        <f>IF(COLUMN(AU$12)-COLUMN($V$12)+1&lt;=$U32,ROUNDUP(IF(SUM($V32:AT32)+($E32-SUM($V32:AT32))*$N32&gt;$E32-$O32,$E32-$O32-SUM($V32:AT32),($E32-SUM($V32:AT32))*$N32),0),0)</f>
        <v>0</v>
      </c>
      <c r="AV32" s="136">
        <f>IF(COLUMN(AV$12)-COLUMN($V$12)+1&lt;=$U32,ROUNDUP(IF(SUM($V32:AU32)+($E32-SUM($V32:AU32))*$N32&gt;$E32-$O32,$E32-$O32-SUM($V32:AU32),($E32-SUM($V32:AU32))*$N32),0),0)</f>
        <v>0</v>
      </c>
      <c r="AW32" s="136">
        <f>IF(COLUMN(AW$12)-COLUMN($V$12)+1&lt;=$U32,ROUNDUP(IF(SUM($V32:AV32)+($E32-SUM($V32:AV32))*$N32&gt;$E32-$O32,$E32-$O32-SUM($V32:AV32),($E32-SUM($V32:AV32))*$N32),0),0)</f>
        <v>0</v>
      </c>
      <c r="AX32" s="136">
        <f>IF(COLUMN(AX$12)-COLUMN($V$12)+1&lt;=$U32,ROUNDUP(IF(SUM($V32:AW32)+($E32-SUM($V32:AW32))*$N32&gt;$E32-$O32,$E32-$O32-SUM($V32:AW32),($E32-SUM($V32:AW32))*$N32),0),0)</f>
        <v>0</v>
      </c>
      <c r="AY32" s="136">
        <f>IF(COLUMN(AY$12)-COLUMN($V$12)+1&lt;=$U32,ROUNDUP(IF(SUM($V32:AX32)+($E32-SUM($V32:AX32))*$N32&gt;$E32-$O32,$E32-$O32-SUM($V32:AX32),($E32-SUM($V32:AX32))*$N32),0),0)</f>
        <v>0</v>
      </c>
      <c r="AZ32" s="136">
        <f>IF(COLUMN(AZ$12)-COLUMN($V$12)+1&lt;=$U32,ROUNDUP(IF(SUM($V32:AY32)+($E32-SUM($V32:AY32))*$N32&gt;$E32-$O32,$E32-$O32-SUM($V32:AY32),($E32-SUM($V32:AY32))*$N32),0),0)</f>
        <v>0</v>
      </c>
      <c r="BA32" s="136">
        <f>IF(COLUMN(BA$12)-COLUMN($V$12)+1&lt;=$U32,ROUNDUP(IF(SUM($V32:AZ32)+($E32-SUM($V32:AZ32))*$N32&gt;$E32-$O32,$E32-$O32-SUM($V32:AZ32),($E32-SUM($V32:AZ32))*$N32),0),0)</f>
        <v>0</v>
      </c>
      <c r="BB32" s="556">
        <f t="shared" si="6"/>
        <v>0</v>
      </c>
      <c r="BC32" s="556">
        <f t="shared" si="7"/>
        <v>0</v>
      </c>
      <c r="BD32" s="146">
        <f t="shared" si="8"/>
        <v>0</v>
      </c>
      <c r="BE32" s="146">
        <f t="shared" si="9"/>
        <v>0</v>
      </c>
      <c r="BF32" s="146">
        <f t="shared" si="10"/>
        <v>0</v>
      </c>
      <c r="BH32" s="557">
        <f t="shared" si="11"/>
        <v>0</v>
      </c>
      <c r="BI32" s="558">
        <f t="shared" si="30"/>
        <v>0</v>
      </c>
      <c r="BJ32" s="558">
        <f t="shared" si="31"/>
        <v>0</v>
      </c>
      <c r="BK32" s="557">
        <f t="shared" si="12"/>
        <v>0</v>
      </c>
      <c r="BL32" s="558">
        <f t="shared" ref="BL32" si="36">BK32*BE32*BB32</f>
        <v>0</v>
      </c>
      <c r="BM32" s="558">
        <f t="shared" ref="BM32" si="37">BF32*BK32*BB32</f>
        <v>0</v>
      </c>
      <c r="BN32" s="558">
        <f>IFERROR($BD32*$BH32+$BD32*$BK32*$BB32,"")</f>
        <v>0</v>
      </c>
      <c r="BO32" s="558">
        <f t="shared" ref="BO32:BP32" si="38">BL32+BI32</f>
        <v>0</v>
      </c>
      <c r="BP32" s="558">
        <f t="shared" si="38"/>
        <v>0</v>
      </c>
      <c r="BQ32" s="558">
        <f t="shared" ref="BQ32" si="39">IFERROR(BN32-BO32,"")</f>
        <v>0</v>
      </c>
      <c r="BR32" s="533"/>
      <c r="BS32" s="557">
        <f t="shared" si="18"/>
        <v>0</v>
      </c>
      <c r="BT32" s="558">
        <f t="shared" si="32"/>
        <v>0</v>
      </c>
      <c r="BU32" s="558">
        <f t="shared" si="33"/>
        <v>0</v>
      </c>
      <c r="BV32" s="557">
        <f t="shared" si="19"/>
        <v>0</v>
      </c>
      <c r="BW32" s="558">
        <f t="shared" ref="BW32" si="40">BV32*BE32*BC32</f>
        <v>0</v>
      </c>
      <c r="BX32" s="558">
        <f t="shared" ref="BX32" si="41">BV32*BF32*BC32</f>
        <v>0</v>
      </c>
      <c r="BY32" s="558">
        <f t="shared" ref="BY32" si="42">IFERROR(BD32*BS32+BD32*BV32*BC32,"")</f>
        <v>0</v>
      </c>
      <c r="BZ32" s="558">
        <f t="shared" ref="BZ32:CA32" si="43">BW32+BT32</f>
        <v>0</v>
      </c>
      <c r="CA32" s="558">
        <f t="shared" si="43"/>
        <v>0</v>
      </c>
      <c r="CB32" s="558">
        <f t="shared" ref="CB32" si="44">IFERROR(BY32-BZ32,"")</f>
        <v>0</v>
      </c>
      <c r="CC32" s="533"/>
      <c r="CD32" s="533"/>
      <c r="CE32" s="533"/>
      <c r="CF32" s="533"/>
      <c r="CG32" s="533"/>
      <c r="CH32" s="533"/>
      <c r="CI32" s="533"/>
      <c r="CJ32" s="533"/>
      <c r="CK32" s="533"/>
      <c r="CL32" s="533"/>
      <c r="CM32" s="533"/>
      <c r="CN32" s="533"/>
      <c r="CO32" s="533"/>
      <c r="CP32" s="533"/>
      <c r="CQ32" s="533"/>
      <c r="CR32" s="533"/>
      <c r="CS32" s="533"/>
      <c r="CT32" s="533"/>
      <c r="CU32" s="533"/>
      <c r="CV32" s="533"/>
      <c r="CW32" s="533"/>
      <c r="CX32" s="533"/>
      <c r="CY32" s="533"/>
      <c r="CZ32" s="533"/>
    </row>
    <row r="33" spans="2:104" ht="13.5" x14ac:dyDescent="0.2">
      <c r="B33" s="145" t="str">
        <f t="shared" si="34"/>
        <v/>
      </c>
      <c r="C33" s="550"/>
      <c r="D33" s="551"/>
      <c r="E33" s="552"/>
      <c r="F33" s="553"/>
      <c r="G33" s="553"/>
      <c r="H33" s="554"/>
      <c r="I33" s="554"/>
      <c r="J33" s="554"/>
      <c r="K33" s="554"/>
      <c r="L33" s="613" t="str" cm="1">
        <f t="array" ref="L33">IF(OR(NOT(ISBLANK(H33:K33))),SUM(H33:K33), "")</f>
        <v/>
      </c>
      <c r="M33" s="613" t="str">
        <f t="shared" si="26"/>
        <v/>
      </c>
      <c r="N33" s="555" t="str">
        <f t="shared" si="0"/>
        <v/>
      </c>
      <c r="O33" s="532">
        <f t="shared" si="1"/>
        <v>0</v>
      </c>
      <c r="P33" s="146">
        <f t="shared" si="2"/>
        <v>0</v>
      </c>
      <c r="Q33" s="146">
        <f t="shared" ref="Q33:Q96" si="45">IFERROR(SUM(V33:BA33),"")</f>
        <v>0</v>
      </c>
      <c r="R33" s="146">
        <f t="shared" ref="R33:R96" si="46">IFERROR(INDEX($V33:$BA33,1,S33),0)</f>
        <v>0</v>
      </c>
      <c r="S33" s="146" t="str">
        <f t="shared" si="3"/>
        <v/>
      </c>
      <c r="T33" s="146" t="str">
        <f t="shared" si="4"/>
        <v/>
      </c>
      <c r="U33" s="146">
        <f t="shared" ref="U33:U96" si="47">MIN(T33,S33)</f>
        <v>0</v>
      </c>
      <c r="V33" s="136">
        <f t="shared" si="5"/>
        <v>0</v>
      </c>
      <c r="W33" s="136">
        <f>IF(COLUMN(W$12)-COLUMN($V$12)+1&lt;=$U33,ROUNDUP(IF(SUM($V33:V33)+($E33-SUM($V33:V33))*$N33&gt;$E33-$O33,$E33-$O33-SUM($V33:V33),($E33-SUM($V33:V33))*$N33),0),0)</f>
        <v>0</v>
      </c>
      <c r="X33" s="136">
        <f>IF(COLUMN(X$12)-COLUMN($V$12)+1&lt;=$U33,ROUNDUP(IF(SUM($V33:W33)+($E33-SUM($V33:W33))*$N33&gt;$E33-$O33,$E33-$O33-SUM($V33:W33),($E33-SUM($V33:W33))*$N33),0),0)</f>
        <v>0</v>
      </c>
      <c r="Y33" s="136">
        <f>IF(COLUMN(Y$12)-COLUMN($V$12)+1&lt;=$U33,ROUNDUP(IF(SUM($V33:X33)+($E33-SUM($V33:X33))*$N33&gt;$E33-$O33,$E33-$O33-SUM($V33:X33),($E33-SUM($V33:X33))*$N33),0),0)</f>
        <v>0</v>
      </c>
      <c r="Z33" s="136">
        <f>IF(COLUMN(Z$12)-COLUMN($V$12)+1&lt;=$U33,ROUNDUP(IF(SUM($V33:Y33)+($E33-SUM($V33:Y33))*$N33&gt;$E33-$O33,$E33-$O33-SUM($V33:Y33),($E33-SUM($V33:Y33))*$N33),0),0)</f>
        <v>0</v>
      </c>
      <c r="AA33" s="136">
        <f>IF(COLUMN(AA$12)-COLUMN($V$12)+1&lt;=$U33,ROUNDUP(IF(SUM($V33:Z33)+($E33-SUM($V33:Z33))*$N33&gt;$E33-$O33,$E33-$O33-SUM($V33:Z33),($E33-SUM($V33:Z33))*$N33),0),0)</f>
        <v>0</v>
      </c>
      <c r="AB33" s="136">
        <f>IF(COLUMN(AB$12)-COLUMN($V$12)+1&lt;=$U33,ROUNDUP(IF(SUM($V33:AA33)+($E33-SUM($V33:AA33))*$N33&gt;$E33-$O33,$E33-$O33-SUM($V33:AA33),($E33-SUM($V33:AA33))*$N33),0),0)</f>
        <v>0</v>
      </c>
      <c r="AC33" s="136">
        <f>IF(COLUMN(AC$12)-COLUMN($V$12)+1&lt;=$U33,ROUNDUP(IF(SUM($V33:AB33)+($E33-SUM($V33:AB33))*$N33&gt;$E33-$O33,$E33-$O33-SUM($V33:AB33),($E33-SUM($V33:AB33))*$N33),0),0)</f>
        <v>0</v>
      </c>
      <c r="AD33" s="136">
        <f>IF(COLUMN(AD$12)-COLUMN($V$12)+1&lt;=$U33,ROUNDUP(IF(SUM($V33:AC33)+($E33-SUM($V33:AC33))*$N33&gt;$E33-$O33,$E33-$O33-SUM($V33:AC33),($E33-SUM($V33:AC33))*$N33),0),0)</f>
        <v>0</v>
      </c>
      <c r="AE33" s="136">
        <f>IF(COLUMN(AE$12)-COLUMN($V$12)+1&lt;=$U33,ROUNDUP(IF(SUM($V33:AD33)+($E33-SUM($V33:AD33))*$N33&gt;$E33-$O33,$E33-$O33-SUM($V33:AD33),($E33-SUM($V33:AD33))*$N33),0),0)</f>
        <v>0</v>
      </c>
      <c r="AF33" s="136">
        <f>IF(COLUMN(AF$12)-COLUMN($V$12)+1&lt;=$U33,ROUNDUP(IF(SUM($V33:AE33)+($E33-SUM($V33:AE33))*$N33&gt;$E33-$O33,$E33-$O33-SUM($V33:AE33),($E33-SUM($V33:AE33))*$N33),0),0)</f>
        <v>0</v>
      </c>
      <c r="AG33" s="136">
        <f>IF(COLUMN(AG$12)-COLUMN($V$12)+1&lt;=$U33,ROUNDUP(IF(SUM($V33:AF33)+($E33-SUM($V33:AF33))*$N33&gt;$E33-$O33,$E33-$O33-SUM($V33:AF33),($E33-SUM($V33:AF33))*$N33),0),0)</f>
        <v>0</v>
      </c>
      <c r="AH33" s="136">
        <f>IF(COLUMN(AH$12)-COLUMN($V$12)+1&lt;=$U33,ROUNDUP(IF(SUM($V33:AG33)+($E33-SUM($V33:AG33))*$N33&gt;$E33-$O33,$E33-$O33-SUM($V33:AG33),($E33-SUM($V33:AG33))*$N33),0),0)</f>
        <v>0</v>
      </c>
      <c r="AI33" s="136">
        <f>IF(COLUMN(AI$12)-COLUMN($V$12)+1&lt;=$U33,ROUNDUP(IF(SUM($V33:AH33)+($E33-SUM($V33:AH33))*$N33&gt;$E33-$O33,$E33-$O33-SUM($V33:AH33),($E33-SUM($V33:AH33))*$N33),0),0)</f>
        <v>0</v>
      </c>
      <c r="AJ33" s="136">
        <f>IF(COLUMN(AJ$12)-COLUMN($V$12)+1&lt;=$U33,ROUNDUP(IF(SUM($V33:AI33)+($E33-SUM($V33:AI33))*$N33&gt;$E33-$O33,$E33-$O33-SUM($V33:AI33),($E33-SUM($V33:AI33))*$N33),0),0)</f>
        <v>0</v>
      </c>
      <c r="AK33" s="136">
        <f>IF(COLUMN(AK$12)-COLUMN($V$12)+1&lt;=$U33,ROUNDUP(IF(SUM($V33:AJ33)+($E33-SUM($V33:AJ33))*$N33&gt;$E33-$O33,$E33-$O33-SUM($V33:AJ33),($E33-SUM($V33:AJ33))*$N33),0),0)</f>
        <v>0</v>
      </c>
      <c r="AL33" s="136">
        <f>IF(COLUMN(AL$12)-COLUMN($V$12)+1&lt;=$U33,ROUNDUP(IF(SUM($V33:AK33)+($E33-SUM($V33:AK33))*$N33&gt;$E33-$O33,$E33-$O33-SUM($V33:AK33),($E33-SUM($V33:AK33))*$N33),0),0)</f>
        <v>0</v>
      </c>
      <c r="AM33" s="136">
        <f>IF(COLUMN(AM$12)-COLUMN($V$12)+1&lt;=$U33,ROUNDUP(IF(SUM($V33:AL33)+($E33-SUM($V33:AL33))*$N33&gt;$E33-$O33,$E33-$O33-SUM($V33:AL33),($E33-SUM($V33:AL33))*$N33),0),0)</f>
        <v>0</v>
      </c>
      <c r="AN33" s="136">
        <f>IF(COLUMN(AN$12)-COLUMN($V$12)+1&lt;=$U33,ROUNDUP(IF(SUM($V33:AM33)+($E33-SUM($V33:AM33))*$N33&gt;$E33-$O33,$E33-$O33-SUM($V33:AM33),($E33-SUM($V33:AM33))*$N33),0),0)</f>
        <v>0</v>
      </c>
      <c r="AO33" s="136">
        <f>IF(COLUMN(AO$12)-COLUMN($V$12)+1&lt;=$U33,ROUNDUP(IF(SUM($V33:AN33)+($E33-SUM($V33:AN33))*$N33&gt;$E33-$O33,$E33-$O33-SUM($V33:AN33),($E33-SUM($V33:AN33))*$N33),0),0)</f>
        <v>0</v>
      </c>
      <c r="AP33" s="136">
        <f>IF(COLUMN(AP$12)-COLUMN($V$12)+1&lt;=$U33,ROUNDUP(IF(SUM($V33:AO33)+($E33-SUM($V33:AO33))*$N33&gt;$E33-$O33,$E33-$O33-SUM($V33:AO33),($E33-SUM($V33:AO33))*$N33),0),0)</f>
        <v>0</v>
      </c>
      <c r="AQ33" s="136">
        <f>IF(COLUMN(AQ$12)-COLUMN($V$12)+1&lt;=$U33,ROUNDUP(IF(SUM($V33:AP33)+($E33-SUM($V33:AP33))*$N33&gt;$E33-$O33,$E33-$O33-SUM($V33:AP33),($E33-SUM($V33:AP33))*$N33),0),0)</f>
        <v>0</v>
      </c>
      <c r="AR33" s="136">
        <f>IF(COLUMN(AR$12)-COLUMN($V$12)+1&lt;=$U33,ROUNDUP(IF(SUM($V33:AQ33)+($E33-SUM($V33:AQ33))*$N33&gt;$E33-$O33,$E33-$O33-SUM($V33:AQ33),($E33-SUM($V33:AQ33))*$N33),0),0)</f>
        <v>0</v>
      </c>
      <c r="AS33" s="136">
        <f>IF(COLUMN(AS$12)-COLUMN($V$12)+1&lt;=$U33,ROUNDUP(IF(SUM($V33:AR33)+($E33-SUM($V33:AR33))*$N33&gt;$E33-$O33,$E33-$O33-SUM($V33:AR33),($E33-SUM($V33:AR33))*$N33),0),0)</f>
        <v>0</v>
      </c>
      <c r="AT33" s="136">
        <f>IF(COLUMN(AT$12)-COLUMN($V$12)+1&lt;=$U33,ROUNDUP(IF(SUM($V33:AS33)+($E33-SUM($V33:AS33))*$N33&gt;$E33-$O33,$E33-$O33-SUM($V33:AS33),($E33-SUM($V33:AS33))*$N33),0),0)</f>
        <v>0</v>
      </c>
      <c r="AU33" s="136">
        <f>IF(COLUMN(AU$12)-COLUMN($V$12)+1&lt;=$U33,ROUNDUP(IF(SUM($V33:AT33)+($E33-SUM($V33:AT33))*$N33&gt;$E33-$O33,$E33-$O33-SUM($V33:AT33),($E33-SUM($V33:AT33))*$N33),0),0)</f>
        <v>0</v>
      </c>
      <c r="AV33" s="136">
        <f>IF(COLUMN(AV$12)-COLUMN($V$12)+1&lt;=$U33,ROUNDUP(IF(SUM($V33:AU33)+($E33-SUM($V33:AU33))*$N33&gt;$E33-$O33,$E33-$O33-SUM($V33:AU33),($E33-SUM($V33:AU33))*$N33),0),0)</f>
        <v>0</v>
      </c>
      <c r="AW33" s="136">
        <f>IF(COLUMN(AW$12)-COLUMN($V$12)+1&lt;=$U33,ROUNDUP(IF(SUM($V33:AV33)+($E33-SUM($V33:AV33))*$N33&gt;$E33-$O33,$E33-$O33-SUM($V33:AV33),($E33-SUM($V33:AV33))*$N33),0),0)</f>
        <v>0</v>
      </c>
      <c r="AX33" s="136">
        <f>IF(COLUMN(AX$12)-COLUMN($V$12)+1&lt;=$U33,ROUNDUP(IF(SUM($V33:AW33)+($E33-SUM($V33:AW33))*$N33&gt;$E33-$O33,$E33-$O33-SUM($V33:AW33),($E33-SUM($V33:AW33))*$N33),0),0)</f>
        <v>0</v>
      </c>
      <c r="AY33" s="136">
        <f>IF(COLUMN(AY$12)-COLUMN($V$12)+1&lt;=$U33,ROUNDUP(IF(SUM($V33:AX33)+($E33-SUM($V33:AX33))*$N33&gt;$E33-$O33,$E33-$O33-SUM($V33:AX33),($E33-SUM($V33:AX33))*$N33),0),0)</f>
        <v>0</v>
      </c>
      <c r="AZ33" s="136">
        <f>IF(COLUMN(AZ$12)-COLUMN($V$12)+1&lt;=$U33,ROUNDUP(IF(SUM($V33:AY33)+($E33-SUM($V33:AY33))*$N33&gt;$E33-$O33,$E33-$O33-SUM($V33:AY33),($E33-SUM($V33:AY33))*$N33),0),0)</f>
        <v>0</v>
      </c>
      <c r="BA33" s="136">
        <f>IF(COLUMN(BA$12)-COLUMN($V$12)+1&lt;=$U33,ROUNDUP(IF(SUM($V33:AZ33)+($E33-SUM($V33:AZ33))*$N33&gt;$E33-$O33,$E33-$O33-SUM($V33:AZ33),($E33-SUM($V33:AZ33))*$N33),0),0)</f>
        <v>0</v>
      </c>
      <c r="BB33" s="556">
        <f t="shared" si="6"/>
        <v>0</v>
      </c>
      <c r="BC33" s="556">
        <f t="shared" si="7"/>
        <v>0</v>
      </c>
      <c r="BD33" s="146">
        <f t="shared" si="8"/>
        <v>0</v>
      </c>
      <c r="BE33" s="146">
        <f t="shared" si="9"/>
        <v>0</v>
      </c>
      <c r="BF33" s="146">
        <f t="shared" si="10"/>
        <v>0</v>
      </c>
      <c r="BH33" s="557">
        <f t="shared" si="11"/>
        <v>0</v>
      </c>
      <c r="BI33" s="558">
        <f t="shared" ref="BI33:BI96" si="48">BE33*BH33</f>
        <v>0</v>
      </c>
      <c r="BJ33" s="558">
        <f t="shared" ref="BJ33:BJ96" si="49">BF33*BH33</f>
        <v>0</v>
      </c>
      <c r="BK33" s="557">
        <f t="shared" si="12"/>
        <v>0</v>
      </c>
      <c r="BL33" s="558">
        <f t="shared" ref="BL33:BL96" si="50">BK33*BE33*BB33</f>
        <v>0</v>
      </c>
      <c r="BM33" s="558">
        <f t="shared" ref="BM33:BM96" si="51">BF33*BK33*BB33</f>
        <v>0</v>
      </c>
      <c r="BN33" s="558">
        <f t="shared" ref="BN33:BN96" si="52">IFERROR($BD33*$BH33+$BD33*$BK33*$BB33,"")</f>
        <v>0</v>
      </c>
      <c r="BO33" s="558">
        <f t="shared" ref="BO33:BO96" si="53">BL33+BI33</f>
        <v>0</v>
      </c>
      <c r="BP33" s="558">
        <f t="shared" ref="BP33:BP96" si="54">BM33+BJ33</f>
        <v>0</v>
      </c>
      <c r="BQ33" s="558">
        <f t="shared" ref="BQ33:BQ96" si="55">IFERROR(BN33-BO33,"")</f>
        <v>0</v>
      </c>
      <c r="BR33" s="533"/>
      <c r="BS33" s="557">
        <f t="shared" si="18"/>
        <v>0</v>
      </c>
      <c r="BT33" s="558">
        <f t="shared" ref="BT33:BT96" si="56">BS33*BE33</f>
        <v>0</v>
      </c>
      <c r="BU33" s="558">
        <f t="shared" ref="BU33:BU96" si="57">BS33*BF33</f>
        <v>0</v>
      </c>
      <c r="BV33" s="557">
        <f t="shared" si="19"/>
        <v>0</v>
      </c>
      <c r="BW33" s="558">
        <f t="shared" ref="BW33:BW96" si="58">BV33*BE33*BC33</f>
        <v>0</v>
      </c>
      <c r="BX33" s="558">
        <f t="shared" ref="BX33:BX96" si="59">BV33*BF33*BC33</f>
        <v>0</v>
      </c>
      <c r="BY33" s="558">
        <f t="shared" ref="BY33:BY96" si="60">IFERROR(BD33*BS33+BD33*BV33*BC33,"")</f>
        <v>0</v>
      </c>
      <c r="BZ33" s="558">
        <f t="shared" ref="BZ33:BZ96" si="61">BW33+BT33</f>
        <v>0</v>
      </c>
      <c r="CA33" s="558">
        <f t="shared" ref="CA33:CA96" si="62">BX33+BU33</f>
        <v>0</v>
      </c>
      <c r="CB33" s="558">
        <f t="shared" ref="CB33:CB96" si="63">IFERROR(BY33-BZ33,"")</f>
        <v>0</v>
      </c>
      <c r="CC33" s="533"/>
      <c r="CD33" s="533"/>
      <c r="CE33" s="533"/>
      <c r="CF33" s="533"/>
      <c r="CG33" s="533"/>
      <c r="CH33" s="533"/>
      <c r="CI33" s="533"/>
      <c r="CJ33" s="533"/>
      <c r="CK33" s="533"/>
      <c r="CL33" s="533"/>
      <c r="CM33" s="533"/>
      <c r="CN33" s="533"/>
      <c r="CO33" s="533"/>
      <c r="CP33" s="533"/>
      <c r="CQ33" s="533"/>
      <c r="CR33" s="533"/>
      <c r="CS33" s="533"/>
      <c r="CT33" s="533"/>
      <c r="CU33" s="533"/>
      <c r="CV33" s="533"/>
      <c r="CW33" s="533"/>
      <c r="CX33" s="533"/>
      <c r="CY33" s="533"/>
      <c r="CZ33" s="533"/>
    </row>
    <row r="34" spans="2:104" ht="13.5" x14ac:dyDescent="0.2">
      <c r="B34" s="145" t="str">
        <f t="shared" si="34"/>
        <v/>
      </c>
      <c r="C34" s="550"/>
      <c r="D34" s="551"/>
      <c r="E34" s="552"/>
      <c r="F34" s="553"/>
      <c r="G34" s="553"/>
      <c r="H34" s="554"/>
      <c r="I34" s="554"/>
      <c r="J34" s="554"/>
      <c r="K34" s="554"/>
      <c r="L34" s="613" t="str" cm="1">
        <f t="array" ref="L34">IF(OR(NOT(ISBLANK(H34:K34))),SUM(H34:K34), "")</f>
        <v/>
      </c>
      <c r="M34" s="613" t="str">
        <f t="shared" si="26"/>
        <v/>
      </c>
      <c r="N34" s="555" t="str">
        <f t="shared" si="0"/>
        <v/>
      </c>
      <c r="O34" s="532">
        <f t="shared" si="1"/>
        <v>0</v>
      </c>
      <c r="P34" s="146">
        <f t="shared" si="2"/>
        <v>0</v>
      </c>
      <c r="Q34" s="146">
        <f t="shared" si="45"/>
        <v>0</v>
      </c>
      <c r="R34" s="146">
        <f t="shared" si="46"/>
        <v>0</v>
      </c>
      <c r="S34" s="146" t="str">
        <f t="shared" si="3"/>
        <v/>
      </c>
      <c r="T34" s="146" t="str">
        <f t="shared" si="4"/>
        <v/>
      </c>
      <c r="U34" s="146">
        <f t="shared" si="47"/>
        <v>0</v>
      </c>
      <c r="V34" s="136">
        <f t="shared" si="5"/>
        <v>0</v>
      </c>
      <c r="W34" s="136">
        <f>IF(COLUMN(W$12)-COLUMN($V$12)+1&lt;=$U34,ROUNDUP(IF(SUM($V34:V34)+($E34-SUM($V34:V34))*$N34&gt;$E34-$O34,$E34-$O34-SUM($V34:V34),($E34-SUM($V34:V34))*$N34),0),0)</f>
        <v>0</v>
      </c>
      <c r="X34" s="136">
        <f>IF(COLUMN(X$12)-COLUMN($V$12)+1&lt;=$U34,ROUNDUP(IF(SUM($V34:W34)+($E34-SUM($V34:W34))*$N34&gt;$E34-$O34,$E34-$O34-SUM($V34:W34),($E34-SUM($V34:W34))*$N34),0),0)</f>
        <v>0</v>
      </c>
      <c r="Y34" s="136">
        <f>IF(COLUMN(Y$12)-COLUMN($V$12)+1&lt;=$U34,ROUNDUP(IF(SUM($V34:X34)+($E34-SUM($V34:X34))*$N34&gt;$E34-$O34,$E34-$O34-SUM($V34:X34),($E34-SUM($V34:X34))*$N34),0),0)</f>
        <v>0</v>
      </c>
      <c r="Z34" s="136">
        <f>IF(COLUMN(Z$12)-COLUMN($V$12)+1&lt;=$U34,ROUNDUP(IF(SUM($V34:Y34)+($E34-SUM($V34:Y34))*$N34&gt;$E34-$O34,$E34-$O34-SUM($V34:Y34),($E34-SUM($V34:Y34))*$N34),0),0)</f>
        <v>0</v>
      </c>
      <c r="AA34" s="136">
        <f>IF(COLUMN(AA$12)-COLUMN($V$12)+1&lt;=$U34,ROUNDUP(IF(SUM($V34:Z34)+($E34-SUM($V34:Z34))*$N34&gt;$E34-$O34,$E34-$O34-SUM($V34:Z34),($E34-SUM($V34:Z34))*$N34),0),0)</f>
        <v>0</v>
      </c>
      <c r="AB34" s="136">
        <f>IF(COLUMN(AB$12)-COLUMN($V$12)+1&lt;=$U34,ROUNDUP(IF(SUM($V34:AA34)+($E34-SUM($V34:AA34))*$N34&gt;$E34-$O34,$E34-$O34-SUM($V34:AA34),($E34-SUM($V34:AA34))*$N34),0),0)</f>
        <v>0</v>
      </c>
      <c r="AC34" s="136">
        <f>IF(COLUMN(AC$12)-COLUMN($V$12)+1&lt;=$U34,ROUNDUP(IF(SUM($V34:AB34)+($E34-SUM($V34:AB34))*$N34&gt;$E34-$O34,$E34-$O34-SUM($V34:AB34),($E34-SUM($V34:AB34))*$N34),0),0)</f>
        <v>0</v>
      </c>
      <c r="AD34" s="136">
        <f>IF(COLUMN(AD$12)-COLUMN($V$12)+1&lt;=$U34,ROUNDUP(IF(SUM($V34:AC34)+($E34-SUM($V34:AC34))*$N34&gt;$E34-$O34,$E34-$O34-SUM($V34:AC34),($E34-SUM($V34:AC34))*$N34),0),0)</f>
        <v>0</v>
      </c>
      <c r="AE34" s="136">
        <f>IF(COLUMN(AE$12)-COLUMN($V$12)+1&lt;=$U34,ROUNDUP(IF(SUM($V34:AD34)+($E34-SUM($V34:AD34))*$N34&gt;$E34-$O34,$E34-$O34-SUM($V34:AD34),($E34-SUM($V34:AD34))*$N34),0),0)</f>
        <v>0</v>
      </c>
      <c r="AF34" s="136">
        <f>IF(COLUMN(AF$12)-COLUMN($V$12)+1&lt;=$U34,ROUNDUP(IF(SUM($V34:AE34)+($E34-SUM($V34:AE34))*$N34&gt;$E34-$O34,$E34-$O34-SUM($V34:AE34),($E34-SUM($V34:AE34))*$N34),0),0)</f>
        <v>0</v>
      </c>
      <c r="AG34" s="136">
        <f>IF(COLUMN(AG$12)-COLUMN($V$12)+1&lt;=$U34,ROUNDUP(IF(SUM($V34:AF34)+($E34-SUM($V34:AF34))*$N34&gt;$E34-$O34,$E34-$O34-SUM($V34:AF34),($E34-SUM($V34:AF34))*$N34),0),0)</f>
        <v>0</v>
      </c>
      <c r="AH34" s="136">
        <f>IF(COLUMN(AH$12)-COLUMN($V$12)+1&lt;=$U34,ROUNDUP(IF(SUM($V34:AG34)+($E34-SUM($V34:AG34))*$N34&gt;$E34-$O34,$E34-$O34-SUM($V34:AG34),($E34-SUM($V34:AG34))*$N34),0),0)</f>
        <v>0</v>
      </c>
      <c r="AI34" s="136">
        <f>IF(COLUMN(AI$12)-COLUMN($V$12)+1&lt;=$U34,ROUNDUP(IF(SUM($V34:AH34)+($E34-SUM($V34:AH34))*$N34&gt;$E34-$O34,$E34-$O34-SUM($V34:AH34),($E34-SUM($V34:AH34))*$N34),0),0)</f>
        <v>0</v>
      </c>
      <c r="AJ34" s="136">
        <f>IF(COLUMN(AJ$12)-COLUMN($V$12)+1&lt;=$U34,ROUNDUP(IF(SUM($V34:AI34)+($E34-SUM($V34:AI34))*$N34&gt;$E34-$O34,$E34-$O34-SUM($V34:AI34),($E34-SUM($V34:AI34))*$N34),0),0)</f>
        <v>0</v>
      </c>
      <c r="AK34" s="136">
        <f>IF(COLUMN(AK$12)-COLUMN($V$12)+1&lt;=$U34,ROUNDUP(IF(SUM($V34:AJ34)+($E34-SUM($V34:AJ34))*$N34&gt;$E34-$O34,$E34-$O34-SUM($V34:AJ34),($E34-SUM($V34:AJ34))*$N34),0),0)</f>
        <v>0</v>
      </c>
      <c r="AL34" s="136">
        <f>IF(COLUMN(AL$12)-COLUMN($V$12)+1&lt;=$U34,ROUNDUP(IF(SUM($V34:AK34)+($E34-SUM($V34:AK34))*$N34&gt;$E34-$O34,$E34-$O34-SUM($V34:AK34),($E34-SUM($V34:AK34))*$N34),0),0)</f>
        <v>0</v>
      </c>
      <c r="AM34" s="136">
        <f>IF(COLUMN(AM$12)-COLUMN($V$12)+1&lt;=$U34,ROUNDUP(IF(SUM($V34:AL34)+($E34-SUM($V34:AL34))*$N34&gt;$E34-$O34,$E34-$O34-SUM($V34:AL34),($E34-SUM($V34:AL34))*$N34),0),0)</f>
        <v>0</v>
      </c>
      <c r="AN34" s="136">
        <f>IF(COLUMN(AN$12)-COLUMN($V$12)+1&lt;=$U34,ROUNDUP(IF(SUM($V34:AM34)+($E34-SUM($V34:AM34))*$N34&gt;$E34-$O34,$E34-$O34-SUM($V34:AM34),($E34-SUM($V34:AM34))*$N34),0),0)</f>
        <v>0</v>
      </c>
      <c r="AO34" s="136">
        <f>IF(COLUMN(AO$12)-COLUMN($V$12)+1&lt;=$U34,ROUNDUP(IF(SUM($V34:AN34)+($E34-SUM($V34:AN34))*$N34&gt;$E34-$O34,$E34-$O34-SUM($V34:AN34),($E34-SUM($V34:AN34))*$N34),0),0)</f>
        <v>0</v>
      </c>
      <c r="AP34" s="136">
        <f>IF(COLUMN(AP$12)-COLUMN($V$12)+1&lt;=$U34,ROUNDUP(IF(SUM($V34:AO34)+($E34-SUM($V34:AO34))*$N34&gt;$E34-$O34,$E34-$O34-SUM($V34:AO34),($E34-SUM($V34:AO34))*$N34),0),0)</f>
        <v>0</v>
      </c>
      <c r="AQ34" s="136">
        <f>IF(COLUMN(AQ$12)-COLUMN($V$12)+1&lt;=$U34,ROUNDUP(IF(SUM($V34:AP34)+($E34-SUM($V34:AP34))*$N34&gt;$E34-$O34,$E34-$O34-SUM($V34:AP34),($E34-SUM($V34:AP34))*$N34),0),0)</f>
        <v>0</v>
      </c>
      <c r="AR34" s="136">
        <f>IF(COLUMN(AR$12)-COLUMN($V$12)+1&lt;=$U34,ROUNDUP(IF(SUM($V34:AQ34)+($E34-SUM($V34:AQ34))*$N34&gt;$E34-$O34,$E34-$O34-SUM($V34:AQ34),($E34-SUM($V34:AQ34))*$N34),0),0)</f>
        <v>0</v>
      </c>
      <c r="AS34" s="136">
        <f>IF(COLUMN(AS$12)-COLUMN($V$12)+1&lt;=$U34,ROUNDUP(IF(SUM($V34:AR34)+($E34-SUM($V34:AR34))*$N34&gt;$E34-$O34,$E34-$O34-SUM($V34:AR34),($E34-SUM($V34:AR34))*$N34),0),0)</f>
        <v>0</v>
      </c>
      <c r="AT34" s="136">
        <f>IF(COLUMN(AT$12)-COLUMN($V$12)+1&lt;=$U34,ROUNDUP(IF(SUM($V34:AS34)+($E34-SUM($V34:AS34))*$N34&gt;$E34-$O34,$E34-$O34-SUM($V34:AS34),($E34-SUM($V34:AS34))*$N34),0),0)</f>
        <v>0</v>
      </c>
      <c r="AU34" s="136">
        <f>IF(COLUMN(AU$12)-COLUMN($V$12)+1&lt;=$U34,ROUNDUP(IF(SUM($V34:AT34)+($E34-SUM($V34:AT34))*$N34&gt;$E34-$O34,$E34-$O34-SUM($V34:AT34),($E34-SUM($V34:AT34))*$N34),0),0)</f>
        <v>0</v>
      </c>
      <c r="AV34" s="136">
        <f>IF(COLUMN(AV$12)-COLUMN($V$12)+1&lt;=$U34,ROUNDUP(IF(SUM($V34:AU34)+($E34-SUM($V34:AU34))*$N34&gt;$E34-$O34,$E34-$O34-SUM($V34:AU34),($E34-SUM($V34:AU34))*$N34),0),0)</f>
        <v>0</v>
      </c>
      <c r="AW34" s="136">
        <f>IF(COLUMN(AW$12)-COLUMN($V$12)+1&lt;=$U34,ROUNDUP(IF(SUM($V34:AV34)+($E34-SUM($V34:AV34))*$N34&gt;$E34-$O34,$E34-$O34-SUM($V34:AV34),($E34-SUM($V34:AV34))*$N34),0),0)</f>
        <v>0</v>
      </c>
      <c r="AX34" s="136">
        <f>IF(COLUMN(AX$12)-COLUMN($V$12)+1&lt;=$U34,ROUNDUP(IF(SUM($V34:AW34)+($E34-SUM($V34:AW34))*$N34&gt;$E34-$O34,$E34-$O34-SUM($V34:AW34),($E34-SUM($V34:AW34))*$N34),0),0)</f>
        <v>0</v>
      </c>
      <c r="AY34" s="136">
        <f>IF(COLUMN(AY$12)-COLUMN($V$12)+1&lt;=$U34,ROUNDUP(IF(SUM($V34:AX34)+($E34-SUM($V34:AX34))*$N34&gt;$E34-$O34,$E34-$O34-SUM($V34:AX34),($E34-SUM($V34:AX34))*$N34),0),0)</f>
        <v>0</v>
      </c>
      <c r="AZ34" s="136">
        <f>IF(COLUMN(AZ$12)-COLUMN($V$12)+1&lt;=$U34,ROUNDUP(IF(SUM($V34:AY34)+($E34-SUM($V34:AY34))*$N34&gt;$E34-$O34,$E34-$O34-SUM($V34:AY34),($E34-SUM($V34:AY34))*$N34),0),0)</f>
        <v>0</v>
      </c>
      <c r="BA34" s="136">
        <f>IF(COLUMN(BA$12)-COLUMN($V$12)+1&lt;=$U34,ROUNDUP(IF(SUM($V34:AZ34)+($E34-SUM($V34:AZ34))*$N34&gt;$E34-$O34,$E34-$O34-SUM($V34:AZ34),($E34-SUM($V34:AZ34))*$N34),0),0)</f>
        <v>0</v>
      </c>
      <c r="BB34" s="556">
        <f t="shared" si="6"/>
        <v>0</v>
      </c>
      <c r="BC34" s="556">
        <f t="shared" si="7"/>
        <v>0</v>
      </c>
      <c r="BD34" s="146">
        <f t="shared" si="8"/>
        <v>0</v>
      </c>
      <c r="BE34" s="146">
        <f t="shared" si="9"/>
        <v>0</v>
      </c>
      <c r="BF34" s="146">
        <f t="shared" si="10"/>
        <v>0</v>
      </c>
      <c r="BH34" s="557">
        <f t="shared" si="11"/>
        <v>0</v>
      </c>
      <c r="BI34" s="558">
        <f t="shared" si="48"/>
        <v>0</v>
      </c>
      <c r="BJ34" s="558">
        <f t="shared" si="49"/>
        <v>0</v>
      </c>
      <c r="BK34" s="557">
        <f t="shared" si="12"/>
        <v>0</v>
      </c>
      <c r="BL34" s="558">
        <f t="shared" si="50"/>
        <v>0</v>
      </c>
      <c r="BM34" s="558">
        <f t="shared" si="51"/>
        <v>0</v>
      </c>
      <c r="BN34" s="558">
        <f t="shared" si="52"/>
        <v>0</v>
      </c>
      <c r="BO34" s="558">
        <f t="shared" si="53"/>
        <v>0</v>
      </c>
      <c r="BP34" s="558">
        <f t="shared" si="54"/>
        <v>0</v>
      </c>
      <c r="BQ34" s="558">
        <f t="shared" si="55"/>
        <v>0</v>
      </c>
      <c r="BR34" s="533"/>
      <c r="BS34" s="557">
        <f t="shared" si="18"/>
        <v>0</v>
      </c>
      <c r="BT34" s="558">
        <f t="shared" si="56"/>
        <v>0</v>
      </c>
      <c r="BU34" s="558">
        <f t="shared" si="57"/>
        <v>0</v>
      </c>
      <c r="BV34" s="557">
        <f t="shared" si="19"/>
        <v>0</v>
      </c>
      <c r="BW34" s="558">
        <f t="shared" si="58"/>
        <v>0</v>
      </c>
      <c r="BX34" s="558">
        <f t="shared" si="59"/>
        <v>0</v>
      </c>
      <c r="BY34" s="558">
        <f t="shared" si="60"/>
        <v>0</v>
      </c>
      <c r="BZ34" s="558">
        <f t="shared" si="61"/>
        <v>0</v>
      </c>
      <c r="CA34" s="558">
        <f t="shared" si="62"/>
        <v>0</v>
      </c>
      <c r="CB34" s="558">
        <f t="shared" si="63"/>
        <v>0</v>
      </c>
      <c r="CC34" s="533"/>
      <c r="CD34" s="533"/>
      <c r="CE34" s="533"/>
      <c r="CF34" s="533"/>
      <c r="CG34" s="533"/>
      <c r="CH34" s="533"/>
      <c r="CI34" s="533"/>
      <c r="CJ34" s="533"/>
      <c r="CK34" s="533"/>
      <c r="CL34" s="533"/>
      <c r="CM34" s="533"/>
      <c r="CN34" s="533"/>
      <c r="CO34" s="533"/>
      <c r="CP34" s="533"/>
      <c r="CQ34" s="533"/>
      <c r="CR34" s="533"/>
      <c r="CS34" s="533"/>
      <c r="CT34" s="533"/>
      <c r="CU34" s="533"/>
      <c r="CV34" s="533"/>
      <c r="CW34" s="533"/>
      <c r="CX34" s="533"/>
      <c r="CY34" s="533"/>
      <c r="CZ34" s="533"/>
    </row>
    <row r="35" spans="2:104" ht="13.5" x14ac:dyDescent="0.2">
      <c r="B35" s="145" t="str">
        <f t="shared" si="34"/>
        <v/>
      </c>
      <c r="C35" s="550"/>
      <c r="D35" s="551"/>
      <c r="E35" s="552"/>
      <c r="F35" s="553"/>
      <c r="G35" s="553"/>
      <c r="H35" s="554"/>
      <c r="I35" s="554"/>
      <c r="J35" s="554"/>
      <c r="K35" s="554"/>
      <c r="L35" s="613" t="str" cm="1">
        <f t="array" ref="L35">IF(OR(NOT(ISBLANK(H35:K35))),SUM(H35:K35), "")</f>
        <v/>
      </c>
      <c r="M35" s="613" t="str">
        <f t="shared" si="26"/>
        <v/>
      </c>
      <c r="N35" s="555" t="str">
        <f t="shared" si="0"/>
        <v/>
      </c>
      <c r="O35" s="532">
        <f t="shared" si="1"/>
        <v>0</v>
      </c>
      <c r="P35" s="146">
        <f t="shared" si="2"/>
        <v>0</v>
      </c>
      <c r="Q35" s="146">
        <f t="shared" si="45"/>
        <v>0</v>
      </c>
      <c r="R35" s="146">
        <f t="shared" si="46"/>
        <v>0</v>
      </c>
      <c r="S35" s="146" t="str">
        <f t="shared" si="3"/>
        <v/>
      </c>
      <c r="T35" s="146" t="str">
        <f t="shared" si="4"/>
        <v/>
      </c>
      <c r="U35" s="146">
        <f t="shared" si="47"/>
        <v>0</v>
      </c>
      <c r="V35" s="136">
        <f t="shared" si="5"/>
        <v>0</v>
      </c>
      <c r="W35" s="136">
        <f>IF(COLUMN(W$12)-COLUMN($V$12)+1&lt;=$U35,ROUNDUP(IF(SUM($V35:V35)+($E35-SUM($V35:V35))*$N35&gt;$E35-$O35,$E35-$O35-SUM($V35:V35),($E35-SUM($V35:V35))*$N35),0),0)</f>
        <v>0</v>
      </c>
      <c r="X35" s="136">
        <f>IF(COLUMN(X$12)-COLUMN($V$12)+1&lt;=$U35,ROUNDUP(IF(SUM($V35:W35)+($E35-SUM($V35:W35))*$N35&gt;$E35-$O35,$E35-$O35-SUM($V35:W35),($E35-SUM($V35:W35))*$N35),0),0)</f>
        <v>0</v>
      </c>
      <c r="Y35" s="136">
        <f>IF(COLUMN(Y$12)-COLUMN($V$12)+1&lt;=$U35,ROUNDUP(IF(SUM($V35:X35)+($E35-SUM($V35:X35))*$N35&gt;$E35-$O35,$E35-$O35-SUM($V35:X35),($E35-SUM($V35:X35))*$N35),0),0)</f>
        <v>0</v>
      </c>
      <c r="Z35" s="136">
        <f>IF(COLUMN(Z$12)-COLUMN($V$12)+1&lt;=$U35,ROUNDUP(IF(SUM($V35:Y35)+($E35-SUM($V35:Y35))*$N35&gt;$E35-$O35,$E35-$O35-SUM($V35:Y35),($E35-SUM($V35:Y35))*$N35),0),0)</f>
        <v>0</v>
      </c>
      <c r="AA35" s="136">
        <f>IF(COLUMN(AA$12)-COLUMN($V$12)+1&lt;=$U35,ROUNDUP(IF(SUM($V35:Z35)+($E35-SUM($V35:Z35))*$N35&gt;$E35-$O35,$E35-$O35-SUM($V35:Z35),($E35-SUM($V35:Z35))*$N35),0),0)</f>
        <v>0</v>
      </c>
      <c r="AB35" s="136">
        <f>IF(COLUMN(AB$12)-COLUMN($V$12)+1&lt;=$U35,ROUNDUP(IF(SUM($V35:AA35)+($E35-SUM($V35:AA35))*$N35&gt;$E35-$O35,$E35-$O35-SUM($V35:AA35),($E35-SUM($V35:AA35))*$N35),0),0)</f>
        <v>0</v>
      </c>
      <c r="AC35" s="136">
        <f>IF(COLUMN(AC$12)-COLUMN($V$12)+1&lt;=$U35,ROUNDUP(IF(SUM($V35:AB35)+($E35-SUM($V35:AB35))*$N35&gt;$E35-$O35,$E35-$O35-SUM($V35:AB35),($E35-SUM($V35:AB35))*$N35),0),0)</f>
        <v>0</v>
      </c>
      <c r="AD35" s="136">
        <f>IF(COLUMN(AD$12)-COLUMN($V$12)+1&lt;=$U35,ROUNDUP(IF(SUM($V35:AC35)+($E35-SUM($V35:AC35))*$N35&gt;$E35-$O35,$E35-$O35-SUM($V35:AC35),($E35-SUM($V35:AC35))*$N35),0),0)</f>
        <v>0</v>
      </c>
      <c r="AE35" s="136">
        <f>IF(COLUMN(AE$12)-COLUMN($V$12)+1&lt;=$U35,ROUNDUP(IF(SUM($V35:AD35)+($E35-SUM($V35:AD35))*$N35&gt;$E35-$O35,$E35-$O35-SUM($V35:AD35),($E35-SUM($V35:AD35))*$N35),0),0)</f>
        <v>0</v>
      </c>
      <c r="AF35" s="136">
        <f>IF(COLUMN(AF$12)-COLUMN($V$12)+1&lt;=$U35,ROUNDUP(IF(SUM($V35:AE35)+($E35-SUM($V35:AE35))*$N35&gt;$E35-$O35,$E35-$O35-SUM($V35:AE35),($E35-SUM($V35:AE35))*$N35),0),0)</f>
        <v>0</v>
      </c>
      <c r="AG35" s="136">
        <f>IF(COLUMN(AG$12)-COLUMN($V$12)+1&lt;=$U35,ROUNDUP(IF(SUM($V35:AF35)+($E35-SUM($V35:AF35))*$N35&gt;$E35-$O35,$E35-$O35-SUM($V35:AF35),($E35-SUM($V35:AF35))*$N35),0),0)</f>
        <v>0</v>
      </c>
      <c r="AH35" s="136">
        <f>IF(COLUMN(AH$12)-COLUMN($V$12)+1&lt;=$U35,ROUNDUP(IF(SUM($V35:AG35)+($E35-SUM($V35:AG35))*$N35&gt;$E35-$O35,$E35-$O35-SUM($V35:AG35),($E35-SUM($V35:AG35))*$N35),0),0)</f>
        <v>0</v>
      </c>
      <c r="AI35" s="136">
        <f>IF(COLUMN(AI$12)-COLUMN($V$12)+1&lt;=$U35,ROUNDUP(IF(SUM($V35:AH35)+($E35-SUM($V35:AH35))*$N35&gt;$E35-$O35,$E35-$O35-SUM($V35:AH35),($E35-SUM($V35:AH35))*$N35),0),0)</f>
        <v>0</v>
      </c>
      <c r="AJ35" s="136">
        <f>IF(COLUMN(AJ$12)-COLUMN($V$12)+1&lt;=$U35,ROUNDUP(IF(SUM($V35:AI35)+($E35-SUM($V35:AI35))*$N35&gt;$E35-$O35,$E35-$O35-SUM($V35:AI35),($E35-SUM($V35:AI35))*$N35),0),0)</f>
        <v>0</v>
      </c>
      <c r="AK35" s="136">
        <f>IF(COLUMN(AK$12)-COLUMN($V$12)+1&lt;=$U35,ROUNDUP(IF(SUM($V35:AJ35)+($E35-SUM($V35:AJ35))*$N35&gt;$E35-$O35,$E35-$O35-SUM($V35:AJ35),($E35-SUM($V35:AJ35))*$N35),0),0)</f>
        <v>0</v>
      </c>
      <c r="AL35" s="136">
        <f>IF(COLUMN(AL$12)-COLUMN($V$12)+1&lt;=$U35,ROUNDUP(IF(SUM($V35:AK35)+($E35-SUM($V35:AK35))*$N35&gt;$E35-$O35,$E35-$O35-SUM($V35:AK35),($E35-SUM($V35:AK35))*$N35),0),0)</f>
        <v>0</v>
      </c>
      <c r="AM35" s="136">
        <f>IF(COLUMN(AM$12)-COLUMN($V$12)+1&lt;=$U35,ROUNDUP(IF(SUM($V35:AL35)+($E35-SUM($V35:AL35))*$N35&gt;$E35-$O35,$E35-$O35-SUM($V35:AL35),($E35-SUM($V35:AL35))*$N35),0),0)</f>
        <v>0</v>
      </c>
      <c r="AN35" s="136">
        <f>IF(COLUMN(AN$12)-COLUMN($V$12)+1&lt;=$U35,ROUNDUP(IF(SUM($V35:AM35)+($E35-SUM($V35:AM35))*$N35&gt;$E35-$O35,$E35-$O35-SUM($V35:AM35),($E35-SUM($V35:AM35))*$N35),0),0)</f>
        <v>0</v>
      </c>
      <c r="AO35" s="136">
        <f>IF(COLUMN(AO$12)-COLUMN($V$12)+1&lt;=$U35,ROUNDUP(IF(SUM($V35:AN35)+($E35-SUM($V35:AN35))*$N35&gt;$E35-$O35,$E35-$O35-SUM($V35:AN35),($E35-SUM($V35:AN35))*$N35),0),0)</f>
        <v>0</v>
      </c>
      <c r="AP35" s="136">
        <f>IF(COLUMN(AP$12)-COLUMN($V$12)+1&lt;=$U35,ROUNDUP(IF(SUM($V35:AO35)+($E35-SUM($V35:AO35))*$N35&gt;$E35-$O35,$E35-$O35-SUM($V35:AO35),($E35-SUM($V35:AO35))*$N35),0),0)</f>
        <v>0</v>
      </c>
      <c r="AQ35" s="136">
        <f>IF(COLUMN(AQ$12)-COLUMN($V$12)+1&lt;=$U35,ROUNDUP(IF(SUM($V35:AP35)+($E35-SUM($V35:AP35))*$N35&gt;$E35-$O35,$E35-$O35-SUM($V35:AP35),($E35-SUM($V35:AP35))*$N35),0),0)</f>
        <v>0</v>
      </c>
      <c r="AR35" s="136">
        <f>IF(COLUMN(AR$12)-COLUMN($V$12)+1&lt;=$U35,ROUNDUP(IF(SUM($V35:AQ35)+($E35-SUM($V35:AQ35))*$N35&gt;$E35-$O35,$E35-$O35-SUM($V35:AQ35),($E35-SUM($V35:AQ35))*$N35),0),0)</f>
        <v>0</v>
      </c>
      <c r="AS35" s="136">
        <f>IF(COLUMN(AS$12)-COLUMN($V$12)+1&lt;=$U35,ROUNDUP(IF(SUM($V35:AR35)+($E35-SUM($V35:AR35))*$N35&gt;$E35-$O35,$E35-$O35-SUM($V35:AR35),($E35-SUM($V35:AR35))*$N35),0),0)</f>
        <v>0</v>
      </c>
      <c r="AT35" s="136">
        <f>IF(COLUMN(AT$12)-COLUMN($V$12)+1&lt;=$U35,ROUNDUP(IF(SUM($V35:AS35)+($E35-SUM($V35:AS35))*$N35&gt;$E35-$O35,$E35-$O35-SUM($V35:AS35),($E35-SUM($V35:AS35))*$N35),0),0)</f>
        <v>0</v>
      </c>
      <c r="AU35" s="136">
        <f>IF(COLUMN(AU$12)-COLUMN($V$12)+1&lt;=$U35,ROUNDUP(IF(SUM($V35:AT35)+($E35-SUM($V35:AT35))*$N35&gt;$E35-$O35,$E35-$O35-SUM($V35:AT35),($E35-SUM($V35:AT35))*$N35),0),0)</f>
        <v>0</v>
      </c>
      <c r="AV35" s="136">
        <f>IF(COLUMN(AV$12)-COLUMN($V$12)+1&lt;=$U35,ROUNDUP(IF(SUM($V35:AU35)+($E35-SUM($V35:AU35))*$N35&gt;$E35-$O35,$E35-$O35-SUM($V35:AU35),($E35-SUM($V35:AU35))*$N35),0),0)</f>
        <v>0</v>
      </c>
      <c r="AW35" s="136">
        <f>IF(COLUMN(AW$12)-COLUMN($V$12)+1&lt;=$U35,ROUNDUP(IF(SUM($V35:AV35)+($E35-SUM($V35:AV35))*$N35&gt;$E35-$O35,$E35-$O35-SUM($V35:AV35),($E35-SUM($V35:AV35))*$N35),0),0)</f>
        <v>0</v>
      </c>
      <c r="AX35" s="136">
        <f>IF(COLUMN(AX$12)-COLUMN($V$12)+1&lt;=$U35,ROUNDUP(IF(SUM($V35:AW35)+($E35-SUM($V35:AW35))*$N35&gt;$E35-$O35,$E35-$O35-SUM($V35:AW35),($E35-SUM($V35:AW35))*$N35),0),0)</f>
        <v>0</v>
      </c>
      <c r="AY35" s="136">
        <f>IF(COLUMN(AY$12)-COLUMN($V$12)+1&lt;=$U35,ROUNDUP(IF(SUM($V35:AX35)+($E35-SUM($V35:AX35))*$N35&gt;$E35-$O35,$E35-$O35-SUM($V35:AX35),($E35-SUM($V35:AX35))*$N35),0),0)</f>
        <v>0</v>
      </c>
      <c r="AZ35" s="136">
        <f>IF(COLUMN(AZ$12)-COLUMN($V$12)+1&lt;=$U35,ROUNDUP(IF(SUM($V35:AY35)+($E35-SUM($V35:AY35))*$N35&gt;$E35-$O35,$E35-$O35-SUM($V35:AY35),($E35-SUM($V35:AY35))*$N35),0),0)</f>
        <v>0</v>
      </c>
      <c r="BA35" s="136">
        <f>IF(COLUMN(BA$12)-COLUMN($V$12)+1&lt;=$U35,ROUNDUP(IF(SUM($V35:AZ35)+($E35-SUM($V35:AZ35))*$N35&gt;$E35-$O35,$E35-$O35-SUM($V35:AZ35),($E35-SUM($V35:AZ35))*$N35),0),0)</f>
        <v>0</v>
      </c>
      <c r="BB35" s="556">
        <f t="shared" si="6"/>
        <v>0</v>
      </c>
      <c r="BC35" s="556">
        <f t="shared" si="7"/>
        <v>0</v>
      </c>
      <c r="BD35" s="146">
        <f t="shared" si="8"/>
        <v>0</v>
      </c>
      <c r="BE35" s="146">
        <f t="shared" si="9"/>
        <v>0</v>
      </c>
      <c r="BF35" s="146">
        <f t="shared" si="10"/>
        <v>0</v>
      </c>
      <c r="BH35" s="557">
        <f t="shared" si="11"/>
        <v>0</v>
      </c>
      <c r="BI35" s="558">
        <f t="shared" si="48"/>
        <v>0</v>
      </c>
      <c r="BJ35" s="558">
        <f t="shared" si="49"/>
        <v>0</v>
      </c>
      <c r="BK35" s="557">
        <f t="shared" si="12"/>
        <v>0</v>
      </c>
      <c r="BL35" s="558">
        <f t="shared" si="50"/>
        <v>0</v>
      </c>
      <c r="BM35" s="558">
        <f t="shared" si="51"/>
        <v>0</v>
      </c>
      <c r="BN35" s="558">
        <f t="shared" si="52"/>
        <v>0</v>
      </c>
      <c r="BO35" s="558">
        <f t="shared" si="53"/>
        <v>0</v>
      </c>
      <c r="BP35" s="558">
        <f t="shared" si="54"/>
        <v>0</v>
      </c>
      <c r="BQ35" s="558">
        <f t="shared" si="55"/>
        <v>0</v>
      </c>
      <c r="BR35" s="533"/>
      <c r="BS35" s="557">
        <f t="shared" si="18"/>
        <v>0</v>
      </c>
      <c r="BT35" s="558">
        <f t="shared" si="56"/>
        <v>0</v>
      </c>
      <c r="BU35" s="558">
        <f t="shared" si="57"/>
        <v>0</v>
      </c>
      <c r="BV35" s="557">
        <f t="shared" si="19"/>
        <v>0</v>
      </c>
      <c r="BW35" s="558">
        <f t="shared" si="58"/>
        <v>0</v>
      </c>
      <c r="BX35" s="558">
        <f t="shared" si="59"/>
        <v>0</v>
      </c>
      <c r="BY35" s="558">
        <f t="shared" si="60"/>
        <v>0</v>
      </c>
      <c r="BZ35" s="558">
        <f t="shared" si="61"/>
        <v>0</v>
      </c>
      <c r="CA35" s="558">
        <f t="shared" si="62"/>
        <v>0</v>
      </c>
      <c r="CB35" s="558">
        <f t="shared" si="63"/>
        <v>0</v>
      </c>
      <c r="CC35" s="533"/>
      <c r="CD35" s="533"/>
      <c r="CE35" s="533"/>
      <c r="CF35" s="533"/>
      <c r="CG35" s="533"/>
      <c r="CH35" s="533"/>
      <c r="CI35" s="533"/>
      <c r="CJ35" s="533"/>
      <c r="CK35" s="533"/>
      <c r="CL35" s="533"/>
      <c r="CM35" s="533"/>
      <c r="CN35" s="533"/>
      <c r="CO35" s="533"/>
      <c r="CP35" s="533"/>
      <c r="CQ35" s="533"/>
      <c r="CR35" s="533"/>
      <c r="CS35" s="533"/>
      <c r="CT35" s="533"/>
      <c r="CU35" s="533"/>
      <c r="CV35" s="533"/>
      <c r="CW35" s="533"/>
      <c r="CX35" s="533"/>
      <c r="CY35" s="533"/>
      <c r="CZ35" s="533"/>
    </row>
    <row r="36" spans="2:104" ht="13.5" x14ac:dyDescent="0.2">
      <c r="B36" s="145" t="str">
        <f t="shared" si="34"/>
        <v/>
      </c>
      <c r="C36" s="550"/>
      <c r="D36" s="551"/>
      <c r="E36" s="552"/>
      <c r="F36" s="553"/>
      <c r="G36" s="553"/>
      <c r="H36" s="554"/>
      <c r="I36" s="554"/>
      <c r="J36" s="554"/>
      <c r="K36" s="554"/>
      <c r="L36" s="613" t="str" cm="1">
        <f t="array" ref="L36">IF(OR(NOT(ISBLANK(H36:K36))),SUM(H36:K36), "")</f>
        <v/>
      </c>
      <c r="M36" s="613" t="str">
        <f t="shared" si="26"/>
        <v/>
      </c>
      <c r="N36" s="555" t="str">
        <f t="shared" si="0"/>
        <v/>
      </c>
      <c r="O36" s="532">
        <f t="shared" si="1"/>
        <v>0</v>
      </c>
      <c r="P36" s="146">
        <f t="shared" si="2"/>
        <v>0</v>
      </c>
      <c r="Q36" s="146">
        <f t="shared" si="45"/>
        <v>0</v>
      </c>
      <c r="R36" s="146">
        <f t="shared" si="46"/>
        <v>0</v>
      </c>
      <c r="S36" s="146" t="str">
        <f t="shared" si="3"/>
        <v/>
      </c>
      <c r="T36" s="146" t="str">
        <f t="shared" si="4"/>
        <v/>
      </c>
      <c r="U36" s="146">
        <f t="shared" si="47"/>
        <v>0</v>
      </c>
      <c r="V36" s="136">
        <f t="shared" si="5"/>
        <v>0</v>
      </c>
      <c r="W36" s="136">
        <f>IF(COLUMN(W$12)-COLUMN($V$12)+1&lt;=$U36,ROUNDUP(IF(SUM($V36:V36)+($E36-SUM($V36:V36))*$N36&gt;$E36-$O36,$E36-$O36-SUM($V36:V36),($E36-SUM($V36:V36))*$N36),0),0)</f>
        <v>0</v>
      </c>
      <c r="X36" s="136">
        <f>IF(COLUMN(X$12)-COLUMN($V$12)+1&lt;=$U36,ROUNDUP(IF(SUM($V36:W36)+($E36-SUM($V36:W36))*$N36&gt;$E36-$O36,$E36-$O36-SUM($V36:W36),($E36-SUM($V36:W36))*$N36),0),0)</f>
        <v>0</v>
      </c>
      <c r="Y36" s="136">
        <f>IF(COLUMN(Y$12)-COLUMN($V$12)+1&lt;=$U36,ROUNDUP(IF(SUM($V36:X36)+($E36-SUM($V36:X36))*$N36&gt;$E36-$O36,$E36-$O36-SUM($V36:X36),($E36-SUM($V36:X36))*$N36),0),0)</f>
        <v>0</v>
      </c>
      <c r="Z36" s="136">
        <f>IF(COLUMN(Z$12)-COLUMN($V$12)+1&lt;=$U36,ROUNDUP(IF(SUM($V36:Y36)+($E36-SUM($V36:Y36))*$N36&gt;$E36-$O36,$E36-$O36-SUM($V36:Y36),($E36-SUM($V36:Y36))*$N36),0),0)</f>
        <v>0</v>
      </c>
      <c r="AA36" s="136">
        <f>IF(COLUMN(AA$12)-COLUMN($V$12)+1&lt;=$U36,ROUNDUP(IF(SUM($V36:Z36)+($E36-SUM($V36:Z36))*$N36&gt;$E36-$O36,$E36-$O36-SUM($V36:Z36),($E36-SUM($V36:Z36))*$N36),0),0)</f>
        <v>0</v>
      </c>
      <c r="AB36" s="136">
        <f>IF(COLUMN(AB$12)-COLUMN($V$12)+1&lt;=$U36,ROUNDUP(IF(SUM($V36:AA36)+($E36-SUM($V36:AA36))*$N36&gt;$E36-$O36,$E36-$O36-SUM($V36:AA36),($E36-SUM($V36:AA36))*$N36),0),0)</f>
        <v>0</v>
      </c>
      <c r="AC36" s="136">
        <f>IF(COLUMN(AC$12)-COLUMN($V$12)+1&lt;=$U36,ROUNDUP(IF(SUM($V36:AB36)+($E36-SUM($V36:AB36))*$N36&gt;$E36-$O36,$E36-$O36-SUM($V36:AB36),($E36-SUM($V36:AB36))*$N36),0),0)</f>
        <v>0</v>
      </c>
      <c r="AD36" s="136">
        <f>IF(COLUMN(AD$12)-COLUMN($V$12)+1&lt;=$U36,ROUNDUP(IF(SUM($V36:AC36)+($E36-SUM($V36:AC36))*$N36&gt;$E36-$O36,$E36-$O36-SUM($V36:AC36),($E36-SUM($V36:AC36))*$N36),0),0)</f>
        <v>0</v>
      </c>
      <c r="AE36" s="136">
        <f>IF(COLUMN(AE$12)-COLUMN($V$12)+1&lt;=$U36,ROUNDUP(IF(SUM($V36:AD36)+($E36-SUM($V36:AD36))*$N36&gt;$E36-$O36,$E36-$O36-SUM($V36:AD36),($E36-SUM($V36:AD36))*$N36),0),0)</f>
        <v>0</v>
      </c>
      <c r="AF36" s="136">
        <f>IF(COLUMN(AF$12)-COLUMN($V$12)+1&lt;=$U36,ROUNDUP(IF(SUM($V36:AE36)+($E36-SUM($V36:AE36))*$N36&gt;$E36-$O36,$E36-$O36-SUM($V36:AE36),($E36-SUM($V36:AE36))*$N36),0),0)</f>
        <v>0</v>
      </c>
      <c r="AG36" s="136">
        <f>IF(COLUMN(AG$12)-COLUMN($V$12)+1&lt;=$U36,ROUNDUP(IF(SUM($V36:AF36)+($E36-SUM($V36:AF36))*$N36&gt;$E36-$O36,$E36-$O36-SUM($V36:AF36),($E36-SUM($V36:AF36))*$N36),0),0)</f>
        <v>0</v>
      </c>
      <c r="AH36" s="136">
        <f>IF(COLUMN(AH$12)-COLUMN($V$12)+1&lt;=$U36,ROUNDUP(IF(SUM($V36:AG36)+($E36-SUM($V36:AG36))*$N36&gt;$E36-$O36,$E36-$O36-SUM($V36:AG36),($E36-SUM($V36:AG36))*$N36),0),0)</f>
        <v>0</v>
      </c>
      <c r="AI36" s="136">
        <f>IF(COLUMN(AI$12)-COLUMN($V$12)+1&lt;=$U36,ROUNDUP(IF(SUM($V36:AH36)+($E36-SUM($V36:AH36))*$N36&gt;$E36-$O36,$E36-$O36-SUM($V36:AH36),($E36-SUM($V36:AH36))*$N36),0),0)</f>
        <v>0</v>
      </c>
      <c r="AJ36" s="136">
        <f>IF(COLUMN(AJ$12)-COLUMN($V$12)+1&lt;=$U36,ROUNDUP(IF(SUM($V36:AI36)+($E36-SUM($V36:AI36))*$N36&gt;$E36-$O36,$E36-$O36-SUM($V36:AI36),($E36-SUM($V36:AI36))*$N36),0),0)</f>
        <v>0</v>
      </c>
      <c r="AK36" s="136">
        <f>IF(COLUMN(AK$12)-COLUMN($V$12)+1&lt;=$U36,ROUNDUP(IF(SUM($V36:AJ36)+($E36-SUM($V36:AJ36))*$N36&gt;$E36-$O36,$E36-$O36-SUM($V36:AJ36),($E36-SUM($V36:AJ36))*$N36),0),0)</f>
        <v>0</v>
      </c>
      <c r="AL36" s="136">
        <f>IF(COLUMN(AL$12)-COLUMN($V$12)+1&lt;=$U36,ROUNDUP(IF(SUM($V36:AK36)+($E36-SUM($V36:AK36))*$N36&gt;$E36-$O36,$E36-$O36-SUM($V36:AK36),($E36-SUM($V36:AK36))*$N36),0),0)</f>
        <v>0</v>
      </c>
      <c r="AM36" s="136">
        <f>IF(COLUMN(AM$12)-COLUMN($V$12)+1&lt;=$U36,ROUNDUP(IF(SUM($V36:AL36)+($E36-SUM($V36:AL36))*$N36&gt;$E36-$O36,$E36-$O36-SUM($V36:AL36),($E36-SUM($V36:AL36))*$N36),0),0)</f>
        <v>0</v>
      </c>
      <c r="AN36" s="136">
        <f>IF(COLUMN(AN$12)-COLUMN($V$12)+1&lt;=$U36,ROUNDUP(IF(SUM($V36:AM36)+($E36-SUM($V36:AM36))*$N36&gt;$E36-$O36,$E36-$O36-SUM($V36:AM36),($E36-SUM($V36:AM36))*$N36),0),0)</f>
        <v>0</v>
      </c>
      <c r="AO36" s="136">
        <f>IF(COLUMN(AO$12)-COLUMN($V$12)+1&lt;=$U36,ROUNDUP(IF(SUM($V36:AN36)+($E36-SUM($V36:AN36))*$N36&gt;$E36-$O36,$E36-$O36-SUM($V36:AN36),($E36-SUM($V36:AN36))*$N36),0),0)</f>
        <v>0</v>
      </c>
      <c r="AP36" s="136">
        <f>IF(COLUMN(AP$12)-COLUMN($V$12)+1&lt;=$U36,ROUNDUP(IF(SUM($V36:AO36)+($E36-SUM($V36:AO36))*$N36&gt;$E36-$O36,$E36-$O36-SUM($V36:AO36),($E36-SUM($V36:AO36))*$N36),0),0)</f>
        <v>0</v>
      </c>
      <c r="AQ36" s="136">
        <f>IF(COLUMN(AQ$12)-COLUMN($V$12)+1&lt;=$U36,ROUNDUP(IF(SUM($V36:AP36)+($E36-SUM($V36:AP36))*$N36&gt;$E36-$O36,$E36-$O36-SUM($V36:AP36),($E36-SUM($V36:AP36))*$N36),0),0)</f>
        <v>0</v>
      </c>
      <c r="AR36" s="136">
        <f>IF(COLUMN(AR$12)-COLUMN($V$12)+1&lt;=$U36,ROUNDUP(IF(SUM($V36:AQ36)+($E36-SUM($V36:AQ36))*$N36&gt;$E36-$O36,$E36-$O36-SUM($V36:AQ36),($E36-SUM($V36:AQ36))*$N36),0),0)</f>
        <v>0</v>
      </c>
      <c r="AS36" s="136">
        <f>IF(COLUMN(AS$12)-COLUMN($V$12)+1&lt;=$U36,ROUNDUP(IF(SUM($V36:AR36)+($E36-SUM($V36:AR36))*$N36&gt;$E36-$O36,$E36-$O36-SUM($V36:AR36),($E36-SUM($V36:AR36))*$N36),0),0)</f>
        <v>0</v>
      </c>
      <c r="AT36" s="136">
        <f>IF(COLUMN(AT$12)-COLUMN($V$12)+1&lt;=$U36,ROUNDUP(IF(SUM($V36:AS36)+($E36-SUM($V36:AS36))*$N36&gt;$E36-$O36,$E36-$O36-SUM($V36:AS36),($E36-SUM($V36:AS36))*$N36),0),0)</f>
        <v>0</v>
      </c>
      <c r="AU36" s="136">
        <f>IF(COLUMN(AU$12)-COLUMN($V$12)+1&lt;=$U36,ROUNDUP(IF(SUM($V36:AT36)+($E36-SUM($V36:AT36))*$N36&gt;$E36-$O36,$E36-$O36-SUM($V36:AT36),($E36-SUM($V36:AT36))*$N36),0),0)</f>
        <v>0</v>
      </c>
      <c r="AV36" s="136">
        <f>IF(COLUMN(AV$12)-COLUMN($V$12)+1&lt;=$U36,ROUNDUP(IF(SUM($V36:AU36)+($E36-SUM($V36:AU36))*$N36&gt;$E36-$O36,$E36-$O36-SUM($V36:AU36),($E36-SUM($V36:AU36))*$N36),0),0)</f>
        <v>0</v>
      </c>
      <c r="AW36" s="136">
        <f>IF(COLUMN(AW$12)-COLUMN($V$12)+1&lt;=$U36,ROUNDUP(IF(SUM($V36:AV36)+($E36-SUM($V36:AV36))*$N36&gt;$E36-$O36,$E36-$O36-SUM($V36:AV36),($E36-SUM($V36:AV36))*$N36),0),0)</f>
        <v>0</v>
      </c>
      <c r="AX36" s="136">
        <f>IF(COLUMN(AX$12)-COLUMN($V$12)+1&lt;=$U36,ROUNDUP(IF(SUM($V36:AW36)+($E36-SUM($V36:AW36))*$N36&gt;$E36-$O36,$E36-$O36-SUM($V36:AW36),($E36-SUM($V36:AW36))*$N36),0),0)</f>
        <v>0</v>
      </c>
      <c r="AY36" s="136">
        <f>IF(COLUMN(AY$12)-COLUMN($V$12)+1&lt;=$U36,ROUNDUP(IF(SUM($V36:AX36)+($E36-SUM($V36:AX36))*$N36&gt;$E36-$O36,$E36-$O36-SUM($V36:AX36),($E36-SUM($V36:AX36))*$N36),0),0)</f>
        <v>0</v>
      </c>
      <c r="AZ36" s="136">
        <f>IF(COLUMN(AZ$12)-COLUMN($V$12)+1&lt;=$U36,ROUNDUP(IF(SUM($V36:AY36)+($E36-SUM($V36:AY36))*$N36&gt;$E36-$O36,$E36-$O36-SUM($V36:AY36),($E36-SUM($V36:AY36))*$N36),0),0)</f>
        <v>0</v>
      </c>
      <c r="BA36" s="136">
        <f>IF(COLUMN(BA$12)-COLUMN($V$12)+1&lt;=$U36,ROUNDUP(IF(SUM($V36:AZ36)+($E36-SUM($V36:AZ36))*$N36&gt;$E36-$O36,$E36-$O36-SUM($V36:AZ36),($E36-SUM($V36:AZ36))*$N36),0),0)</f>
        <v>0</v>
      </c>
      <c r="BB36" s="556">
        <f t="shared" si="6"/>
        <v>0</v>
      </c>
      <c r="BC36" s="556">
        <f t="shared" si="7"/>
        <v>0</v>
      </c>
      <c r="BD36" s="146">
        <f t="shared" si="8"/>
        <v>0</v>
      </c>
      <c r="BE36" s="146">
        <f t="shared" si="9"/>
        <v>0</v>
      </c>
      <c r="BF36" s="146">
        <f t="shared" si="10"/>
        <v>0</v>
      </c>
      <c r="BH36" s="557">
        <f t="shared" si="11"/>
        <v>0</v>
      </c>
      <c r="BI36" s="558">
        <f t="shared" si="48"/>
        <v>0</v>
      </c>
      <c r="BJ36" s="558">
        <f t="shared" si="49"/>
        <v>0</v>
      </c>
      <c r="BK36" s="557">
        <f t="shared" si="12"/>
        <v>0</v>
      </c>
      <c r="BL36" s="558">
        <f t="shared" si="50"/>
        <v>0</v>
      </c>
      <c r="BM36" s="558">
        <f t="shared" si="51"/>
        <v>0</v>
      </c>
      <c r="BN36" s="558">
        <f t="shared" si="52"/>
        <v>0</v>
      </c>
      <c r="BO36" s="558">
        <f t="shared" si="53"/>
        <v>0</v>
      </c>
      <c r="BP36" s="558">
        <f t="shared" si="54"/>
        <v>0</v>
      </c>
      <c r="BQ36" s="558">
        <f t="shared" si="55"/>
        <v>0</v>
      </c>
      <c r="BR36" s="533"/>
      <c r="BS36" s="557">
        <f t="shared" si="18"/>
        <v>0</v>
      </c>
      <c r="BT36" s="558">
        <f t="shared" si="56"/>
        <v>0</v>
      </c>
      <c r="BU36" s="558">
        <f t="shared" si="57"/>
        <v>0</v>
      </c>
      <c r="BV36" s="557">
        <f t="shared" si="19"/>
        <v>0</v>
      </c>
      <c r="BW36" s="558">
        <f t="shared" si="58"/>
        <v>0</v>
      </c>
      <c r="BX36" s="558">
        <f t="shared" si="59"/>
        <v>0</v>
      </c>
      <c r="BY36" s="558">
        <f t="shared" si="60"/>
        <v>0</v>
      </c>
      <c r="BZ36" s="558">
        <f t="shared" si="61"/>
        <v>0</v>
      </c>
      <c r="CA36" s="558">
        <f t="shared" si="62"/>
        <v>0</v>
      </c>
      <c r="CB36" s="558">
        <f t="shared" si="63"/>
        <v>0</v>
      </c>
      <c r="CC36" s="533"/>
      <c r="CD36" s="533"/>
      <c r="CE36" s="533"/>
      <c r="CF36" s="533"/>
      <c r="CG36" s="533"/>
      <c r="CH36" s="533"/>
      <c r="CI36" s="533"/>
      <c r="CJ36" s="533"/>
      <c r="CK36" s="533"/>
      <c r="CL36" s="533"/>
      <c r="CM36" s="533"/>
      <c r="CN36" s="533"/>
      <c r="CO36" s="533"/>
      <c r="CP36" s="533"/>
      <c r="CQ36" s="533"/>
      <c r="CR36" s="533"/>
      <c r="CS36" s="533"/>
      <c r="CT36" s="533"/>
      <c r="CU36" s="533"/>
      <c r="CV36" s="533"/>
      <c r="CW36" s="533"/>
      <c r="CX36" s="533"/>
      <c r="CY36" s="533"/>
      <c r="CZ36" s="533"/>
    </row>
    <row r="37" spans="2:104" ht="13.5" x14ac:dyDescent="0.2">
      <c r="B37" s="145" t="str">
        <f t="shared" si="34"/>
        <v/>
      </c>
      <c r="C37" s="550"/>
      <c r="D37" s="551"/>
      <c r="E37" s="552"/>
      <c r="F37" s="553"/>
      <c r="G37" s="553"/>
      <c r="H37" s="554"/>
      <c r="I37" s="554"/>
      <c r="J37" s="554"/>
      <c r="K37" s="554"/>
      <c r="L37" s="613" t="str" cm="1">
        <f t="array" ref="L37">IF(OR(NOT(ISBLANK(H37:K37))),SUM(H37:K37), "")</f>
        <v/>
      </c>
      <c r="M37" s="613" t="str">
        <f t="shared" si="26"/>
        <v/>
      </c>
      <c r="N37" s="555" t="str">
        <f t="shared" si="0"/>
        <v/>
      </c>
      <c r="O37" s="532">
        <f t="shared" si="1"/>
        <v>0</v>
      </c>
      <c r="P37" s="146">
        <f t="shared" si="2"/>
        <v>0</v>
      </c>
      <c r="Q37" s="146">
        <f t="shared" si="45"/>
        <v>0</v>
      </c>
      <c r="R37" s="146">
        <f t="shared" si="46"/>
        <v>0</v>
      </c>
      <c r="S37" s="146" t="str">
        <f t="shared" si="3"/>
        <v/>
      </c>
      <c r="T37" s="146" t="str">
        <f t="shared" si="4"/>
        <v/>
      </c>
      <c r="U37" s="146">
        <f t="shared" si="47"/>
        <v>0</v>
      </c>
      <c r="V37" s="136">
        <f t="shared" si="5"/>
        <v>0</v>
      </c>
      <c r="W37" s="136">
        <f>IF(COLUMN(W$12)-COLUMN($V$12)+1&lt;=$U37,ROUNDUP(IF(SUM($V37:V37)+($E37-SUM($V37:V37))*$N37&gt;$E37-$O37,$E37-$O37-SUM($V37:V37),($E37-SUM($V37:V37))*$N37),0),0)</f>
        <v>0</v>
      </c>
      <c r="X37" s="136">
        <f>IF(COLUMN(X$12)-COLUMN($V$12)+1&lt;=$U37,ROUNDUP(IF(SUM($V37:W37)+($E37-SUM($V37:W37))*$N37&gt;$E37-$O37,$E37-$O37-SUM($V37:W37),($E37-SUM($V37:W37))*$N37),0),0)</f>
        <v>0</v>
      </c>
      <c r="Y37" s="136">
        <f>IF(COLUMN(Y$12)-COLUMN($V$12)+1&lt;=$U37,ROUNDUP(IF(SUM($V37:X37)+($E37-SUM($V37:X37))*$N37&gt;$E37-$O37,$E37-$O37-SUM($V37:X37),($E37-SUM($V37:X37))*$N37),0),0)</f>
        <v>0</v>
      </c>
      <c r="Z37" s="136">
        <f>IF(COLUMN(Z$12)-COLUMN($V$12)+1&lt;=$U37,ROUNDUP(IF(SUM($V37:Y37)+($E37-SUM($V37:Y37))*$N37&gt;$E37-$O37,$E37-$O37-SUM($V37:Y37),($E37-SUM($V37:Y37))*$N37),0),0)</f>
        <v>0</v>
      </c>
      <c r="AA37" s="136">
        <f>IF(COLUMN(AA$12)-COLUMN($V$12)+1&lt;=$U37,ROUNDUP(IF(SUM($V37:Z37)+($E37-SUM($V37:Z37))*$N37&gt;$E37-$O37,$E37-$O37-SUM($V37:Z37),($E37-SUM($V37:Z37))*$N37),0),0)</f>
        <v>0</v>
      </c>
      <c r="AB37" s="136">
        <f>IF(COLUMN(AB$12)-COLUMN($V$12)+1&lt;=$U37,ROUNDUP(IF(SUM($V37:AA37)+($E37-SUM($V37:AA37))*$N37&gt;$E37-$O37,$E37-$O37-SUM($V37:AA37),($E37-SUM($V37:AA37))*$N37),0),0)</f>
        <v>0</v>
      </c>
      <c r="AC37" s="136">
        <f>IF(COLUMN(AC$12)-COLUMN($V$12)+1&lt;=$U37,ROUNDUP(IF(SUM($V37:AB37)+($E37-SUM($V37:AB37))*$N37&gt;$E37-$O37,$E37-$O37-SUM($V37:AB37),($E37-SUM($V37:AB37))*$N37),0),0)</f>
        <v>0</v>
      </c>
      <c r="AD37" s="136">
        <f>IF(COLUMN(AD$12)-COLUMN($V$12)+1&lt;=$U37,ROUNDUP(IF(SUM($V37:AC37)+($E37-SUM($V37:AC37))*$N37&gt;$E37-$O37,$E37-$O37-SUM($V37:AC37),($E37-SUM($V37:AC37))*$N37),0),0)</f>
        <v>0</v>
      </c>
      <c r="AE37" s="136">
        <f>IF(COLUMN(AE$12)-COLUMN($V$12)+1&lt;=$U37,ROUNDUP(IF(SUM($V37:AD37)+($E37-SUM($V37:AD37))*$N37&gt;$E37-$O37,$E37-$O37-SUM($V37:AD37),($E37-SUM($V37:AD37))*$N37),0),0)</f>
        <v>0</v>
      </c>
      <c r="AF37" s="136">
        <f>IF(COLUMN(AF$12)-COLUMN($V$12)+1&lt;=$U37,ROUNDUP(IF(SUM($V37:AE37)+($E37-SUM($V37:AE37))*$N37&gt;$E37-$O37,$E37-$O37-SUM($V37:AE37),($E37-SUM($V37:AE37))*$N37),0),0)</f>
        <v>0</v>
      </c>
      <c r="AG37" s="136">
        <f>IF(COLUMN(AG$12)-COLUMN($V$12)+1&lt;=$U37,ROUNDUP(IF(SUM($V37:AF37)+($E37-SUM($V37:AF37))*$N37&gt;$E37-$O37,$E37-$O37-SUM($V37:AF37),($E37-SUM($V37:AF37))*$N37),0),0)</f>
        <v>0</v>
      </c>
      <c r="AH37" s="136">
        <f>IF(COLUMN(AH$12)-COLUMN($V$12)+1&lt;=$U37,ROUNDUP(IF(SUM($V37:AG37)+($E37-SUM($V37:AG37))*$N37&gt;$E37-$O37,$E37-$O37-SUM($V37:AG37),($E37-SUM($V37:AG37))*$N37),0),0)</f>
        <v>0</v>
      </c>
      <c r="AI37" s="136">
        <f>IF(COLUMN(AI$12)-COLUMN($V$12)+1&lt;=$U37,ROUNDUP(IF(SUM($V37:AH37)+($E37-SUM($V37:AH37))*$N37&gt;$E37-$O37,$E37-$O37-SUM($V37:AH37),($E37-SUM($V37:AH37))*$N37),0),0)</f>
        <v>0</v>
      </c>
      <c r="AJ37" s="136">
        <f>IF(COLUMN(AJ$12)-COLUMN($V$12)+1&lt;=$U37,ROUNDUP(IF(SUM($V37:AI37)+($E37-SUM($V37:AI37))*$N37&gt;$E37-$O37,$E37-$O37-SUM($V37:AI37),($E37-SUM($V37:AI37))*$N37),0),0)</f>
        <v>0</v>
      </c>
      <c r="AK37" s="136">
        <f>IF(COLUMN(AK$12)-COLUMN($V$12)+1&lt;=$U37,ROUNDUP(IF(SUM($V37:AJ37)+($E37-SUM($V37:AJ37))*$N37&gt;$E37-$O37,$E37-$O37-SUM($V37:AJ37),($E37-SUM($V37:AJ37))*$N37),0),0)</f>
        <v>0</v>
      </c>
      <c r="AL37" s="136">
        <f>IF(COLUMN(AL$12)-COLUMN($V$12)+1&lt;=$U37,ROUNDUP(IF(SUM($V37:AK37)+($E37-SUM($V37:AK37))*$N37&gt;$E37-$O37,$E37-$O37-SUM($V37:AK37),($E37-SUM($V37:AK37))*$N37),0),0)</f>
        <v>0</v>
      </c>
      <c r="AM37" s="136">
        <f>IF(COLUMN(AM$12)-COLUMN($V$12)+1&lt;=$U37,ROUNDUP(IF(SUM($V37:AL37)+($E37-SUM($V37:AL37))*$N37&gt;$E37-$O37,$E37-$O37-SUM($V37:AL37),($E37-SUM($V37:AL37))*$N37),0),0)</f>
        <v>0</v>
      </c>
      <c r="AN37" s="136">
        <f>IF(COLUMN(AN$12)-COLUMN($V$12)+1&lt;=$U37,ROUNDUP(IF(SUM($V37:AM37)+($E37-SUM($V37:AM37))*$N37&gt;$E37-$O37,$E37-$O37-SUM($V37:AM37),($E37-SUM($V37:AM37))*$N37),0),0)</f>
        <v>0</v>
      </c>
      <c r="AO37" s="136">
        <f>IF(COLUMN(AO$12)-COLUMN($V$12)+1&lt;=$U37,ROUNDUP(IF(SUM($V37:AN37)+($E37-SUM($V37:AN37))*$N37&gt;$E37-$O37,$E37-$O37-SUM($V37:AN37),($E37-SUM($V37:AN37))*$N37),0),0)</f>
        <v>0</v>
      </c>
      <c r="AP37" s="136">
        <f>IF(COLUMN(AP$12)-COLUMN($V$12)+1&lt;=$U37,ROUNDUP(IF(SUM($V37:AO37)+($E37-SUM($V37:AO37))*$N37&gt;$E37-$O37,$E37-$O37-SUM($V37:AO37),($E37-SUM($V37:AO37))*$N37),0),0)</f>
        <v>0</v>
      </c>
      <c r="AQ37" s="136">
        <f>IF(COLUMN(AQ$12)-COLUMN($V$12)+1&lt;=$U37,ROUNDUP(IF(SUM($V37:AP37)+($E37-SUM($V37:AP37))*$N37&gt;$E37-$O37,$E37-$O37-SUM($V37:AP37),($E37-SUM($V37:AP37))*$N37),0),0)</f>
        <v>0</v>
      </c>
      <c r="AR37" s="136">
        <f>IF(COLUMN(AR$12)-COLUMN($V$12)+1&lt;=$U37,ROUNDUP(IF(SUM($V37:AQ37)+($E37-SUM($V37:AQ37))*$N37&gt;$E37-$O37,$E37-$O37-SUM($V37:AQ37),($E37-SUM($V37:AQ37))*$N37),0),0)</f>
        <v>0</v>
      </c>
      <c r="AS37" s="136">
        <f>IF(COLUMN(AS$12)-COLUMN($V$12)+1&lt;=$U37,ROUNDUP(IF(SUM($V37:AR37)+($E37-SUM($V37:AR37))*$N37&gt;$E37-$O37,$E37-$O37-SUM($V37:AR37),($E37-SUM($V37:AR37))*$N37),0),0)</f>
        <v>0</v>
      </c>
      <c r="AT37" s="136">
        <f>IF(COLUMN(AT$12)-COLUMN($V$12)+1&lt;=$U37,ROUNDUP(IF(SUM($V37:AS37)+($E37-SUM($V37:AS37))*$N37&gt;$E37-$O37,$E37-$O37-SUM($V37:AS37),($E37-SUM($V37:AS37))*$N37),0),0)</f>
        <v>0</v>
      </c>
      <c r="AU37" s="136">
        <f>IF(COLUMN(AU$12)-COLUMN($V$12)+1&lt;=$U37,ROUNDUP(IF(SUM($V37:AT37)+($E37-SUM($V37:AT37))*$N37&gt;$E37-$O37,$E37-$O37-SUM($V37:AT37),($E37-SUM($V37:AT37))*$N37),0),0)</f>
        <v>0</v>
      </c>
      <c r="AV37" s="136">
        <f>IF(COLUMN(AV$12)-COLUMN($V$12)+1&lt;=$U37,ROUNDUP(IF(SUM($V37:AU37)+($E37-SUM($V37:AU37))*$N37&gt;$E37-$O37,$E37-$O37-SUM($V37:AU37),($E37-SUM($V37:AU37))*$N37),0),0)</f>
        <v>0</v>
      </c>
      <c r="AW37" s="136">
        <f>IF(COLUMN(AW$12)-COLUMN($V$12)+1&lt;=$U37,ROUNDUP(IF(SUM($V37:AV37)+($E37-SUM($V37:AV37))*$N37&gt;$E37-$O37,$E37-$O37-SUM($V37:AV37),($E37-SUM($V37:AV37))*$N37),0),0)</f>
        <v>0</v>
      </c>
      <c r="AX37" s="136">
        <f>IF(COLUMN(AX$12)-COLUMN($V$12)+1&lt;=$U37,ROUNDUP(IF(SUM($V37:AW37)+($E37-SUM($V37:AW37))*$N37&gt;$E37-$O37,$E37-$O37-SUM($V37:AW37),($E37-SUM($V37:AW37))*$N37),0),0)</f>
        <v>0</v>
      </c>
      <c r="AY37" s="136">
        <f>IF(COLUMN(AY$12)-COLUMN($V$12)+1&lt;=$U37,ROUNDUP(IF(SUM($V37:AX37)+($E37-SUM($V37:AX37))*$N37&gt;$E37-$O37,$E37-$O37-SUM($V37:AX37),($E37-SUM($V37:AX37))*$N37),0),0)</f>
        <v>0</v>
      </c>
      <c r="AZ37" s="136">
        <f>IF(COLUMN(AZ$12)-COLUMN($V$12)+1&lt;=$U37,ROUNDUP(IF(SUM($V37:AY37)+($E37-SUM($V37:AY37))*$N37&gt;$E37-$O37,$E37-$O37-SUM($V37:AY37),($E37-SUM($V37:AY37))*$N37),0),0)</f>
        <v>0</v>
      </c>
      <c r="BA37" s="136">
        <f>IF(COLUMN(BA$12)-COLUMN($V$12)+1&lt;=$U37,ROUNDUP(IF(SUM($V37:AZ37)+($E37-SUM($V37:AZ37))*$N37&gt;$E37-$O37,$E37-$O37-SUM($V37:AZ37),($E37-SUM($V37:AZ37))*$N37),0),0)</f>
        <v>0</v>
      </c>
      <c r="BB37" s="556">
        <f t="shared" si="6"/>
        <v>0</v>
      </c>
      <c r="BC37" s="556">
        <f t="shared" si="7"/>
        <v>0</v>
      </c>
      <c r="BD37" s="146">
        <f t="shared" si="8"/>
        <v>0</v>
      </c>
      <c r="BE37" s="146">
        <f t="shared" si="9"/>
        <v>0</v>
      </c>
      <c r="BF37" s="146">
        <f t="shared" si="10"/>
        <v>0</v>
      </c>
      <c r="BH37" s="557">
        <f t="shared" si="11"/>
        <v>0</v>
      </c>
      <c r="BI37" s="558">
        <f t="shared" si="48"/>
        <v>0</v>
      </c>
      <c r="BJ37" s="558">
        <f t="shared" si="49"/>
        <v>0</v>
      </c>
      <c r="BK37" s="557">
        <f t="shared" si="12"/>
        <v>0</v>
      </c>
      <c r="BL37" s="558">
        <f t="shared" si="50"/>
        <v>0</v>
      </c>
      <c r="BM37" s="558">
        <f t="shared" si="51"/>
        <v>0</v>
      </c>
      <c r="BN37" s="558">
        <f t="shared" si="52"/>
        <v>0</v>
      </c>
      <c r="BO37" s="558">
        <f t="shared" si="53"/>
        <v>0</v>
      </c>
      <c r="BP37" s="558">
        <f t="shared" si="54"/>
        <v>0</v>
      </c>
      <c r="BQ37" s="558">
        <f t="shared" si="55"/>
        <v>0</v>
      </c>
      <c r="BR37" s="533"/>
      <c r="BS37" s="557">
        <f t="shared" si="18"/>
        <v>0</v>
      </c>
      <c r="BT37" s="558">
        <f t="shared" si="56"/>
        <v>0</v>
      </c>
      <c r="BU37" s="558">
        <f t="shared" si="57"/>
        <v>0</v>
      </c>
      <c r="BV37" s="557">
        <f t="shared" si="19"/>
        <v>0</v>
      </c>
      <c r="BW37" s="558">
        <f t="shared" si="58"/>
        <v>0</v>
      </c>
      <c r="BX37" s="558">
        <f t="shared" si="59"/>
        <v>0</v>
      </c>
      <c r="BY37" s="558">
        <f t="shared" si="60"/>
        <v>0</v>
      </c>
      <c r="BZ37" s="558">
        <f t="shared" si="61"/>
        <v>0</v>
      </c>
      <c r="CA37" s="558">
        <f t="shared" si="62"/>
        <v>0</v>
      </c>
      <c r="CB37" s="558">
        <f t="shared" si="63"/>
        <v>0</v>
      </c>
      <c r="CC37" s="533"/>
      <c r="CD37" s="533"/>
      <c r="CE37" s="533"/>
      <c r="CF37" s="533"/>
      <c r="CG37" s="533"/>
      <c r="CH37" s="533"/>
      <c r="CI37" s="533"/>
      <c r="CJ37" s="533"/>
      <c r="CK37" s="533"/>
      <c r="CL37" s="533"/>
      <c r="CM37" s="533"/>
      <c r="CN37" s="533"/>
      <c r="CO37" s="533"/>
      <c r="CP37" s="533"/>
      <c r="CQ37" s="533"/>
      <c r="CR37" s="533"/>
      <c r="CS37" s="533"/>
      <c r="CT37" s="533"/>
      <c r="CU37" s="533"/>
      <c r="CV37" s="533"/>
      <c r="CW37" s="533"/>
      <c r="CX37" s="533"/>
      <c r="CY37" s="533"/>
      <c r="CZ37" s="533"/>
    </row>
    <row r="38" spans="2:104" ht="13.5" x14ac:dyDescent="0.2">
      <c r="B38" s="145" t="str">
        <f t="shared" si="34"/>
        <v/>
      </c>
      <c r="C38" s="550"/>
      <c r="D38" s="551"/>
      <c r="E38" s="552"/>
      <c r="F38" s="553"/>
      <c r="G38" s="553"/>
      <c r="H38" s="554"/>
      <c r="I38" s="554"/>
      <c r="J38" s="554"/>
      <c r="K38" s="554"/>
      <c r="L38" s="613" t="str" cm="1">
        <f t="array" ref="L38">IF(OR(NOT(ISBLANK(H38:K38))),SUM(H38:K38), "")</f>
        <v/>
      </c>
      <c r="M38" s="613" t="str">
        <f t="shared" si="26"/>
        <v/>
      </c>
      <c r="N38" s="555" t="str">
        <f t="shared" si="0"/>
        <v/>
      </c>
      <c r="O38" s="532">
        <f t="shared" si="1"/>
        <v>0</v>
      </c>
      <c r="P38" s="146">
        <f t="shared" si="2"/>
        <v>0</v>
      </c>
      <c r="Q38" s="146">
        <f t="shared" si="45"/>
        <v>0</v>
      </c>
      <c r="R38" s="146">
        <f t="shared" si="46"/>
        <v>0</v>
      </c>
      <c r="S38" s="146" t="str">
        <f t="shared" si="3"/>
        <v/>
      </c>
      <c r="T38" s="146" t="str">
        <f t="shared" si="4"/>
        <v/>
      </c>
      <c r="U38" s="146">
        <f t="shared" si="47"/>
        <v>0</v>
      </c>
      <c r="V38" s="136">
        <f t="shared" si="5"/>
        <v>0</v>
      </c>
      <c r="W38" s="136">
        <f>IF(COLUMN(W$12)-COLUMN($V$12)+1&lt;=$U38,ROUNDUP(IF(SUM($V38:V38)+($E38-SUM($V38:V38))*$N38&gt;$E38-$O38,$E38-$O38-SUM($V38:V38),($E38-SUM($V38:V38))*$N38),0),0)</f>
        <v>0</v>
      </c>
      <c r="X38" s="136">
        <f>IF(COLUMN(X$12)-COLUMN($V$12)+1&lt;=$U38,ROUNDUP(IF(SUM($V38:W38)+($E38-SUM($V38:W38))*$N38&gt;$E38-$O38,$E38-$O38-SUM($V38:W38),($E38-SUM($V38:W38))*$N38),0),0)</f>
        <v>0</v>
      </c>
      <c r="Y38" s="136">
        <f>IF(COLUMN(Y$12)-COLUMN($V$12)+1&lt;=$U38,ROUNDUP(IF(SUM($V38:X38)+($E38-SUM($V38:X38))*$N38&gt;$E38-$O38,$E38-$O38-SUM($V38:X38),($E38-SUM($V38:X38))*$N38),0),0)</f>
        <v>0</v>
      </c>
      <c r="Z38" s="136">
        <f>IF(COLUMN(Z$12)-COLUMN($V$12)+1&lt;=$U38,ROUNDUP(IF(SUM($V38:Y38)+($E38-SUM($V38:Y38))*$N38&gt;$E38-$O38,$E38-$O38-SUM($V38:Y38),($E38-SUM($V38:Y38))*$N38),0),0)</f>
        <v>0</v>
      </c>
      <c r="AA38" s="136">
        <f>IF(COLUMN(AA$12)-COLUMN($V$12)+1&lt;=$U38,ROUNDUP(IF(SUM($V38:Z38)+($E38-SUM($V38:Z38))*$N38&gt;$E38-$O38,$E38-$O38-SUM($V38:Z38),($E38-SUM($V38:Z38))*$N38),0),0)</f>
        <v>0</v>
      </c>
      <c r="AB38" s="136">
        <f>IF(COLUMN(AB$12)-COLUMN($V$12)+1&lt;=$U38,ROUNDUP(IF(SUM($V38:AA38)+($E38-SUM($V38:AA38))*$N38&gt;$E38-$O38,$E38-$O38-SUM($V38:AA38),($E38-SUM($V38:AA38))*$N38),0),0)</f>
        <v>0</v>
      </c>
      <c r="AC38" s="136">
        <f>IF(COLUMN(AC$12)-COLUMN($V$12)+1&lt;=$U38,ROUNDUP(IF(SUM($V38:AB38)+($E38-SUM($V38:AB38))*$N38&gt;$E38-$O38,$E38-$O38-SUM($V38:AB38),($E38-SUM($V38:AB38))*$N38),0),0)</f>
        <v>0</v>
      </c>
      <c r="AD38" s="136">
        <f>IF(COLUMN(AD$12)-COLUMN($V$12)+1&lt;=$U38,ROUNDUP(IF(SUM($V38:AC38)+($E38-SUM($V38:AC38))*$N38&gt;$E38-$O38,$E38-$O38-SUM($V38:AC38),($E38-SUM($V38:AC38))*$N38),0),0)</f>
        <v>0</v>
      </c>
      <c r="AE38" s="136">
        <f>IF(COLUMN(AE$12)-COLUMN($V$12)+1&lt;=$U38,ROUNDUP(IF(SUM($V38:AD38)+($E38-SUM($V38:AD38))*$N38&gt;$E38-$O38,$E38-$O38-SUM($V38:AD38),($E38-SUM($V38:AD38))*$N38),0),0)</f>
        <v>0</v>
      </c>
      <c r="AF38" s="136">
        <f>IF(COLUMN(AF$12)-COLUMN($V$12)+1&lt;=$U38,ROUNDUP(IF(SUM($V38:AE38)+($E38-SUM($V38:AE38))*$N38&gt;$E38-$O38,$E38-$O38-SUM($V38:AE38),($E38-SUM($V38:AE38))*$N38),0),0)</f>
        <v>0</v>
      </c>
      <c r="AG38" s="136">
        <f>IF(COLUMN(AG$12)-COLUMN($V$12)+1&lt;=$U38,ROUNDUP(IF(SUM($V38:AF38)+($E38-SUM($V38:AF38))*$N38&gt;$E38-$O38,$E38-$O38-SUM($V38:AF38),($E38-SUM($V38:AF38))*$N38),0),0)</f>
        <v>0</v>
      </c>
      <c r="AH38" s="136">
        <f>IF(COLUMN(AH$12)-COLUMN($V$12)+1&lt;=$U38,ROUNDUP(IF(SUM($V38:AG38)+($E38-SUM($V38:AG38))*$N38&gt;$E38-$O38,$E38-$O38-SUM($V38:AG38),($E38-SUM($V38:AG38))*$N38),0),0)</f>
        <v>0</v>
      </c>
      <c r="AI38" s="136">
        <f>IF(COLUMN(AI$12)-COLUMN($V$12)+1&lt;=$U38,ROUNDUP(IF(SUM($V38:AH38)+($E38-SUM($V38:AH38))*$N38&gt;$E38-$O38,$E38-$O38-SUM($V38:AH38),($E38-SUM($V38:AH38))*$N38),0),0)</f>
        <v>0</v>
      </c>
      <c r="AJ38" s="136">
        <f>IF(COLUMN(AJ$12)-COLUMN($V$12)+1&lt;=$U38,ROUNDUP(IF(SUM($V38:AI38)+($E38-SUM($V38:AI38))*$N38&gt;$E38-$O38,$E38-$O38-SUM($V38:AI38),($E38-SUM($V38:AI38))*$N38),0),0)</f>
        <v>0</v>
      </c>
      <c r="AK38" s="136">
        <f>IF(COLUMN(AK$12)-COLUMN($V$12)+1&lt;=$U38,ROUNDUP(IF(SUM($V38:AJ38)+($E38-SUM($V38:AJ38))*$N38&gt;$E38-$O38,$E38-$O38-SUM($V38:AJ38),($E38-SUM($V38:AJ38))*$N38),0),0)</f>
        <v>0</v>
      </c>
      <c r="AL38" s="136">
        <f>IF(COLUMN(AL$12)-COLUMN($V$12)+1&lt;=$U38,ROUNDUP(IF(SUM($V38:AK38)+($E38-SUM($V38:AK38))*$N38&gt;$E38-$O38,$E38-$O38-SUM($V38:AK38),($E38-SUM($V38:AK38))*$N38),0),0)</f>
        <v>0</v>
      </c>
      <c r="AM38" s="136">
        <f>IF(COLUMN(AM$12)-COLUMN($V$12)+1&lt;=$U38,ROUNDUP(IF(SUM($V38:AL38)+($E38-SUM($V38:AL38))*$N38&gt;$E38-$O38,$E38-$O38-SUM($V38:AL38),($E38-SUM($V38:AL38))*$N38),0),0)</f>
        <v>0</v>
      </c>
      <c r="AN38" s="136">
        <f>IF(COLUMN(AN$12)-COLUMN($V$12)+1&lt;=$U38,ROUNDUP(IF(SUM($V38:AM38)+($E38-SUM($V38:AM38))*$N38&gt;$E38-$O38,$E38-$O38-SUM($V38:AM38),($E38-SUM($V38:AM38))*$N38),0),0)</f>
        <v>0</v>
      </c>
      <c r="AO38" s="136">
        <f>IF(COLUMN(AO$12)-COLUMN($V$12)+1&lt;=$U38,ROUNDUP(IF(SUM($V38:AN38)+($E38-SUM($V38:AN38))*$N38&gt;$E38-$O38,$E38-$O38-SUM($V38:AN38),($E38-SUM($V38:AN38))*$N38),0),0)</f>
        <v>0</v>
      </c>
      <c r="AP38" s="136">
        <f>IF(COLUMN(AP$12)-COLUMN($V$12)+1&lt;=$U38,ROUNDUP(IF(SUM($V38:AO38)+($E38-SUM($V38:AO38))*$N38&gt;$E38-$O38,$E38-$O38-SUM($V38:AO38),($E38-SUM($V38:AO38))*$N38),0),0)</f>
        <v>0</v>
      </c>
      <c r="AQ38" s="136">
        <f>IF(COLUMN(AQ$12)-COLUMN($V$12)+1&lt;=$U38,ROUNDUP(IF(SUM($V38:AP38)+($E38-SUM($V38:AP38))*$N38&gt;$E38-$O38,$E38-$O38-SUM($V38:AP38),($E38-SUM($V38:AP38))*$N38),0),0)</f>
        <v>0</v>
      </c>
      <c r="AR38" s="136">
        <f>IF(COLUMN(AR$12)-COLUMN($V$12)+1&lt;=$U38,ROUNDUP(IF(SUM($V38:AQ38)+($E38-SUM($V38:AQ38))*$N38&gt;$E38-$O38,$E38-$O38-SUM($V38:AQ38),($E38-SUM($V38:AQ38))*$N38),0),0)</f>
        <v>0</v>
      </c>
      <c r="AS38" s="136">
        <f>IF(COLUMN(AS$12)-COLUMN($V$12)+1&lt;=$U38,ROUNDUP(IF(SUM($V38:AR38)+($E38-SUM($V38:AR38))*$N38&gt;$E38-$O38,$E38-$O38-SUM($V38:AR38),($E38-SUM($V38:AR38))*$N38),0),0)</f>
        <v>0</v>
      </c>
      <c r="AT38" s="136">
        <f>IF(COLUMN(AT$12)-COLUMN($V$12)+1&lt;=$U38,ROUNDUP(IF(SUM($V38:AS38)+($E38-SUM($V38:AS38))*$N38&gt;$E38-$O38,$E38-$O38-SUM($V38:AS38),($E38-SUM($V38:AS38))*$N38),0),0)</f>
        <v>0</v>
      </c>
      <c r="AU38" s="136">
        <f>IF(COLUMN(AU$12)-COLUMN($V$12)+1&lt;=$U38,ROUNDUP(IF(SUM($V38:AT38)+($E38-SUM($V38:AT38))*$N38&gt;$E38-$O38,$E38-$O38-SUM($V38:AT38),($E38-SUM($V38:AT38))*$N38),0),0)</f>
        <v>0</v>
      </c>
      <c r="AV38" s="136">
        <f>IF(COLUMN(AV$12)-COLUMN($V$12)+1&lt;=$U38,ROUNDUP(IF(SUM($V38:AU38)+($E38-SUM($V38:AU38))*$N38&gt;$E38-$O38,$E38-$O38-SUM($V38:AU38),($E38-SUM($V38:AU38))*$N38),0),0)</f>
        <v>0</v>
      </c>
      <c r="AW38" s="136">
        <f>IF(COLUMN(AW$12)-COLUMN($V$12)+1&lt;=$U38,ROUNDUP(IF(SUM($V38:AV38)+($E38-SUM($V38:AV38))*$N38&gt;$E38-$O38,$E38-$O38-SUM($V38:AV38),($E38-SUM($V38:AV38))*$N38),0),0)</f>
        <v>0</v>
      </c>
      <c r="AX38" s="136">
        <f>IF(COLUMN(AX$12)-COLUMN($V$12)+1&lt;=$U38,ROUNDUP(IF(SUM($V38:AW38)+($E38-SUM($V38:AW38))*$N38&gt;$E38-$O38,$E38-$O38-SUM($V38:AW38),($E38-SUM($V38:AW38))*$N38),0),0)</f>
        <v>0</v>
      </c>
      <c r="AY38" s="136">
        <f>IF(COLUMN(AY$12)-COLUMN($V$12)+1&lt;=$U38,ROUNDUP(IF(SUM($V38:AX38)+($E38-SUM($V38:AX38))*$N38&gt;$E38-$O38,$E38-$O38-SUM($V38:AX38),($E38-SUM($V38:AX38))*$N38),0),0)</f>
        <v>0</v>
      </c>
      <c r="AZ38" s="136">
        <f>IF(COLUMN(AZ$12)-COLUMN($V$12)+1&lt;=$U38,ROUNDUP(IF(SUM($V38:AY38)+($E38-SUM($V38:AY38))*$N38&gt;$E38-$O38,$E38-$O38-SUM($V38:AY38),($E38-SUM($V38:AY38))*$N38),0),0)</f>
        <v>0</v>
      </c>
      <c r="BA38" s="136">
        <f>IF(COLUMN(BA$12)-COLUMN($V$12)+1&lt;=$U38,ROUNDUP(IF(SUM($V38:AZ38)+($E38-SUM($V38:AZ38))*$N38&gt;$E38-$O38,$E38-$O38-SUM($V38:AZ38),($E38-SUM($V38:AZ38))*$N38),0),0)</f>
        <v>0</v>
      </c>
      <c r="BB38" s="556">
        <f t="shared" si="6"/>
        <v>0</v>
      </c>
      <c r="BC38" s="556">
        <f t="shared" si="7"/>
        <v>0</v>
      </c>
      <c r="BD38" s="146">
        <f t="shared" si="8"/>
        <v>0</v>
      </c>
      <c r="BE38" s="146">
        <f t="shared" si="9"/>
        <v>0</v>
      </c>
      <c r="BF38" s="146">
        <f t="shared" si="10"/>
        <v>0</v>
      </c>
      <c r="BH38" s="557">
        <f t="shared" si="11"/>
        <v>0</v>
      </c>
      <c r="BI38" s="558">
        <f t="shared" si="48"/>
        <v>0</v>
      </c>
      <c r="BJ38" s="558">
        <f t="shared" si="49"/>
        <v>0</v>
      </c>
      <c r="BK38" s="557">
        <f t="shared" si="12"/>
        <v>0</v>
      </c>
      <c r="BL38" s="558">
        <f t="shared" si="50"/>
        <v>0</v>
      </c>
      <c r="BM38" s="558">
        <f t="shared" si="51"/>
        <v>0</v>
      </c>
      <c r="BN38" s="558">
        <f t="shared" si="52"/>
        <v>0</v>
      </c>
      <c r="BO38" s="558">
        <f t="shared" si="53"/>
        <v>0</v>
      </c>
      <c r="BP38" s="558">
        <f t="shared" si="54"/>
        <v>0</v>
      </c>
      <c r="BQ38" s="558">
        <f t="shared" si="55"/>
        <v>0</v>
      </c>
      <c r="BR38" s="533"/>
      <c r="BS38" s="557">
        <f t="shared" si="18"/>
        <v>0</v>
      </c>
      <c r="BT38" s="558">
        <f t="shared" si="56"/>
        <v>0</v>
      </c>
      <c r="BU38" s="558">
        <f t="shared" si="57"/>
        <v>0</v>
      </c>
      <c r="BV38" s="557">
        <f t="shared" si="19"/>
        <v>0</v>
      </c>
      <c r="BW38" s="558">
        <f t="shared" si="58"/>
        <v>0</v>
      </c>
      <c r="BX38" s="558">
        <f t="shared" si="59"/>
        <v>0</v>
      </c>
      <c r="BY38" s="558">
        <f t="shared" si="60"/>
        <v>0</v>
      </c>
      <c r="BZ38" s="558">
        <f t="shared" si="61"/>
        <v>0</v>
      </c>
      <c r="CA38" s="558">
        <f t="shared" si="62"/>
        <v>0</v>
      </c>
      <c r="CB38" s="558">
        <f t="shared" si="63"/>
        <v>0</v>
      </c>
      <c r="CC38" s="533"/>
      <c r="CD38" s="533"/>
      <c r="CE38" s="533"/>
      <c r="CF38" s="533"/>
      <c r="CG38" s="533"/>
      <c r="CH38" s="533"/>
      <c r="CI38" s="533"/>
      <c r="CJ38" s="533"/>
      <c r="CK38" s="533"/>
      <c r="CL38" s="533"/>
      <c r="CM38" s="533"/>
      <c r="CN38" s="533"/>
      <c r="CO38" s="533"/>
      <c r="CP38" s="533"/>
      <c r="CQ38" s="533"/>
      <c r="CR38" s="533"/>
      <c r="CS38" s="533"/>
      <c r="CT38" s="533"/>
      <c r="CU38" s="533"/>
      <c r="CV38" s="533"/>
      <c r="CW38" s="533"/>
      <c r="CX38" s="533"/>
      <c r="CY38" s="533"/>
      <c r="CZ38" s="533"/>
    </row>
    <row r="39" spans="2:104" ht="13.5" x14ac:dyDescent="0.2">
      <c r="B39" s="145" t="str">
        <f t="shared" si="34"/>
        <v/>
      </c>
      <c r="C39" s="550"/>
      <c r="D39" s="551"/>
      <c r="E39" s="552"/>
      <c r="F39" s="553"/>
      <c r="G39" s="553"/>
      <c r="H39" s="554"/>
      <c r="I39" s="554"/>
      <c r="J39" s="554"/>
      <c r="K39" s="554"/>
      <c r="L39" s="613" t="str" cm="1">
        <f t="array" ref="L39">IF(OR(NOT(ISBLANK(H39:K39))),SUM(H39:K39), "")</f>
        <v/>
      </c>
      <c r="M39" s="613" t="str">
        <f t="shared" si="26"/>
        <v/>
      </c>
      <c r="N39" s="555" t="str">
        <f t="shared" si="0"/>
        <v/>
      </c>
      <c r="O39" s="532">
        <f t="shared" si="1"/>
        <v>0</v>
      </c>
      <c r="P39" s="146">
        <f t="shared" si="2"/>
        <v>0</v>
      </c>
      <c r="Q39" s="146">
        <f t="shared" si="45"/>
        <v>0</v>
      </c>
      <c r="R39" s="146">
        <f t="shared" si="46"/>
        <v>0</v>
      </c>
      <c r="S39" s="146" t="str">
        <f t="shared" si="3"/>
        <v/>
      </c>
      <c r="T39" s="146" t="str">
        <f t="shared" si="4"/>
        <v/>
      </c>
      <c r="U39" s="146">
        <f t="shared" si="47"/>
        <v>0</v>
      </c>
      <c r="V39" s="136">
        <f t="shared" si="5"/>
        <v>0</v>
      </c>
      <c r="W39" s="136">
        <f>IF(COLUMN(W$12)-COLUMN($V$12)+1&lt;=$U39,ROUNDUP(IF(SUM($V39:V39)+($E39-SUM($V39:V39))*$N39&gt;$E39-$O39,$E39-$O39-SUM($V39:V39),($E39-SUM($V39:V39))*$N39),0),0)</f>
        <v>0</v>
      </c>
      <c r="X39" s="136">
        <f>IF(COLUMN(X$12)-COLUMN($V$12)+1&lt;=$U39,ROUNDUP(IF(SUM($V39:W39)+($E39-SUM($V39:W39))*$N39&gt;$E39-$O39,$E39-$O39-SUM($V39:W39),($E39-SUM($V39:W39))*$N39),0),0)</f>
        <v>0</v>
      </c>
      <c r="Y39" s="136">
        <f>IF(COLUMN(Y$12)-COLUMN($V$12)+1&lt;=$U39,ROUNDUP(IF(SUM($V39:X39)+($E39-SUM($V39:X39))*$N39&gt;$E39-$O39,$E39-$O39-SUM($V39:X39),($E39-SUM($V39:X39))*$N39),0),0)</f>
        <v>0</v>
      </c>
      <c r="Z39" s="136">
        <f>IF(COLUMN(Z$12)-COLUMN($V$12)+1&lt;=$U39,ROUNDUP(IF(SUM($V39:Y39)+($E39-SUM($V39:Y39))*$N39&gt;$E39-$O39,$E39-$O39-SUM($V39:Y39),($E39-SUM($V39:Y39))*$N39),0),0)</f>
        <v>0</v>
      </c>
      <c r="AA39" s="136">
        <f>IF(COLUMN(AA$12)-COLUMN($V$12)+1&lt;=$U39,ROUNDUP(IF(SUM($V39:Z39)+($E39-SUM($V39:Z39))*$N39&gt;$E39-$O39,$E39-$O39-SUM($V39:Z39),($E39-SUM($V39:Z39))*$N39),0),0)</f>
        <v>0</v>
      </c>
      <c r="AB39" s="136">
        <f>IF(COLUMN(AB$12)-COLUMN($V$12)+1&lt;=$U39,ROUNDUP(IF(SUM($V39:AA39)+($E39-SUM($V39:AA39))*$N39&gt;$E39-$O39,$E39-$O39-SUM($V39:AA39),($E39-SUM($V39:AA39))*$N39),0),0)</f>
        <v>0</v>
      </c>
      <c r="AC39" s="136">
        <f>IF(COLUMN(AC$12)-COLUMN($V$12)+1&lt;=$U39,ROUNDUP(IF(SUM($V39:AB39)+($E39-SUM($V39:AB39))*$N39&gt;$E39-$O39,$E39-$O39-SUM($V39:AB39),($E39-SUM($V39:AB39))*$N39),0),0)</f>
        <v>0</v>
      </c>
      <c r="AD39" s="136">
        <f>IF(COLUMN(AD$12)-COLUMN($V$12)+1&lt;=$U39,ROUNDUP(IF(SUM($V39:AC39)+($E39-SUM($V39:AC39))*$N39&gt;$E39-$O39,$E39-$O39-SUM($V39:AC39),($E39-SUM($V39:AC39))*$N39),0),0)</f>
        <v>0</v>
      </c>
      <c r="AE39" s="136">
        <f>IF(COLUMN(AE$12)-COLUMN($V$12)+1&lt;=$U39,ROUNDUP(IF(SUM($V39:AD39)+($E39-SUM($V39:AD39))*$N39&gt;$E39-$O39,$E39-$O39-SUM($V39:AD39),($E39-SUM($V39:AD39))*$N39),0),0)</f>
        <v>0</v>
      </c>
      <c r="AF39" s="136">
        <f>IF(COLUMN(AF$12)-COLUMN($V$12)+1&lt;=$U39,ROUNDUP(IF(SUM($V39:AE39)+($E39-SUM($V39:AE39))*$N39&gt;$E39-$O39,$E39-$O39-SUM($V39:AE39),($E39-SUM($V39:AE39))*$N39),0),0)</f>
        <v>0</v>
      </c>
      <c r="AG39" s="136">
        <f>IF(COLUMN(AG$12)-COLUMN($V$12)+1&lt;=$U39,ROUNDUP(IF(SUM($V39:AF39)+($E39-SUM($V39:AF39))*$N39&gt;$E39-$O39,$E39-$O39-SUM($V39:AF39),($E39-SUM($V39:AF39))*$N39),0),0)</f>
        <v>0</v>
      </c>
      <c r="AH39" s="136">
        <f>IF(COLUMN(AH$12)-COLUMN($V$12)+1&lt;=$U39,ROUNDUP(IF(SUM($V39:AG39)+($E39-SUM($V39:AG39))*$N39&gt;$E39-$O39,$E39-$O39-SUM($V39:AG39),($E39-SUM($V39:AG39))*$N39),0),0)</f>
        <v>0</v>
      </c>
      <c r="AI39" s="136">
        <f>IF(COLUMN(AI$12)-COLUMN($V$12)+1&lt;=$U39,ROUNDUP(IF(SUM($V39:AH39)+($E39-SUM($V39:AH39))*$N39&gt;$E39-$O39,$E39-$O39-SUM($V39:AH39),($E39-SUM($V39:AH39))*$N39),0),0)</f>
        <v>0</v>
      </c>
      <c r="AJ39" s="136">
        <f>IF(COLUMN(AJ$12)-COLUMN($V$12)+1&lt;=$U39,ROUNDUP(IF(SUM($V39:AI39)+($E39-SUM($V39:AI39))*$N39&gt;$E39-$O39,$E39-$O39-SUM($V39:AI39),($E39-SUM($V39:AI39))*$N39),0),0)</f>
        <v>0</v>
      </c>
      <c r="AK39" s="136">
        <f>IF(COLUMN(AK$12)-COLUMN($V$12)+1&lt;=$U39,ROUNDUP(IF(SUM($V39:AJ39)+($E39-SUM($V39:AJ39))*$N39&gt;$E39-$O39,$E39-$O39-SUM($V39:AJ39),($E39-SUM($V39:AJ39))*$N39),0),0)</f>
        <v>0</v>
      </c>
      <c r="AL39" s="136">
        <f>IF(COLUMN(AL$12)-COLUMN($V$12)+1&lt;=$U39,ROUNDUP(IF(SUM($V39:AK39)+($E39-SUM($V39:AK39))*$N39&gt;$E39-$O39,$E39-$O39-SUM($V39:AK39),($E39-SUM($V39:AK39))*$N39),0),0)</f>
        <v>0</v>
      </c>
      <c r="AM39" s="136">
        <f>IF(COLUMN(AM$12)-COLUMN($V$12)+1&lt;=$U39,ROUNDUP(IF(SUM($V39:AL39)+($E39-SUM($V39:AL39))*$N39&gt;$E39-$O39,$E39-$O39-SUM($V39:AL39),($E39-SUM($V39:AL39))*$N39),0),0)</f>
        <v>0</v>
      </c>
      <c r="AN39" s="136">
        <f>IF(COLUMN(AN$12)-COLUMN($V$12)+1&lt;=$U39,ROUNDUP(IF(SUM($V39:AM39)+($E39-SUM($V39:AM39))*$N39&gt;$E39-$O39,$E39-$O39-SUM($V39:AM39),($E39-SUM($V39:AM39))*$N39),0),0)</f>
        <v>0</v>
      </c>
      <c r="AO39" s="136">
        <f>IF(COLUMN(AO$12)-COLUMN($V$12)+1&lt;=$U39,ROUNDUP(IF(SUM($V39:AN39)+($E39-SUM($V39:AN39))*$N39&gt;$E39-$O39,$E39-$O39-SUM($V39:AN39),($E39-SUM($V39:AN39))*$N39),0),0)</f>
        <v>0</v>
      </c>
      <c r="AP39" s="136">
        <f>IF(COLUMN(AP$12)-COLUMN($V$12)+1&lt;=$U39,ROUNDUP(IF(SUM($V39:AO39)+($E39-SUM($V39:AO39))*$N39&gt;$E39-$O39,$E39-$O39-SUM($V39:AO39),($E39-SUM($V39:AO39))*$N39),0),0)</f>
        <v>0</v>
      </c>
      <c r="AQ39" s="136">
        <f>IF(COLUMN(AQ$12)-COLUMN($V$12)+1&lt;=$U39,ROUNDUP(IF(SUM($V39:AP39)+($E39-SUM($V39:AP39))*$N39&gt;$E39-$O39,$E39-$O39-SUM($V39:AP39),($E39-SUM($V39:AP39))*$N39),0),0)</f>
        <v>0</v>
      </c>
      <c r="AR39" s="136">
        <f>IF(COLUMN(AR$12)-COLUMN($V$12)+1&lt;=$U39,ROUNDUP(IF(SUM($V39:AQ39)+($E39-SUM($V39:AQ39))*$N39&gt;$E39-$O39,$E39-$O39-SUM($V39:AQ39),($E39-SUM($V39:AQ39))*$N39),0),0)</f>
        <v>0</v>
      </c>
      <c r="AS39" s="136">
        <f>IF(COLUMN(AS$12)-COLUMN($V$12)+1&lt;=$U39,ROUNDUP(IF(SUM($V39:AR39)+($E39-SUM($V39:AR39))*$N39&gt;$E39-$O39,$E39-$O39-SUM($V39:AR39),($E39-SUM($V39:AR39))*$N39),0),0)</f>
        <v>0</v>
      </c>
      <c r="AT39" s="136">
        <f>IF(COLUMN(AT$12)-COLUMN($V$12)+1&lt;=$U39,ROUNDUP(IF(SUM($V39:AS39)+($E39-SUM($V39:AS39))*$N39&gt;$E39-$O39,$E39-$O39-SUM($V39:AS39),($E39-SUM($V39:AS39))*$N39),0),0)</f>
        <v>0</v>
      </c>
      <c r="AU39" s="136">
        <f>IF(COLUMN(AU$12)-COLUMN($V$12)+1&lt;=$U39,ROUNDUP(IF(SUM($V39:AT39)+($E39-SUM($V39:AT39))*$N39&gt;$E39-$O39,$E39-$O39-SUM($V39:AT39),($E39-SUM($V39:AT39))*$N39),0),0)</f>
        <v>0</v>
      </c>
      <c r="AV39" s="136">
        <f>IF(COLUMN(AV$12)-COLUMN($V$12)+1&lt;=$U39,ROUNDUP(IF(SUM($V39:AU39)+($E39-SUM($V39:AU39))*$N39&gt;$E39-$O39,$E39-$O39-SUM($V39:AU39),($E39-SUM($V39:AU39))*$N39),0),0)</f>
        <v>0</v>
      </c>
      <c r="AW39" s="136">
        <f>IF(COLUMN(AW$12)-COLUMN($V$12)+1&lt;=$U39,ROUNDUP(IF(SUM($V39:AV39)+($E39-SUM($V39:AV39))*$N39&gt;$E39-$O39,$E39-$O39-SUM($V39:AV39),($E39-SUM($V39:AV39))*$N39),0),0)</f>
        <v>0</v>
      </c>
      <c r="AX39" s="136">
        <f>IF(COLUMN(AX$12)-COLUMN($V$12)+1&lt;=$U39,ROUNDUP(IF(SUM($V39:AW39)+($E39-SUM($V39:AW39))*$N39&gt;$E39-$O39,$E39-$O39-SUM($V39:AW39),($E39-SUM($V39:AW39))*$N39),0),0)</f>
        <v>0</v>
      </c>
      <c r="AY39" s="136">
        <f>IF(COLUMN(AY$12)-COLUMN($V$12)+1&lt;=$U39,ROUNDUP(IF(SUM($V39:AX39)+($E39-SUM($V39:AX39))*$N39&gt;$E39-$O39,$E39-$O39-SUM($V39:AX39),($E39-SUM($V39:AX39))*$N39),0),0)</f>
        <v>0</v>
      </c>
      <c r="AZ39" s="136">
        <f>IF(COLUMN(AZ$12)-COLUMN($V$12)+1&lt;=$U39,ROUNDUP(IF(SUM($V39:AY39)+($E39-SUM($V39:AY39))*$N39&gt;$E39-$O39,$E39-$O39-SUM($V39:AY39),($E39-SUM($V39:AY39))*$N39),0),0)</f>
        <v>0</v>
      </c>
      <c r="BA39" s="136">
        <f>IF(COLUMN(BA$12)-COLUMN($V$12)+1&lt;=$U39,ROUNDUP(IF(SUM($V39:AZ39)+($E39-SUM($V39:AZ39))*$N39&gt;$E39-$O39,$E39-$O39-SUM($V39:AZ39),($E39-SUM($V39:AZ39))*$N39),0),0)</f>
        <v>0</v>
      </c>
      <c r="BB39" s="556">
        <f t="shared" si="6"/>
        <v>0</v>
      </c>
      <c r="BC39" s="556">
        <f t="shared" si="7"/>
        <v>0</v>
      </c>
      <c r="BD39" s="146">
        <f t="shared" si="8"/>
        <v>0</v>
      </c>
      <c r="BE39" s="146">
        <f t="shared" si="9"/>
        <v>0</v>
      </c>
      <c r="BF39" s="146">
        <f t="shared" si="10"/>
        <v>0</v>
      </c>
      <c r="BH39" s="557">
        <f t="shared" si="11"/>
        <v>0</v>
      </c>
      <c r="BI39" s="558">
        <f t="shared" si="48"/>
        <v>0</v>
      </c>
      <c r="BJ39" s="558">
        <f t="shared" si="49"/>
        <v>0</v>
      </c>
      <c r="BK39" s="557">
        <f t="shared" si="12"/>
        <v>0</v>
      </c>
      <c r="BL39" s="558">
        <f t="shared" si="50"/>
        <v>0</v>
      </c>
      <c r="BM39" s="558">
        <f t="shared" si="51"/>
        <v>0</v>
      </c>
      <c r="BN39" s="558">
        <f t="shared" si="52"/>
        <v>0</v>
      </c>
      <c r="BO39" s="558">
        <f t="shared" si="53"/>
        <v>0</v>
      </c>
      <c r="BP39" s="558">
        <f t="shared" si="54"/>
        <v>0</v>
      </c>
      <c r="BQ39" s="558">
        <f t="shared" si="55"/>
        <v>0</v>
      </c>
      <c r="BR39" s="533"/>
      <c r="BS39" s="557">
        <f t="shared" si="18"/>
        <v>0</v>
      </c>
      <c r="BT39" s="558">
        <f t="shared" si="56"/>
        <v>0</v>
      </c>
      <c r="BU39" s="558">
        <f t="shared" si="57"/>
        <v>0</v>
      </c>
      <c r="BV39" s="557">
        <f t="shared" si="19"/>
        <v>0</v>
      </c>
      <c r="BW39" s="558">
        <f t="shared" si="58"/>
        <v>0</v>
      </c>
      <c r="BX39" s="558">
        <f t="shared" si="59"/>
        <v>0</v>
      </c>
      <c r="BY39" s="558">
        <f t="shared" si="60"/>
        <v>0</v>
      </c>
      <c r="BZ39" s="558">
        <f t="shared" si="61"/>
        <v>0</v>
      </c>
      <c r="CA39" s="558">
        <f t="shared" si="62"/>
        <v>0</v>
      </c>
      <c r="CB39" s="558">
        <f t="shared" si="63"/>
        <v>0</v>
      </c>
      <c r="CC39" s="533"/>
      <c r="CD39" s="533"/>
      <c r="CE39" s="533"/>
      <c r="CF39" s="533"/>
      <c r="CG39" s="533"/>
      <c r="CH39" s="533"/>
      <c r="CI39" s="533"/>
      <c r="CJ39" s="533"/>
      <c r="CK39" s="533"/>
      <c r="CL39" s="533"/>
      <c r="CM39" s="533"/>
      <c r="CN39" s="533"/>
      <c r="CO39" s="533"/>
      <c r="CP39" s="533"/>
      <c r="CQ39" s="533"/>
      <c r="CR39" s="533"/>
      <c r="CS39" s="533"/>
      <c r="CT39" s="533"/>
      <c r="CU39" s="533"/>
      <c r="CV39" s="533"/>
      <c r="CW39" s="533"/>
      <c r="CX39" s="533"/>
      <c r="CY39" s="533"/>
      <c r="CZ39" s="533"/>
    </row>
    <row r="40" spans="2:104" ht="13.5" x14ac:dyDescent="0.2">
      <c r="B40" s="145" t="str">
        <f t="shared" si="34"/>
        <v/>
      </c>
      <c r="C40" s="550"/>
      <c r="D40" s="551"/>
      <c r="E40" s="552"/>
      <c r="F40" s="553"/>
      <c r="G40" s="553"/>
      <c r="H40" s="554"/>
      <c r="I40" s="554"/>
      <c r="J40" s="554"/>
      <c r="K40" s="554"/>
      <c r="L40" s="613" t="str" cm="1">
        <f t="array" ref="L40">IF(OR(NOT(ISBLANK(H40:K40))),SUM(H40:K40), "")</f>
        <v/>
      </c>
      <c r="M40" s="613" t="str">
        <f t="shared" si="26"/>
        <v/>
      </c>
      <c r="N40" s="555" t="str">
        <f t="shared" si="0"/>
        <v/>
      </c>
      <c r="O40" s="532">
        <f t="shared" si="1"/>
        <v>0</v>
      </c>
      <c r="P40" s="146">
        <f t="shared" si="2"/>
        <v>0</v>
      </c>
      <c r="Q40" s="146">
        <f t="shared" si="45"/>
        <v>0</v>
      </c>
      <c r="R40" s="146">
        <f t="shared" si="46"/>
        <v>0</v>
      </c>
      <c r="S40" s="146" t="str">
        <f t="shared" si="3"/>
        <v/>
      </c>
      <c r="T40" s="146" t="str">
        <f t="shared" si="4"/>
        <v/>
      </c>
      <c r="U40" s="146">
        <f t="shared" si="47"/>
        <v>0</v>
      </c>
      <c r="V40" s="136">
        <f t="shared" si="5"/>
        <v>0</v>
      </c>
      <c r="W40" s="136">
        <f>IF(COLUMN(W$12)-COLUMN($V$12)+1&lt;=$U40,ROUNDUP(IF(SUM($V40:V40)+($E40-SUM($V40:V40))*$N40&gt;$E40-$O40,$E40-$O40-SUM($V40:V40),($E40-SUM($V40:V40))*$N40),0),0)</f>
        <v>0</v>
      </c>
      <c r="X40" s="136">
        <f>IF(COLUMN(X$12)-COLUMN($V$12)+1&lt;=$U40,ROUNDUP(IF(SUM($V40:W40)+($E40-SUM($V40:W40))*$N40&gt;$E40-$O40,$E40-$O40-SUM($V40:W40),($E40-SUM($V40:W40))*$N40),0),0)</f>
        <v>0</v>
      </c>
      <c r="Y40" s="136">
        <f>IF(COLUMN(Y$12)-COLUMN($V$12)+1&lt;=$U40,ROUNDUP(IF(SUM($V40:X40)+($E40-SUM($V40:X40))*$N40&gt;$E40-$O40,$E40-$O40-SUM($V40:X40),($E40-SUM($V40:X40))*$N40),0),0)</f>
        <v>0</v>
      </c>
      <c r="Z40" s="136">
        <f>IF(COLUMN(Z$12)-COLUMN($V$12)+1&lt;=$U40,ROUNDUP(IF(SUM($V40:Y40)+($E40-SUM($V40:Y40))*$N40&gt;$E40-$O40,$E40-$O40-SUM($V40:Y40),($E40-SUM($V40:Y40))*$N40),0),0)</f>
        <v>0</v>
      </c>
      <c r="AA40" s="136">
        <f>IF(COLUMN(AA$12)-COLUMN($V$12)+1&lt;=$U40,ROUNDUP(IF(SUM($V40:Z40)+($E40-SUM($V40:Z40))*$N40&gt;$E40-$O40,$E40-$O40-SUM($V40:Z40),($E40-SUM($V40:Z40))*$N40),0),0)</f>
        <v>0</v>
      </c>
      <c r="AB40" s="136">
        <f>IF(COLUMN(AB$12)-COLUMN($V$12)+1&lt;=$U40,ROUNDUP(IF(SUM($V40:AA40)+($E40-SUM($V40:AA40))*$N40&gt;$E40-$O40,$E40-$O40-SUM($V40:AA40),($E40-SUM($V40:AA40))*$N40),0),0)</f>
        <v>0</v>
      </c>
      <c r="AC40" s="136">
        <f>IF(COLUMN(AC$12)-COLUMN($V$12)+1&lt;=$U40,ROUNDUP(IF(SUM($V40:AB40)+($E40-SUM($V40:AB40))*$N40&gt;$E40-$O40,$E40-$O40-SUM($V40:AB40),($E40-SUM($V40:AB40))*$N40),0),0)</f>
        <v>0</v>
      </c>
      <c r="AD40" s="136">
        <f>IF(COLUMN(AD$12)-COLUMN($V$12)+1&lt;=$U40,ROUNDUP(IF(SUM($V40:AC40)+($E40-SUM($V40:AC40))*$N40&gt;$E40-$O40,$E40-$O40-SUM($V40:AC40),($E40-SUM($V40:AC40))*$N40),0),0)</f>
        <v>0</v>
      </c>
      <c r="AE40" s="136">
        <f>IF(COLUMN(AE$12)-COLUMN($V$12)+1&lt;=$U40,ROUNDUP(IF(SUM($V40:AD40)+($E40-SUM($V40:AD40))*$N40&gt;$E40-$O40,$E40-$O40-SUM($V40:AD40),($E40-SUM($V40:AD40))*$N40),0),0)</f>
        <v>0</v>
      </c>
      <c r="AF40" s="136">
        <f>IF(COLUMN(AF$12)-COLUMN($V$12)+1&lt;=$U40,ROUNDUP(IF(SUM($V40:AE40)+($E40-SUM($V40:AE40))*$N40&gt;$E40-$O40,$E40-$O40-SUM($V40:AE40),($E40-SUM($V40:AE40))*$N40),0),0)</f>
        <v>0</v>
      </c>
      <c r="AG40" s="136">
        <f>IF(COLUMN(AG$12)-COLUMN($V$12)+1&lt;=$U40,ROUNDUP(IF(SUM($V40:AF40)+($E40-SUM($V40:AF40))*$N40&gt;$E40-$O40,$E40-$O40-SUM($V40:AF40),($E40-SUM($V40:AF40))*$N40),0),0)</f>
        <v>0</v>
      </c>
      <c r="AH40" s="136">
        <f>IF(COLUMN(AH$12)-COLUMN($V$12)+1&lt;=$U40,ROUNDUP(IF(SUM($V40:AG40)+($E40-SUM($V40:AG40))*$N40&gt;$E40-$O40,$E40-$O40-SUM($V40:AG40),($E40-SUM($V40:AG40))*$N40),0),0)</f>
        <v>0</v>
      </c>
      <c r="AI40" s="136">
        <f>IF(COLUMN(AI$12)-COLUMN($V$12)+1&lt;=$U40,ROUNDUP(IF(SUM($V40:AH40)+($E40-SUM($V40:AH40))*$N40&gt;$E40-$O40,$E40-$O40-SUM($V40:AH40),($E40-SUM($V40:AH40))*$N40),0),0)</f>
        <v>0</v>
      </c>
      <c r="AJ40" s="136">
        <f>IF(COLUMN(AJ$12)-COLUMN($V$12)+1&lt;=$U40,ROUNDUP(IF(SUM($V40:AI40)+($E40-SUM($V40:AI40))*$N40&gt;$E40-$O40,$E40-$O40-SUM($V40:AI40),($E40-SUM($V40:AI40))*$N40),0),0)</f>
        <v>0</v>
      </c>
      <c r="AK40" s="136">
        <f>IF(COLUMN(AK$12)-COLUMN($V$12)+1&lt;=$U40,ROUNDUP(IF(SUM($V40:AJ40)+($E40-SUM($V40:AJ40))*$N40&gt;$E40-$O40,$E40-$O40-SUM($V40:AJ40),($E40-SUM($V40:AJ40))*$N40),0),0)</f>
        <v>0</v>
      </c>
      <c r="AL40" s="136">
        <f>IF(COLUMN(AL$12)-COLUMN($V$12)+1&lt;=$U40,ROUNDUP(IF(SUM($V40:AK40)+($E40-SUM($V40:AK40))*$N40&gt;$E40-$O40,$E40-$O40-SUM($V40:AK40),($E40-SUM($V40:AK40))*$N40),0),0)</f>
        <v>0</v>
      </c>
      <c r="AM40" s="136">
        <f>IF(COLUMN(AM$12)-COLUMN($V$12)+1&lt;=$U40,ROUNDUP(IF(SUM($V40:AL40)+($E40-SUM($V40:AL40))*$N40&gt;$E40-$O40,$E40-$O40-SUM($V40:AL40),($E40-SUM($V40:AL40))*$N40),0),0)</f>
        <v>0</v>
      </c>
      <c r="AN40" s="136">
        <f>IF(COLUMN(AN$12)-COLUMN($V$12)+1&lt;=$U40,ROUNDUP(IF(SUM($V40:AM40)+($E40-SUM($V40:AM40))*$N40&gt;$E40-$O40,$E40-$O40-SUM($V40:AM40),($E40-SUM($V40:AM40))*$N40),0),0)</f>
        <v>0</v>
      </c>
      <c r="AO40" s="136">
        <f>IF(COLUMN(AO$12)-COLUMN($V$12)+1&lt;=$U40,ROUNDUP(IF(SUM($V40:AN40)+($E40-SUM($V40:AN40))*$N40&gt;$E40-$O40,$E40-$O40-SUM($V40:AN40),($E40-SUM($V40:AN40))*$N40),0),0)</f>
        <v>0</v>
      </c>
      <c r="AP40" s="136">
        <f>IF(COLUMN(AP$12)-COLUMN($V$12)+1&lt;=$U40,ROUNDUP(IF(SUM($V40:AO40)+($E40-SUM($V40:AO40))*$N40&gt;$E40-$O40,$E40-$O40-SUM($V40:AO40),($E40-SUM($V40:AO40))*$N40),0),0)</f>
        <v>0</v>
      </c>
      <c r="AQ40" s="136">
        <f>IF(COLUMN(AQ$12)-COLUMN($V$12)+1&lt;=$U40,ROUNDUP(IF(SUM($V40:AP40)+($E40-SUM($V40:AP40))*$N40&gt;$E40-$O40,$E40-$O40-SUM($V40:AP40),($E40-SUM($V40:AP40))*$N40),0),0)</f>
        <v>0</v>
      </c>
      <c r="AR40" s="136">
        <f>IF(COLUMN(AR$12)-COLUMN($V$12)+1&lt;=$U40,ROUNDUP(IF(SUM($V40:AQ40)+($E40-SUM($V40:AQ40))*$N40&gt;$E40-$O40,$E40-$O40-SUM($V40:AQ40),($E40-SUM($V40:AQ40))*$N40),0),0)</f>
        <v>0</v>
      </c>
      <c r="AS40" s="136">
        <f>IF(COLUMN(AS$12)-COLUMN($V$12)+1&lt;=$U40,ROUNDUP(IF(SUM($V40:AR40)+($E40-SUM($V40:AR40))*$N40&gt;$E40-$O40,$E40-$O40-SUM($V40:AR40),($E40-SUM($V40:AR40))*$N40),0),0)</f>
        <v>0</v>
      </c>
      <c r="AT40" s="136">
        <f>IF(COLUMN(AT$12)-COLUMN($V$12)+1&lt;=$U40,ROUNDUP(IF(SUM($V40:AS40)+($E40-SUM($V40:AS40))*$N40&gt;$E40-$O40,$E40-$O40-SUM($V40:AS40),($E40-SUM($V40:AS40))*$N40),0),0)</f>
        <v>0</v>
      </c>
      <c r="AU40" s="136">
        <f>IF(COLUMN(AU$12)-COLUMN($V$12)+1&lt;=$U40,ROUNDUP(IF(SUM($V40:AT40)+($E40-SUM($V40:AT40))*$N40&gt;$E40-$O40,$E40-$O40-SUM($V40:AT40),($E40-SUM($V40:AT40))*$N40),0),0)</f>
        <v>0</v>
      </c>
      <c r="AV40" s="136">
        <f>IF(COLUMN(AV$12)-COLUMN($V$12)+1&lt;=$U40,ROUNDUP(IF(SUM($V40:AU40)+($E40-SUM($V40:AU40))*$N40&gt;$E40-$O40,$E40-$O40-SUM($V40:AU40),($E40-SUM($V40:AU40))*$N40),0),0)</f>
        <v>0</v>
      </c>
      <c r="AW40" s="136">
        <f>IF(COLUMN(AW$12)-COLUMN($V$12)+1&lt;=$U40,ROUNDUP(IF(SUM($V40:AV40)+($E40-SUM($V40:AV40))*$N40&gt;$E40-$O40,$E40-$O40-SUM($V40:AV40),($E40-SUM($V40:AV40))*$N40),0),0)</f>
        <v>0</v>
      </c>
      <c r="AX40" s="136">
        <f>IF(COLUMN(AX$12)-COLUMN($V$12)+1&lt;=$U40,ROUNDUP(IF(SUM($V40:AW40)+($E40-SUM($V40:AW40))*$N40&gt;$E40-$O40,$E40-$O40-SUM($V40:AW40),($E40-SUM($V40:AW40))*$N40),0),0)</f>
        <v>0</v>
      </c>
      <c r="AY40" s="136">
        <f>IF(COLUMN(AY$12)-COLUMN($V$12)+1&lt;=$U40,ROUNDUP(IF(SUM($V40:AX40)+($E40-SUM($V40:AX40))*$N40&gt;$E40-$O40,$E40-$O40-SUM($V40:AX40),($E40-SUM($V40:AX40))*$N40),0),0)</f>
        <v>0</v>
      </c>
      <c r="AZ40" s="136">
        <f>IF(COLUMN(AZ$12)-COLUMN($V$12)+1&lt;=$U40,ROUNDUP(IF(SUM($V40:AY40)+($E40-SUM($V40:AY40))*$N40&gt;$E40-$O40,$E40-$O40-SUM($V40:AY40),($E40-SUM($V40:AY40))*$N40),0),0)</f>
        <v>0</v>
      </c>
      <c r="BA40" s="136">
        <f>IF(COLUMN(BA$12)-COLUMN($V$12)+1&lt;=$U40,ROUNDUP(IF(SUM($V40:AZ40)+($E40-SUM($V40:AZ40))*$N40&gt;$E40-$O40,$E40-$O40-SUM($V40:AZ40),($E40-SUM($V40:AZ40))*$N40),0),0)</f>
        <v>0</v>
      </c>
      <c r="BB40" s="556">
        <f t="shared" si="6"/>
        <v>0</v>
      </c>
      <c r="BC40" s="556">
        <f t="shared" si="7"/>
        <v>0</v>
      </c>
      <c r="BD40" s="146">
        <f t="shared" si="8"/>
        <v>0</v>
      </c>
      <c r="BE40" s="146">
        <f t="shared" si="9"/>
        <v>0</v>
      </c>
      <c r="BF40" s="146">
        <f t="shared" si="10"/>
        <v>0</v>
      </c>
      <c r="BH40" s="557">
        <f t="shared" si="11"/>
        <v>0</v>
      </c>
      <c r="BI40" s="558">
        <f t="shared" si="48"/>
        <v>0</v>
      </c>
      <c r="BJ40" s="558">
        <f t="shared" si="49"/>
        <v>0</v>
      </c>
      <c r="BK40" s="557">
        <f t="shared" si="12"/>
        <v>0</v>
      </c>
      <c r="BL40" s="558">
        <f t="shared" si="50"/>
        <v>0</v>
      </c>
      <c r="BM40" s="558">
        <f t="shared" si="51"/>
        <v>0</v>
      </c>
      <c r="BN40" s="558">
        <f t="shared" si="52"/>
        <v>0</v>
      </c>
      <c r="BO40" s="558">
        <f t="shared" si="53"/>
        <v>0</v>
      </c>
      <c r="BP40" s="558">
        <f t="shared" si="54"/>
        <v>0</v>
      </c>
      <c r="BQ40" s="558">
        <f t="shared" si="55"/>
        <v>0</v>
      </c>
      <c r="BR40" s="533"/>
      <c r="BS40" s="557">
        <f t="shared" si="18"/>
        <v>0</v>
      </c>
      <c r="BT40" s="558">
        <f t="shared" si="56"/>
        <v>0</v>
      </c>
      <c r="BU40" s="558">
        <f t="shared" si="57"/>
        <v>0</v>
      </c>
      <c r="BV40" s="557">
        <f t="shared" si="19"/>
        <v>0</v>
      </c>
      <c r="BW40" s="558">
        <f t="shared" si="58"/>
        <v>0</v>
      </c>
      <c r="BX40" s="558">
        <f t="shared" si="59"/>
        <v>0</v>
      </c>
      <c r="BY40" s="558">
        <f t="shared" si="60"/>
        <v>0</v>
      </c>
      <c r="BZ40" s="558">
        <f t="shared" si="61"/>
        <v>0</v>
      </c>
      <c r="CA40" s="558">
        <f t="shared" si="62"/>
        <v>0</v>
      </c>
      <c r="CB40" s="558">
        <f t="shared" si="63"/>
        <v>0</v>
      </c>
      <c r="CC40" s="533"/>
      <c r="CD40" s="533"/>
      <c r="CE40" s="533"/>
      <c r="CF40" s="533"/>
      <c r="CG40" s="533"/>
      <c r="CH40" s="533"/>
      <c r="CI40" s="533"/>
      <c r="CJ40" s="533"/>
      <c r="CK40" s="533"/>
      <c r="CL40" s="533"/>
      <c r="CM40" s="533"/>
      <c r="CN40" s="533"/>
      <c r="CO40" s="533"/>
      <c r="CP40" s="533"/>
      <c r="CQ40" s="533"/>
      <c r="CR40" s="533"/>
      <c r="CS40" s="533"/>
      <c r="CT40" s="533"/>
      <c r="CU40" s="533"/>
      <c r="CV40" s="533"/>
      <c r="CW40" s="533"/>
      <c r="CX40" s="533"/>
      <c r="CY40" s="533"/>
      <c r="CZ40" s="533"/>
    </row>
    <row r="41" spans="2:104" ht="13.5" x14ac:dyDescent="0.2">
      <c r="B41" s="145" t="str">
        <f t="shared" si="34"/>
        <v/>
      </c>
      <c r="C41" s="550"/>
      <c r="D41" s="551"/>
      <c r="E41" s="552"/>
      <c r="F41" s="553"/>
      <c r="G41" s="553"/>
      <c r="H41" s="554"/>
      <c r="I41" s="554"/>
      <c r="J41" s="554"/>
      <c r="K41" s="554"/>
      <c r="L41" s="613" t="str" cm="1">
        <f t="array" ref="L41">IF(OR(NOT(ISBLANK(H41:K41))),SUM(H41:K41), "")</f>
        <v/>
      </c>
      <c r="M41" s="613" t="str">
        <f t="shared" si="26"/>
        <v/>
      </c>
      <c r="N41" s="555" t="str">
        <f t="shared" si="0"/>
        <v/>
      </c>
      <c r="O41" s="532">
        <f t="shared" si="1"/>
        <v>0</v>
      </c>
      <c r="P41" s="146">
        <f t="shared" si="2"/>
        <v>0</v>
      </c>
      <c r="Q41" s="146">
        <f t="shared" si="45"/>
        <v>0</v>
      </c>
      <c r="R41" s="146">
        <f t="shared" si="46"/>
        <v>0</v>
      </c>
      <c r="S41" s="146" t="str">
        <f t="shared" si="3"/>
        <v/>
      </c>
      <c r="T41" s="146" t="str">
        <f t="shared" si="4"/>
        <v/>
      </c>
      <c r="U41" s="146">
        <f t="shared" si="47"/>
        <v>0</v>
      </c>
      <c r="V41" s="136">
        <f t="shared" si="5"/>
        <v>0</v>
      </c>
      <c r="W41" s="136">
        <f>IF(COLUMN(W$12)-COLUMN($V$12)+1&lt;=$U41,ROUNDUP(IF(SUM($V41:V41)+($E41-SUM($V41:V41))*$N41&gt;$E41-$O41,$E41-$O41-SUM($V41:V41),($E41-SUM($V41:V41))*$N41),0),0)</f>
        <v>0</v>
      </c>
      <c r="X41" s="136">
        <f>IF(COLUMN(X$12)-COLUMN($V$12)+1&lt;=$U41,ROUNDUP(IF(SUM($V41:W41)+($E41-SUM($V41:W41))*$N41&gt;$E41-$O41,$E41-$O41-SUM($V41:W41),($E41-SUM($V41:W41))*$N41),0),0)</f>
        <v>0</v>
      </c>
      <c r="Y41" s="136">
        <f>IF(COLUMN(Y$12)-COLUMN($V$12)+1&lt;=$U41,ROUNDUP(IF(SUM($V41:X41)+($E41-SUM($V41:X41))*$N41&gt;$E41-$O41,$E41-$O41-SUM($V41:X41),($E41-SUM($V41:X41))*$N41),0),0)</f>
        <v>0</v>
      </c>
      <c r="Z41" s="136">
        <f>IF(COLUMN(Z$12)-COLUMN($V$12)+1&lt;=$U41,ROUNDUP(IF(SUM($V41:Y41)+($E41-SUM($V41:Y41))*$N41&gt;$E41-$O41,$E41-$O41-SUM($V41:Y41),($E41-SUM($V41:Y41))*$N41),0),0)</f>
        <v>0</v>
      </c>
      <c r="AA41" s="136">
        <f>IF(COLUMN(AA$12)-COLUMN($V$12)+1&lt;=$U41,ROUNDUP(IF(SUM($V41:Z41)+($E41-SUM($V41:Z41))*$N41&gt;$E41-$O41,$E41-$O41-SUM($V41:Z41),($E41-SUM($V41:Z41))*$N41),0),0)</f>
        <v>0</v>
      </c>
      <c r="AB41" s="136">
        <f>IF(COLUMN(AB$12)-COLUMN($V$12)+1&lt;=$U41,ROUNDUP(IF(SUM($V41:AA41)+($E41-SUM($V41:AA41))*$N41&gt;$E41-$O41,$E41-$O41-SUM($V41:AA41),($E41-SUM($V41:AA41))*$N41),0),0)</f>
        <v>0</v>
      </c>
      <c r="AC41" s="136">
        <f>IF(COLUMN(AC$12)-COLUMN($V$12)+1&lt;=$U41,ROUNDUP(IF(SUM($V41:AB41)+($E41-SUM($V41:AB41))*$N41&gt;$E41-$O41,$E41-$O41-SUM($V41:AB41),($E41-SUM($V41:AB41))*$N41),0),0)</f>
        <v>0</v>
      </c>
      <c r="AD41" s="136">
        <f>IF(COLUMN(AD$12)-COLUMN($V$12)+1&lt;=$U41,ROUNDUP(IF(SUM($V41:AC41)+($E41-SUM($V41:AC41))*$N41&gt;$E41-$O41,$E41-$O41-SUM($V41:AC41),($E41-SUM($V41:AC41))*$N41),0),0)</f>
        <v>0</v>
      </c>
      <c r="AE41" s="136">
        <f>IF(COLUMN(AE$12)-COLUMN($V$12)+1&lt;=$U41,ROUNDUP(IF(SUM($V41:AD41)+($E41-SUM($V41:AD41))*$N41&gt;$E41-$O41,$E41-$O41-SUM($V41:AD41),($E41-SUM($V41:AD41))*$N41),0),0)</f>
        <v>0</v>
      </c>
      <c r="AF41" s="136">
        <f>IF(COLUMN(AF$12)-COLUMN($V$12)+1&lt;=$U41,ROUNDUP(IF(SUM($V41:AE41)+($E41-SUM($V41:AE41))*$N41&gt;$E41-$O41,$E41-$O41-SUM($V41:AE41),($E41-SUM($V41:AE41))*$N41),0),0)</f>
        <v>0</v>
      </c>
      <c r="AG41" s="136">
        <f>IF(COLUMN(AG$12)-COLUMN($V$12)+1&lt;=$U41,ROUNDUP(IF(SUM($V41:AF41)+($E41-SUM($V41:AF41))*$N41&gt;$E41-$O41,$E41-$O41-SUM($V41:AF41),($E41-SUM($V41:AF41))*$N41),0),0)</f>
        <v>0</v>
      </c>
      <c r="AH41" s="136">
        <f>IF(COLUMN(AH$12)-COLUMN($V$12)+1&lt;=$U41,ROUNDUP(IF(SUM($V41:AG41)+($E41-SUM($V41:AG41))*$N41&gt;$E41-$O41,$E41-$O41-SUM($V41:AG41),($E41-SUM($V41:AG41))*$N41),0),0)</f>
        <v>0</v>
      </c>
      <c r="AI41" s="136">
        <f>IF(COLUMN(AI$12)-COLUMN($V$12)+1&lt;=$U41,ROUNDUP(IF(SUM($V41:AH41)+($E41-SUM($V41:AH41))*$N41&gt;$E41-$O41,$E41-$O41-SUM($V41:AH41),($E41-SUM($V41:AH41))*$N41),0),0)</f>
        <v>0</v>
      </c>
      <c r="AJ41" s="136">
        <f>IF(COLUMN(AJ$12)-COLUMN($V$12)+1&lt;=$U41,ROUNDUP(IF(SUM($V41:AI41)+($E41-SUM($V41:AI41))*$N41&gt;$E41-$O41,$E41-$O41-SUM($V41:AI41),($E41-SUM($V41:AI41))*$N41),0),0)</f>
        <v>0</v>
      </c>
      <c r="AK41" s="136">
        <f>IF(COLUMN(AK$12)-COLUMN($V$12)+1&lt;=$U41,ROUNDUP(IF(SUM($V41:AJ41)+($E41-SUM($V41:AJ41))*$N41&gt;$E41-$O41,$E41-$O41-SUM($V41:AJ41),($E41-SUM($V41:AJ41))*$N41),0),0)</f>
        <v>0</v>
      </c>
      <c r="AL41" s="136">
        <f>IF(COLUMN(AL$12)-COLUMN($V$12)+1&lt;=$U41,ROUNDUP(IF(SUM($V41:AK41)+($E41-SUM($V41:AK41))*$N41&gt;$E41-$O41,$E41-$O41-SUM($V41:AK41),($E41-SUM($V41:AK41))*$N41),0),0)</f>
        <v>0</v>
      </c>
      <c r="AM41" s="136">
        <f>IF(COLUMN(AM$12)-COLUMN($V$12)+1&lt;=$U41,ROUNDUP(IF(SUM($V41:AL41)+($E41-SUM($V41:AL41))*$N41&gt;$E41-$O41,$E41-$O41-SUM($V41:AL41),($E41-SUM($V41:AL41))*$N41),0),0)</f>
        <v>0</v>
      </c>
      <c r="AN41" s="136">
        <f>IF(COLUMN(AN$12)-COLUMN($V$12)+1&lt;=$U41,ROUNDUP(IF(SUM($V41:AM41)+($E41-SUM($V41:AM41))*$N41&gt;$E41-$O41,$E41-$O41-SUM($V41:AM41),($E41-SUM($V41:AM41))*$N41),0),0)</f>
        <v>0</v>
      </c>
      <c r="AO41" s="136">
        <f>IF(COLUMN(AO$12)-COLUMN($V$12)+1&lt;=$U41,ROUNDUP(IF(SUM($V41:AN41)+($E41-SUM($V41:AN41))*$N41&gt;$E41-$O41,$E41-$O41-SUM($V41:AN41),($E41-SUM($V41:AN41))*$N41),0),0)</f>
        <v>0</v>
      </c>
      <c r="AP41" s="136">
        <f>IF(COLUMN(AP$12)-COLUMN($V$12)+1&lt;=$U41,ROUNDUP(IF(SUM($V41:AO41)+($E41-SUM($V41:AO41))*$N41&gt;$E41-$O41,$E41-$O41-SUM($V41:AO41),($E41-SUM($V41:AO41))*$N41),0),0)</f>
        <v>0</v>
      </c>
      <c r="AQ41" s="136">
        <f>IF(COLUMN(AQ$12)-COLUMN($V$12)+1&lt;=$U41,ROUNDUP(IF(SUM($V41:AP41)+($E41-SUM($V41:AP41))*$N41&gt;$E41-$O41,$E41-$O41-SUM($V41:AP41),($E41-SUM($V41:AP41))*$N41),0),0)</f>
        <v>0</v>
      </c>
      <c r="AR41" s="136">
        <f>IF(COLUMN(AR$12)-COLUMN($V$12)+1&lt;=$U41,ROUNDUP(IF(SUM($V41:AQ41)+($E41-SUM($V41:AQ41))*$N41&gt;$E41-$O41,$E41-$O41-SUM($V41:AQ41),($E41-SUM($V41:AQ41))*$N41),0),0)</f>
        <v>0</v>
      </c>
      <c r="AS41" s="136">
        <f>IF(COLUMN(AS$12)-COLUMN($V$12)+1&lt;=$U41,ROUNDUP(IF(SUM($V41:AR41)+($E41-SUM($V41:AR41))*$N41&gt;$E41-$O41,$E41-$O41-SUM($V41:AR41),($E41-SUM($V41:AR41))*$N41),0),0)</f>
        <v>0</v>
      </c>
      <c r="AT41" s="136">
        <f>IF(COLUMN(AT$12)-COLUMN($V$12)+1&lt;=$U41,ROUNDUP(IF(SUM($V41:AS41)+($E41-SUM($V41:AS41))*$N41&gt;$E41-$O41,$E41-$O41-SUM($V41:AS41),($E41-SUM($V41:AS41))*$N41),0),0)</f>
        <v>0</v>
      </c>
      <c r="AU41" s="136">
        <f>IF(COLUMN(AU$12)-COLUMN($V$12)+1&lt;=$U41,ROUNDUP(IF(SUM($V41:AT41)+($E41-SUM($V41:AT41))*$N41&gt;$E41-$O41,$E41-$O41-SUM($V41:AT41),($E41-SUM($V41:AT41))*$N41),0),0)</f>
        <v>0</v>
      </c>
      <c r="AV41" s="136">
        <f>IF(COLUMN(AV$12)-COLUMN($V$12)+1&lt;=$U41,ROUNDUP(IF(SUM($V41:AU41)+($E41-SUM($V41:AU41))*$N41&gt;$E41-$O41,$E41-$O41-SUM($V41:AU41),($E41-SUM($V41:AU41))*$N41),0),0)</f>
        <v>0</v>
      </c>
      <c r="AW41" s="136">
        <f>IF(COLUMN(AW$12)-COLUMN($V$12)+1&lt;=$U41,ROUNDUP(IF(SUM($V41:AV41)+($E41-SUM($V41:AV41))*$N41&gt;$E41-$O41,$E41-$O41-SUM($V41:AV41),($E41-SUM($V41:AV41))*$N41),0),0)</f>
        <v>0</v>
      </c>
      <c r="AX41" s="136">
        <f>IF(COLUMN(AX$12)-COLUMN($V$12)+1&lt;=$U41,ROUNDUP(IF(SUM($V41:AW41)+($E41-SUM($V41:AW41))*$N41&gt;$E41-$O41,$E41-$O41-SUM($V41:AW41),($E41-SUM($V41:AW41))*$N41),0),0)</f>
        <v>0</v>
      </c>
      <c r="AY41" s="136">
        <f>IF(COLUMN(AY$12)-COLUMN($V$12)+1&lt;=$U41,ROUNDUP(IF(SUM($V41:AX41)+($E41-SUM($V41:AX41))*$N41&gt;$E41-$O41,$E41-$O41-SUM($V41:AX41),($E41-SUM($V41:AX41))*$N41),0),0)</f>
        <v>0</v>
      </c>
      <c r="AZ41" s="136">
        <f>IF(COLUMN(AZ$12)-COLUMN($V$12)+1&lt;=$U41,ROUNDUP(IF(SUM($V41:AY41)+($E41-SUM($V41:AY41))*$N41&gt;$E41-$O41,$E41-$O41-SUM($V41:AY41),($E41-SUM($V41:AY41))*$N41),0),0)</f>
        <v>0</v>
      </c>
      <c r="BA41" s="136">
        <f>IF(COLUMN(BA$12)-COLUMN($V$12)+1&lt;=$U41,ROUNDUP(IF(SUM($V41:AZ41)+($E41-SUM($V41:AZ41))*$N41&gt;$E41-$O41,$E41-$O41-SUM($V41:AZ41),($E41-SUM($V41:AZ41))*$N41),0),0)</f>
        <v>0</v>
      </c>
      <c r="BB41" s="556">
        <f t="shared" si="6"/>
        <v>0</v>
      </c>
      <c r="BC41" s="556">
        <f t="shared" si="7"/>
        <v>0</v>
      </c>
      <c r="BD41" s="146">
        <f t="shared" si="8"/>
        <v>0</v>
      </c>
      <c r="BE41" s="146">
        <f t="shared" si="9"/>
        <v>0</v>
      </c>
      <c r="BF41" s="146">
        <f t="shared" si="10"/>
        <v>0</v>
      </c>
      <c r="BH41" s="557">
        <f t="shared" si="11"/>
        <v>0</v>
      </c>
      <c r="BI41" s="558">
        <f t="shared" si="48"/>
        <v>0</v>
      </c>
      <c r="BJ41" s="558">
        <f t="shared" si="49"/>
        <v>0</v>
      </c>
      <c r="BK41" s="557">
        <f t="shared" si="12"/>
        <v>0</v>
      </c>
      <c r="BL41" s="558">
        <f t="shared" si="50"/>
        <v>0</v>
      </c>
      <c r="BM41" s="558">
        <f t="shared" si="51"/>
        <v>0</v>
      </c>
      <c r="BN41" s="558">
        <f t="shared" si="52"/>
        <v>0</v>
      </c>
      <c r="BO41" s="558">
        <f t="shared" si="53"/>
        <v>0</v>
      </c>
      <c r="BP41" s="558">
        <f t="shared" si="54"/>
        <v>0</v>
      </c>
      <c r="BQ41" s="558">
        <f t="shared" si="55"/>
        <v>0</v>
      </c>
      <c r="BR41" s="533"/>
      <c r="BS41" s="557">
        <f t="shared" si="18"/>
        <v>0</v>
      </c>
      <c r="BT41" s="558">
        <f t="shared" si="56"/>
        <v>0</v>
      </c>
      <c r="BU41" s="558">
        <f t="shared" si="57"/>
        <v>0</v>
      </c>
      <c r="BV41" s="557">
        <f t="shared" si="19"/>
        <v>0</v>
      </c>
      <c r="BW41" s="558">
        <f t="shared" si="58"/>
        <v>0</v>
      </c>
      <c r="BX41" s="558">
        <f t="shared" si="59"/>
        <v>0</v>
      </c>
      <c r="BY41" s="558">
        <f t="shared" si="60"/>
        <v>0</v>
      </c>
      <c r="BZ41" s="558">
        <f t="shared" si="61"/>
        <v>0</v>
      </c>
      <c r="CA41" s="558">
        <f t="shared" si="62"/>
        <v>0</v>
      </c>
      <c r="CB41" s="558">
        <f t="shared" si="63"/>
        <v>0</v>
      </c>
      <c r="CC41" s="533"/>
      <c r="CD41" s="533"/>
      <c r="CE41" s="533"/>
      <c r="CF41" s="533"/>
      <c r="CG41" s="533"/>
      <c r="CH41" s="533"/>
      <c r="CI41" s="533"/>
      <c r="CJ41" s="533"/>
      <c r="CK41" s="533"/>
      <c r="CL41" s="533"/>
      <c r="CM41" s="533"/>
      <c r="CN41" s="533"/>
      <c r="CO41" s="533"/>
      <c r="CP41" s="533"/>
      <c r="CQ41" s="533"/>
      <c r="CR41" s="533"/>
      <c r="CS41" s="533"/>
      <c r="CT41" s="533"/>
      <c r="CU41" s="533"/>
      <c r="CV41" s="533"/>
      <c r="CW41" s="533"/>
      <c r="CX41" s="533"/>
      <c r="CY41" s="533"/>
      <c r="CZ41" s="533"/>
    </row>
    <row r="42" spans="2:104" ht="13.5" x14ac:dyDescent="0.2">
      <c r="B42" s="145" t="str">
        <f t="shared" si="34"/>
        <v/>
      </c>
      <c r="C42" s="550"/>
      <c r="D42" s="551"/>
      <c r="E42" s="552"/>
      <c r="F42" s="553"/>
      <c r="G42" s="553"/>
      <c r="H42" s="554"/>
      <c r="I42" s="554"/>
      <c r="J42" s="554"/>
      <c r="K42" s="554"/>
      <c r="L42" s="613" t="str" cm="1">
        <f t="array" ref="L42">IF(OR(NOT(ISBLANK(H42:K42))),SUM(H42:K42), "")</f>
        <v/>
      </c>
      <c r="M42" s="613" t="str">
        <f t="shared" si="26"/>
        <v/>
      </c>
      <c r="N42" s="555" t="str">
        <f t="shared" si="0"/>
        <v/>
      </c>
      <c r="O42" s="532">
        <f t="shared" si="1"/>
        <v>0</v>
      </c>
      <c r="P42" s="146">
        <f t="shared" si="2"/>
        <v>0</v>
      </c>
      <c r="Q42" s="146">
        <f t="shared" si="45"/>
        <v>0</v>
      </c>
      <c r="R42" s="146">
        <f t="shared" si="46"/>
        <v>0</v>
      </c>
      <c r="S42" s="146" t="str">
        <f t="shared" si="3"/>
        <v/>
      </c>
      <c r="T42" s="146" t="str">
        <f t="shared" si="4"/>
        <v/>
      </c>
      <c r="U42" s="146">
        <f t="shared" si="47"/>
        <v>0</v>
      </c>
      <c r="V42" s="136">
        <f t="shared" si="5"/>
        <v>0</v>
      </c>
      <c r="W42" s="136">
        <f>IF(COLUMN(W$12)-COLUMN($V$12)+1&lt;=$U42,ROUNDUP(IF(SUM($V42:V42)+($E42-SUM($V42:V42))*$N42&gt;$E42-$O42,$E42-$O42-SUM($V42:V42),($E42-SUM($V42:V42))*$N42),0),0)</f>
        <v>0</v>
      </c>
      <c r="X42" s="136">
        <f>IF(COLUMN(X$12)-COLUMN($V$12)+1&lt;=$U42,ROUNDUP(IF(SUM($V42:W42)+($E42-SUM($V42:W42))*$N42&gt;$E42-$O42,$E42-$O42-SUM($V42:W42),($E42-SUM($V42:W42))*$N42),0),0)</f>
        <v>0</v>
      </c>
      <c r="Y42" s="136">
        <f>IF(COLUMN(Y$12)-COLUMN($V$12)+1&lt;=$U42,ROUNDUP(IF(SUM($V42:X42)+($E42-SUM($V42:X42))*$N42&gt;$E42-$O42,$E42-$O42-SUM($V42:X42),($E42-SUM($V42:X42))*$N42),0),0)</f>
        <v>0</v>
      </c>
      <c r="Z42" s="136">
        <f>IF(COLUMN(Z$12)-COLUMN($V$12)+1&lt;=$U42,ROUNDUP(IF(SUM($V42:Y42)+($E42-SUM($V42:Y42))*$N42&gt;$E42-$O42,$E42-$O42-SUM($V42:Y42),($E42-SUM($V42:Y42))*$N42),0),0)</f>
        <v>0</v>
      </c>
      <c r="AA42" s="136">
        <f>IF(COLUMN(AA$12)-COLUMN($V$12)+1&lt;=$U42,ROUNDUP(IF(SUM($V42:Z42)+($E42-SUM($V42:Z42))*$N42&gt;$E42-$O42,$E42-$O42-SUM($V42:Z42),($E42-SUM($V42:Z42))*$N42),0),0)</f>
        <v>0</v>
      </c>
      <c r="AB42" s="136">
        <f>IF(COLUMN(AB$12)-COLUMN($V$12)+1&lt;=$U42,ROUNDUP(IF(SUM($V42:AA42)+($E42-SUM($V42:AA42))*$N42&gt;$E42-$O42,$E42-$O42-SUM($V42:AA42),($E42-SUM($V42:AA42))*$N42),0),0)</f>
        <v>0</v>
      </c>
      <c r="AC42" s="136">
        <f>IF(COLUMN(AC$12)-COLUMN($V$12)+1&lt;=$U42,ROUNDUP(IF(SUM($V42:AB42)+($E42-SUM($V42:AB42))*$N42&gt;$E42-$O42,$E42-$O42-SUM($V42:AB42),($E42-SUM($V42:AB42))*$N42),0),0)</f>
        <v>0</v>
      </c>
      <c r="AD42" s="136">
        <f>IF(COLUMN(AD$12)-COLUMN($V$12)+1&lt;=$U42,ROUNDUP(IF(SUM($V42:AC42)+($E42-SUM($V42:AC42))*$N42&gt;$E42-$O42,$E42-$O42-SUM($V42:AC42),($E42-SUM($V42:AC42))*$N42),0),0)</f>
        <v>0</v>
      </c>
      <c r="AE42" s="136">
        <f>IF(COLUMN(AE$12)-COLUMN($V$12)+1&lt;=$U42,ROUNDUP(IF(SUM($V42:AD42)+($E42-SUM($V42:AD42))*$N42&gt;$E42-$O42,$E42-$O42-SUM($V42:AD42),($E42-SUM($V42:AD42))*$N42),0),0)</f>
        <v>0</v>
      </c>
      <c r="AF42" s="136">
        <f>IF(COLUMN(AF$12)-COLUMN($V$12)+1&lt;=$U42,ROUNDUP(IF(SUM($V42:AE42)+($E42-SUM($V42:AE42))*$N42&gt;$E42-$O42,$E42-$O42-SUM($V42:AE42),($E42-SUM($V42:AE42))*$N42),0),0)</f>
        <v>0</v>
      </c>
      <c r="AG42" s="136">
        <f>IF(COLUMN(AG$12)-COLUMN($V$12)+1&lt;=$U42,ROUNDUP(IF(SUM($V42:AF42)+($E42-SUM($V42:AF42))*$N42&gt;$E42-$O42,$E42-$O42-SUM($V42:AF42),($E42-SUM($V42:AF42))*$N42),0),0)</f>
        <v>0</v>
      </c>
      <c r="AH42" s="136">
        <f>IF(COLUMN(AH$12)-COLUMN($V$12)+1&lt;=$U42,ROUNDUP(IF(SUM($V42:AG42)+($E42-SUM($V42:AG42))*$N42&gt;$E42-$O42,$E42-$O42-SUM($V42:AG42),($E42-SUM($V42:AG42))*$N42),0),0)</f>
        <v>0</v>
      </c>
      <c r="AI42" s="136">
        <f>IF(COLUMN(AI$12)-COLUMN($V$12)+1&lt;=$U42,ROUNDUP(IF(SUM($V42:AH42)+($E42-SUM($V42:AH42))*$N42&gt;$E42-$O42,$E42-$O42-SUM($V42:AH42),($E42-SUM($V42:AH42))*$N42),0),0)</f>
        <v>0</v>
      </c>
      <c r="AJ42" s="136">
        <f>IF(COLUMN(AJ$12)-COLUMN($V$12)+1&lt;=$U42,ROUNDUP(IF(SUM($V42:AI42)+($E42-SUM($V42:AI42))*$N42&gt;$E42-$O42,$E42-$O42-SUM($V42:AI42),($E42-SUM($V42:AI42))*$N42),0),0)</f>
        <v>0</v>
      </c>
      <c r="AK42" s="136">
        <f>IF(COLUMN(AK$12)-COLUMN($V$12)+1&lt;=$U42,ROUNDUP(IF(SUM($V42:AJ42)+($E42-SUM($V42:AJ42))*$N42&gt;$E42-$O42,$E42-$O42-SUM($V42:AJ42),($E42-SUM($V42:AJ42))*$N42),0),0)</f>
        <v>0</v>
      </c>
      <c r="AL42" s="136">
        <f>IF(COLUMN(AL$12)-COLUMN($V$12)+1&lt;=$U42,ROUNDUP(IF(SUM($V42:AK42)+($E42-SUM($V42:AK42))*$N42&gt;$E42-$O42,$E42-$O42-SUM($V42:AK42),($E42-SUM($V42:AK42))*$N42),0),0)</f>
        <v>0</v>
      </c>
      <c r="AM42" s="136">
        <f>IF(COLUMN(AM$12)-COLUMN($V$12)+1&lt;=$U42,ROUNDUP(IF(SUM($V42:AL42)+($E42-SUM($V42:AL42))*$N42&gt;$E42-$O42,$E42-$O42-SUM($V42:AL42),($E42-SUM($V42:AL42))*$N42),0),0)</f>
        <v>0</v>
      </c>
      <c r="AN42" s="136">
        <f>IF(COLUMN(AN$12)-COLUMN($V$12)+1&lt;=$U42,ROUNDUP(IF(SUM($V42:AM42)+($E42-SUM($V42:AM42))*$N42&gt;$E42-$O42,$E42-$O42-SUM($V42:AM42),($E42-SUM($V42:AM42))*$N42),0),0)</f>
        <v>0</v>
      </c>
      <c r="AO42" s="136">
        <f>IF(COLUMN(AO$12)-COLUMN($V$12)+1&lt;=$U42,ROUNDUP(IF(SUM($V42:AN42)+($E42-SUM($V42:AN42))*$N42&gt;$E42-$O42,$E42-$O42-SUM($V42:AN42),($E42-SUM($V42:AN42))*$N42),0),0)</f>
        <v>0</v>
      </c>
      <c r="AP42" s="136">
        <f>IF(COLUMN(AP$12)-COLUMN($V$12)+1&lt;=$U42,ROUNDUP(IF(SUM($V42:AO42)+($E42-SUM($V42:AO42))*$N42&gt;$E42-$O42,$E42-$O42-SUM($V42:AO42),($E42-SUM($V42:AO42))*$N42),0),0)</f>
        <v>0</v>
      </c>
      <c r="AQ42" s="136">
        <f>IF(COLUMN(AQ$12)-COLUMN($V$12)+1&lt;=$U42,ROUNDUP(IF(SUM($V42:AP42)+($E42-SUM($V42:AP42))*$N42&gt;$E42-$O42,$E42-$O42-SUM($V42:AP42),($E42-SUM($V42:AP42))*$N42),0),0)</f>
        <v>0</v>
      </c>
      <c r="AR42" s="136">
        <f>IF(COLUMN(AR$12)-COLUMN($V$12)+1&lt;=$U42,ROUNDUP(IF(SUM($V42:AQ42)+($E42-SUM($V42:AQ42))*$N42&gt;$E42-$O42,$E42-$O42-SUM($V42:AQ42),($E42-SUM($V42:AQ42))*$N42),0),0)</f>
        <v>0</v>
      </c>
      <c r="AS42" s="136">
        <f>IF(COLUMN(AS$12)-COLUMN($V$12)+1&lt;=$U42,ROUNDUP(IF(SUM($V42:AR42)+($E42-SUM($V42:AR42))*$N42&gt;$E42-$O42,$E42-$O42-SUM($V42:AR42),($E42-SUM($V42:AR42))*$N42),0),0)</f>
        <v>0</v>
      </c>
      <c r="AT42" s="136">
        <f>IF(COLUMN(AT$12)-COLUMN($V$12)+1&lt;=$U42,ROUNDUP(IF(SUM($V42:AS42)+($E42-SUM($V42:AS42))*$N42&gt;$E42-$O42,$E42-$O42-SUM($V42:AS42),($E42-SUM($V42:AS42))*$N42),0),0)</f>
        <v>0</v>
      </c>
      <c r="AU42" s="136">
        <f>IF(COLUMN(AU$12)-COLUMN($V$12)+1&lt;=$U42,ROUNDUP(IF(SUM($V42:AT42)+($E42-SUM($V42:AT42))*$N42&gt;$E42-$O42,$E42-$O42-SUM($V42:AT42),($E42-SUM($V42:AT42))*$N42),0),0)</f>
        <v>0</v>
      </c>
      <c r="AV42" s="136">
        <f>IF(COLUMN(AV$12)-COLUMN($V$12)+1&lt;=$U42,ROUNDUP(IF(SUM($V42:AU42)+($E42-SUM($V42:AU42))*$N42&gt;$E42-$O42,$E42-$O42-SUM($V42:AU42),($E42-SUM($V42:AU42))*$N42),0),0)</f>
        <v>0</v>
      </c>
      <c r="AW42" s="136">
        <f>IF(COLUMN(AW$12)-COLUMN($V$12)+1&lt;=$U42,ROUNDUP(IF(SUM($V42:AV42)+($E42-SUM($V42:AV42))*$N42&gt;$E42-$O42,$E42-$O42-SUM($V42:AV42),($E42-SUM($V42:AV42))*$N42),0),0)</f>
        <v>0</v>
      </c>
      <c r="AX42" s="136">
        <f>IF(COLUMN(AX$12)-COLUMN($V$12)+1&lt;=$U42,ROUNDUP(IF(SUM($V42:AW42)+($E42-SUM($V42:AW42))*$N42&gt;$E42-$O42,$E42-$O42-SUM($V42:AW42),($E42-SUM($V42:AW42))*$N42),0),0)</f>
        <v>0</v>
      </c>
      <c r="AY42" s="136">
        <f>IF(COLUMN(AY$12)-COLUMN($V$12)+1&lt;=$U42,ROUNDUP(IF(SUM($V42:AX42)+($E42-SUM($V42:AX42))*$N42&gt;$E42-$O42,$E42-$O42-SUM($V42:AX42),($E42-SUM($V42:AX42))*$N42),0),0)</f>
        <v>0</v>
      </c>
      <c r="AZ42" s="136">
        <f>IF(COLUMN(AZ$12)-COLUMN($V$12)+1&lt;=$U42,ROUNDUP(IF(SUM($V42:AY42)+($E42-SUM($V42:AY42))*$N42&gt;$E42-$O42,$E42-$O42-SUM($V42:AY42),($E42-SUM($V42:AY42))*$N42),0),0)</f>
        <v>0</v>
      </c>
      <c r="BA42" s="136">
        <f>IF(COLUMN(BA$12)-COLUMN($V$12)+1&lt;=$U42,ROUNDUP(IF(SUM($V42:AZ42)+($E42-SUM($V42:AZ42))*$N42&gt;$E42-$O42,$E42-$O42-SUM($V42:AZ42),($E42-SUM($V42:AZ42))*$N42),0),0)</f>
        <v>0</v>
      </c>
      <c r="BB42" s="556">
        <f t="shared" si="6"/>
        <v>0</v>
      </c>
      <c r="BC42" s="556">
        <f t="shared" si="7"/>
        <v>0</v>
      </c>
      <c r="BD42" s="146">
        <f t="shared" si="8"/>
        <v>0</v>
      </c>
      <c r="BE42" s="146">
        <f t="shared" si="9"/>
        <v>0</v>
      </c>
      <c r="BF42" s="146">
        <f t="shared" si="10"/>
        <v>0</v>
      </c>
      <c r="BH42" s="557">
        <f t="shared" si="11"/>
        <v>0</v>
      </c>
      <c r="BI42" s="558">
        <f t="shared" si="48"/>
        <v>0</v>
      </c>
      <c r="BJ42" s="558">
        <f t="shared" si="49"/>
        <v>0</v>
      </c>
      <c r="BK42" s="557">
        <f t="shared" si="12"/>
        <v>0</v>
      </c>
      <c r="BL42" s="558">
        <f t="shared" si="50"/>
        <v>0</v>
      </c>
      <c r="BM42" s="558">
        <f t="shared" si="51"/>
        <v>0</v>
      </c>
      <c r="BN42" s="558">
        <f t="shared" si="52"/>
        <v>0</v>
      </c>
      <c r="BO42" s="558">
        <f t="shared" si="53"/>
        <v>0</v>
      </c>
      <c r="BP42" s="558">
        <f t="shared" si="54"/>
        <v>0</v>
      </c>
      <c r="BQ42" s="558">
        <f t="shared" si="55"/>
        <v>0</v>
      </c>
      <c r="BR42" s="533"/>
      <c r="BS42" s="557">
        <f t="shared" si="18"/>
        <v>0</v>
      </c>
      <c r="BT42" s="558">
        <f t="shared" si="56"/>
        <v>0</v>
      </c>
      <c r="BU42" s="558">
        <f t="shared" si="57"/>
        <v>0</v>
      </c>
      <c r="BV42" s="557">
        <f t="shared" si="19"/>
        <v>0</v>
      </c>
      <c r="BW42" s="558">
        <f t="shared" si="58"/>
        <v>0</v>
      </c>
      <c r="BX42" s="558">
        <f t="shared" si="59"/>
        <v>0</v>
      </c>
      <c r="BY42" s="558">
        <f t="shared" si="60"/>
        <v>0</v>
      </c>
      <c r="BZ42" s="558">
        <f t="shared" si="61"/>
        <v>0</v>
      </c>
      <c r="CA42" s="558">
        <f t="shared" si="62"/>
        <v>0</v>
      </c>
      <c r="CB42" s="558">
        <f t="shared" si="63"/>
        <v>0</v>
      </c>
      <c r="CC42" s="533"/>
      <c r="CD42" s="533"/>
      <c r="CE42" s="533"/>
      <c r="CF42" s="533"/>
      <c r="CG42" s="533"/>
      <c r="CH42" s="533"/>
      <c r="CI42" s="533"/>
      <c r="CJ42" s="533"/>
      <c r="CK42" s="533"/>
      <c r="CL42" s="533"/>
      <c r="CM42" s="533"/>
      <c r="CN42" s="533"/>
      <c r="CO42" s="533"/>
      <c r="CP42" s="533"/>
      <c r="CQ42" s="533"/>
      <c r="CR42" s="533"/>
      <c r="CS42" s="533"/>
      <c r="CT42" s="533"/>
      <c r="CU42" s="533"/>
      <c r="CV42" s="533"/>
      <c r="CW42" s="533"/>
      <c r="CX42" s="533"/>
      <c r="CY42" s="533"/>
      <c r="CZ42" s="533"/>
    </row>
    <row r="43" spans="2:104" ht="13.5" x14ac:dyDescent="0.2">
      <c r="B43" s="145" t="str">
        <f t="shared" si="34"/>
        <v/>
      </c>
      <c r="C43" s="550"/>
      <c r="D43" s="551"/>
      <c r="E43" s="552"/>
      <c r="F43" s="553"/>
      <c r="G43" s="553"/>
      <c r="H43" s="554"/>
      <c r="I43" s="554"/>
      <c r="J43" s="554"/>
      <c r="K43" s="554"/>
      <c r="L43" s="613" t="str" cm="1">
        <f t="array" ref="L43">IF(OR(NOT(ISBLANK(H43:K43))),SUM(H43:K43), "")</f>
        <v/>
      </c>
      <c r="M43" s="613" t="str">
        <f t="shared" si="26"/>
        <v/>
      </c>
      <c r="N43" s="555" t="str">
        <f t="shared" si="0"/>
        <v/>
      </c>
      <c r="O43" s="532">
        <f t="shared" si="1"/>
        <v>0</v>
      </c>
      <c r="P43" s="146">
        <f t="shared" si="2"/>
        <v>0</v>
      </c>
      <c r="Q43" s="146">
        <f t="shared" si="45"/>
        <v>0</v>
      </c>
      <c r="R43" s="146">
        <f t="shared" si="46"/>
        <v>0</v>
      </c>
      <c r="S43" s="146" t="str">
        <f t="shared" si="3"/>
        <v/>
      </c>
      <c r="T43" s="146" t="str">
        <f t="shared" si="4"/>
        <v/>
      </c>
      <c r="U43" s="146">
        <f t="shared" si="47"/>
        <v>0</v>
      </c>
      <c r="V43" s="136">
        <f t="shared" si="5"/>
        <v>0</v>
      </c>
      <c r="W43" s="136">
        <f>IF(COLUMN(W$12)-COLUMN($V$12)+1&lt;=$U43,ROUNDUP(IF(SUM($V43:V43)+($E43-SUM($V43:V43))*$N43&gt;$E43-$O43,$E43-$O43-SUM($V43:V43),($E43-SUM($V43:V43))*$N43),0),0)</f>
        <v>0</v>
      </c>
      <c r="X43" s="136">
        <f>IF(COLUMN(X$12)-COLUMN($V$12)+1&lt;=$U43,ROUNDUP(IF(SUM($V43:W43)+($E43-SUM($V43:W43))*$N43&gt;$E43-$O43,$E43-$O43-SUM($V43:W43),($E43-SUM($V43:W43))*$N43),0),0)</f>
        <v>0</v>
      </c>
      <c r="Y43" s="136">
        <f>IF(COLUMN(Y$12)-COLUMN($V$12)+1&lt;=$U43,ROUNDUP(IF(SUM($V43:X43)+($E43-SUM($V43:X43))*$N43&gt;$E43-$O43,$E43-$O43-SUM($V43:X43),($E43-SUM($V43:X43))*$N43),0),0)</f>
        <v>0</v>
      </c>
      <c r="Z43" s="136">
        <f>IF(COLUMN(Z$12)-COLUMN($V$12)+1&lt;=$U43,ROUNDUP(IF(SUM($V43:Y43)+($E43-SUM($V43:Y43))*$N43&gt;$E43-$O43,$E43-$O43-SUM($V43:Y43),($E43-SUM($V43:Y43))*$N43),0),0)</f>
        <v>0</v>
      </c>
      <c r="AA43" s="136">
        <f>IF(COLUMN(AA$12)-COLUMN($V$12)+1&lt;=$U43,ROUNDUP(IF(SUM($V43:Z43)+($E43-SUM($V43:Z43))*$N43&gt;$E43-$O43,$E43-$O43-SUM($V43:Z43),($E43-SUM($V43:Z43))*$N43),0),0)</f>
        <v>0</v>
      </c>
      <c r="AB43" s="136">
        <f>IF(COLUMN(AB$12)-COLUMN($V$12)+1&lt;=$U43,ROUNDUP(IF(SUM($V43:AA43)+($E43-SUM($V43:AA43))*$N43&gt;$E43-$O43,$E43-$O43-SUM($V43:AA43),($E43-SUM($V43:AA43))*$N43),0),0)</f>
        <v>0</v>
      </c>
      <c r="AC43" s="136">
        <f>IF(COLUMN(AC$12)-COLUMN($V$12)+1&lt;=$U43,ROUNDUP(IF(SUM($V43:AB43)+($E43-SUM($V43:AB43))*$N43&gt;$E43-$O43,$E43-$O43-SUM($V43:AB43),($E43-SUM($V43:AB43))*$N43),0),0)</f>
        <v>0</v>
      </c>
      <c r="AD43" s="136">
        <f>IF(COLUMN(AD$12)-COLUMN($V$12)+1&lt;=$U43,ROUNDUP(IF(SUM($V43:AC43)+($E43-SUM($V43:AC43))*$N43&gt;$E43-$O43,$E43-$O43-SUM($V43:AC43),($E43-SUM($V43:AC43))*$N43),0),0)</f>
        <v>0</v>
      </c>
      <c r="AE43" s="136">
        <f>IF(COLUMN(AE$12)-COLUMN($V$12)+1&lt;=$U43,ROUNDUP(IF(SUM($V43:AD43)+($E43-SUM($V43:AD43))*$N43&gt;$E43-$O43,$E43-$O43-SUM($V43:AD43),($E43-SUM($V43:AD43))*$N43),0),0)</f>
        <v>0</v>
      </c>
      <c r="AF43" s="136">
        <f>IF(COLUMN(AF$12)-COLUMN($V$12)+1&lt;=$U43,ROUNDUP(IF(SUM($V43:AE43)+($E43-SUM($V43:AE43))*$N43&gt;$E43-$O43,$E43-$O43-SUM($V43:AE43),($E43-SUM($V43:AE43))*$N43),0),0)</f>
        <v>0</v>
      </c>
      <c r="AG43" s="136">
        <f>IF(COLUMN(AG$12)-COLUMN($V$12)+1&lt;=$U43,ROUNDUP(IF(SUM($V43:AF43)+($E43-SUM($V43:AF43))*$N43&gt;$E43-$O43,$E43-$O43-SUM($V43:AF43),($E43-SUM($V43:AF43))*$N43),0),0)</f>
        <v>0</v>
      </c>
      <c r="AH43" s="136">
        <f>IF(COLUMN(AH$12)-COLUMN($V$12)+1&lt;=$U43,ROUNDUP(IF(SUM($V43:AG43)+($E43-SUM($V43:AG43))*$N43&gt;$E43-$O43,$E43-$O43-SUM($V43:AG43),($E43-SUM($V43:AG43))*$N43),0),0)</f>
        <v>0</v>
      </c>
      <c r="AI43" s="136">
        <f>IF(COLUMN(AI$12)-COLUMN($V$12)+1&lt;=$U43,ROUNDUP(IF(SUM($V43:AH43)+($E43-SUM($V43:AH43))*$N43&gt;$E43-$O43,$E43-$O43-SUM($V43:AH43),($E43-SUM($V43:AH43))*$N43),0),0)</f>
        <v>0</v>
      </c>
      <c r="AJ43" s="136">
        <f>IF(COLUMN(AJ$12)-COLUMN($V$12)+1&lt;=$U43,ROUNDUP(IF(SUM($V43:AI43)+($E43-SUM($V43:AI43))*$N43&gt;$E43-$O43,$E43-$O43-SUM($V43:AI43),($E43-SUM($V43:AI43))*$N43),0),0)</f>
        <v>0</v>
      </c>
      <c r="AK43" s="136">
        <f>IF(COLUMN(AK$12)-COLUMN($V$12)+1&lt;=$U43,ROUNDUP(IF(SUM($V43:AJ43)+($E43-SUM($V43:AJ43))*$N43&gt;$E43-$O43,$E43-$O43-SUM($V43:AJ43),($E43-SUM($V43:AJ43))*$N43),0),0)</f>
        <v>0</v>
      </c>
      <c r="AL43" s="136">
        <f>IF(COLUMN(AL$12)-COLUMN($V$12)+1&lt;=$U43,ROUNDUP(IF(SUM($V43:AK43)+($E43-SUM($V43:AK43))*$N43&gt;$E43-$O43,$E43-$O43-SUM($V43:AK43),($E43-SUM($V43:AK43))*$N43),0),0)</f>
        <v>0</v>
      </c>
      <c r="AM43" s="136">
        <f>IF(COLUMN(AM$12)-COLUMN($V$12)+1&lt;=$U43,ROUNDUP(IF(SUM($V43:AL43)+($E43-SUM($V43:AL43))*$N43&gt;$E43-$O43,$E43-$O43-SUM($V43:AL43),($E43-SUM($V43:AL43))*$N43),0),0)</f>
        <v>0</v>
      </c>
      <c r="AN43" s="136">
        <f>IF(COLUMN(AN$12)-COLUMN($V$12)+1&lt;=$U43,ROUNDUP(IF(SUM($V43:AM43)+($E43-SUM($V43:AM43))*$N43&gt;$E43-$O43,$E43-$O43-SUM($V43:AM43),($E43-SUM($V43:AM43))*$N43),0),0)</f>
        <v>0</v>
      </c>
      <c r="AO43" s="136">
        <f>IF(COLUMN(AO$12)-COLUMN($V$12)+1&lt;=$U43,ROUNDUP(IF(SUM($V43:AN43)+($E43-SUM($V43:AN43))*$N43&gt;$E43-$O43,$E43-$O43-SUM($V43:AN43),($E43-SUM($V43:AN43))*$N43),0),0)</f>
        <v>0</v>
      </c>
      <c r="AP43" s="136">
        <f>IF(COLUMN(AP$12)-COLUMN($V$12)+1&lt;=$U43,ROUNDUP(IF(SUM($V43:AO43)+($E43-SUM($V43:AO43))*$N43&gt;$E43-$O43,$E43-$O43-SUM($V43:AO43),($E43-SUM($V43:AO43))*$N43),0),0)</f>
        <v>0</v>
      </c>
      <c r="AQ43" s="136">
        <f>IF(COLUMN(AQ$12)-COLUMN($V$12)+1&lt;=$U43,ROUNDUP(IF(SUM($V43:AP43)+($E43-SUM($V43:AP43))*$N43&gt;$E43-$O43,$E43-$O43-SUM($V43:AP43),($E43-SUM($V43:AP43))*$N43),0),0)</f>
        <v>0</v>
      </c>
      <c r="AR43" s="136">
        <f>IF(COLUMN(AR$12)-COLUMN($V$12)+1&lt;=$U43,ROUNDUP(IF(SUM($V43:AQ43)+($E43-SUM($V43:AQ43))*$N43&gt;$E43-$O43,$E43-$O43-SUM($V43:AQ43),($E43-SUM($V43:AQ43))*$N43),0),0)</f>
        <v>0</v>
      </c>
      <c r="AS43" s="136">
        <f>IF(COLUMN(AS$12)-COLUMN($V$12)+1&lt;=$U43,ROUNDUP(IF(SUM($V43:AR43)+($E43-SUM($V43:AR43))*$N43&gt;$E43-$O43,$E43-$O43-SUM($V43:AR43),($E43-SUM($V43:AR43))*$N43),0),0)</f>
        <v>0</v>
      </c>
      <c r="AT43" s="136">
        <f>IF(COLUMN(AT$12)-COLUMN($V$12)+1&lt;=$U43,ROUNDUP(IF(SUM($V43:AS43)+($E43-SUM($V43:AS43))*$N43&gt;$E43-$O43,$E43-$O43-SUM($V43:AS43),($E43-SUM($V43:AS43))*$N43),0),0)</f>
        <v>0</v>
      </c>
      <c r="AU43" s="136">
        <f>IF(COLUMN(AU$12)-COLUMN($V$12)+1&lt;=$U43,ROUNDUP(IF(SUM($V43:AT43)+($E43-SUM($V43:AT43))*$N43&gt;$E43-$O43,$E43-$O43-SUM($V43:AT43),($E43-SUM($V43:AT43))*$N43),0),0)</f>
        <v>0</v>
      </c>
      <c r="AV43" s="136">
        <f>IF(COLUMN(AV$12)-COLUMN($V$12)+1&lt;=$U43,ROUNDUP(IF(SUM($V43:AU43)+($E43-SUM($V43:AU43))*$N43&gt;$E43-$O43,$E43-$O43-SUM($V43:AU43),($E43-SUM($V43:AU43))*$N43),0),0)</f>
        <v>0</v>
      </c>
      <c r="AW43" s="136">
        <f>IF(COLUMN(AW$12)-COLUMN($V$12)+1&lt;=$U43,ROUNDUP(IF(SUM($V43:AV43)+($E43-SUM($V43:AV43))*$N43&gt;$E43-$O43,$E43-$O43-SUM($V43:AV43),($E43-SUM($V43:AV43))*$N43),0),0)</f>
        <v>0</v>
      </c>
      <c r="AX43" s="136">
        <f>IF(COLUMN(AX$12)-COLUMN($V$12)+1&lt;=$U43,ROUNDUP(IF(SUM($V43:AW43)+($E43-SUM($V43:AW43))*$N43&gt;$E43-$O43,$E43-$O43-SUM($V43:AW43),($E43-SUM($V43:AW43))*$N43),0),0)</f>
        <v>0</v>
      </c>
      <c r="AY43" s="136">
        <f>IF(COLUMN(AY$12)-COLUMN($V$12)+1&lt;=$U43,ROUNDUP(IF(SUM($V43:AX43)+($E43-SUM($V43:AX43))*$N43&gt;$E43-$O43,$E43-$O43-SUM($V43:AX43),($E43-SUM($V43:AX43))*$N43),0),0)</f>
        <v>0</v>
      </c>
      <c r="AZ43" s="136">
        <f>IF(COLUMN(AZ$12)-COLUMN($V$12)+1&lt;=$U43,ROUNDUP(IF(SUM($V43:AY43)+($E43-SUM($V43:AY43))*$N43&gt;$E43-$O43,$E43-$O43-SUM($V43:AY43),($E43-SUM($V43:AY43))*$N43),0),0)</f>
        <v>0</v>
      </c>
      <c r="BA43" s="136">
        <f>IF(COLUMN(BA$12)-COLUMN($V$12)+1&lt;=$U43,ROUNDUP(IF(SUM($V43:AZ43)+($E43-SUM($V43:AZ43))*$N43&gt;$E43-$O43,$E43-$O43-SUM($V43:AZ43),($E43-SUM($V43:AZ43))*$N43),0),0)</f>
        <v>0</v>
      </c>
      <c r="BB43" s="556">
        <f t="shared" si="6"/>
        <v>0</v>
      </c>
      <c r="BC43" s="556">
        <f t="shared" si="7"/>
        <v>0</v>
      </c>
      <c r="BD43" s="146">
        <f t="shared" si="8"/>
        <v>0</v>
      </c>
      <c r="BE43" s="146">
        <f t="shared" si="9"/>
        <v>0</v>
      </c>
      <c r="BF43" s="146">
        <f t="shared" si="10"/>
        <v>0</v>
      </c>
      <c r="BH43" s="557">
        <f t="shared" si="11"/>
        <v>0</v>
      </c>
      <c r="BI43" s="558">
        <f t="shared" si="48"/>
        <v>0</v>
      </c>
      <c r="BJ43" s="558">
        <f t="shared" si="49"/>
        <v>0</v>
      </c>
      <c r="BK43" s="557">
        <f t="shared" si="12"/>
        <v>0</v>
      </c>
      <c r="BL43" s="558">
        <f t="shared" si="50"/>
        <v>0</v>
      </c>
      <c r="BM43" s="558">
        <f t="shared" si="51"/>
        <v>0</v>
      </c>
      <c r="BN43" s="558">
        <f t="shared" si="52"/>
        <v>0</v>
      </c>
      <c r="BO43" s="558">
        <f t="shared" si="53"/>
        <v>0</v>
      </c>
      <c r="BP43" s="558">
        <f t="shared" si="54"/>
        <v>0</v>
      </c>
      <c r="BQ43" s="558">
        <f t="shared" si="55"/>
        <v>0</v>
      </c>
      <c r="BR43" s="533"/>
      <c r="BS43" s="557">
        <f t="shared" si="18"/>
        <v>0</v>
      </c>
      <c r="BT43" s="558">
        <f t="shared" si="56"/>
        <v>0</v>
      </c>
      <c r="BU43" s="558">
        <f t="shared" si="57"/>
        <v>0</v>
      </c>
      <c r="BV43" s="557">
        <f t="shared" si="19"/>
        <v>0</v>
      </c>
      <c r="BW43" s="558">
        <f t="shared" si="58"/>
        <v>0</v>
      </c>
      <c r="BX43" s="558">
        <f t="shared" si="59"/>
        <v>0</v>
      </c>
      <c r="BY43" s="558">
        <f t="shared" si="60"/>
        <v>0</v>
      </c>
      <c r="BZ43" s="558">
        <f t="shared" si="61"/>
        <v>0</v>
      </c>
      <c r="CA43" s="558">
        <f t="shared" si="62"/>
        <v>0</v>
      </c>
      <c r="CB43" s="558">
        <f t="shared" si="63"/>
        <v>0</v>
      </c>
      <c r="CC43" s="533"/>
      <c r="CD43" s="533"/>
      <c r="CE43" s="533"/>
      <c r="CF43" s="533"/>
      <c r="CG43" s="533"/>
      <c r="CH43" s="533"/>
      <c r="CI43" s="533"/>
      <c r="CJ43" s="533"/>
      <c r="CK43" s="533"/>
      <c r="CL43" s="533"/>
      <c r="CM43" s="533"/>
      <c r="CN43" s="533"/>
      <c r="CO43" s="533"/>
      <c r="CP43" s="533"/>
      <c r="CQ43" s="533"/>
      <c r="CR43" s="533"/>
      <c r="CS43" s="533"/>
      <c r="CT43" s="533"/>
      <c r="CU43" s="533"/>
      <c r="CV43" s="533"/>
      <c r="CW43" s="533"/>
      <c r="CX43" s="533"/>
      <c r="CY43" s="533"/>
      <c r="CZ43" s="533"/>
    </row>
    <row r="44" spans="2:104" ht="13.5" x14ac:dyDescent="0.2">
      <c r="B44" s="145" t="str">
        <f t="shared" si="34"/>
        <v/>
      </c>
      <c r="C44" s="550"/>
      <c r="D44" s="551"/>
      <c r="E44" s="552"/>
      <c r="F44" s="553"/>
      <c r="G44" s="553"/>
      <c r="H44" s="554"/>
      <c r="I44" s="554"/>
      <c r="J44" s="554"/>
      <c r="K44" s="554"/>
      <c r="L44" s="613" t="str" cm="1">
        <f t="array" ref="L44">IF(OR(NOT(ISBLANK(H44:K44))),SUM(H44:K44), "")</f>
        <v/>
      </c>
      <c r="M44" s="613" t="str">
        <f t="shared" si="26"/>
        <v/>
      </c>
      <c r="N44" s="555" t="str">
        <f t="shared" si="0"/>
        <v/>
      </c>
      <c r="O44" s="532">
        <f t="shared" si="1"/>
        <v>0</v>
      </c>
      <c r="P44" s="146">
        <f t="shared" si="2"/>
        <v>0</v>
      </c>
      <c r="Q44" s="146">
        <f t="shared" si="45"/>
        <v>0</v>
      </c>
      <c r="R44" s="146">
        <f t="shared" si="46"/>
        <v>0</v>
      </c>
      <c r="S44" s="146" t="str">
        <f t="shared" si="3"/>
        <v/>
      </c>
      <c r="T44" s="146" t="str">
        <f t="shared" si="4"/>
        <v/>
      </c>
      <c r="U44" s="146">
        <f t="shared" si="47"/>
        <v>0</v>
      </c>
      <c r="V44" s="136">
        <f t="shared" si="5"/>
        <v>0</v>
      </c>
      <c r="W44" s="136">
        <f>IF(COLUMN(W$12)-COLUMN($V$12)+1&lt;=$U44,ROUNDUP(IF(SUM($V44:V44)+($E44-SUM($V44:V44))*$N44&gt;$E44-$O44,$E44-$O44-SUM($V44:V44),($E44-SUM($V44:V44))*$N44),0),0)</f>
        <v>0</v>
      </c>
      <c r="X44" s="136">
        <f>IF(COLUMN(X$12)-COLUMN($V$12)+1&lt;=$U44,ROUNDUP(IF(SUM($V44:W44)+($E44-SUM($V44:W44))*$N44&gt;$E44-$O44,$E44-$O44-SUM($V44:W44),($E44-SUM($V44:W44))*$N44),0),0)</f>
        <v>0</v>
      </c>
      <c r="Y44" s="136">
        <f>IF(COLUMN(Y$12)-COLUMN($V$12)+1&lt;=$U44,ROUNDUP(IF(SUM($V44:X44)+($E44-SUM($V44:X44))*$N44&gt;$E44-$O44,$E44-$O44-SUM($V44:X44),($E44-SUM($V44:X44))*$N44),0),0)</f>
        <v>0</v>
      </c>
      <c r="Z44" s="136">
        <f>IF(COLUMN(Z$12)-COLUMN($V$12)+1&lt;=$U44,ROUNDUP(IF(SUM($V44:Y44)+($E44-SUM($V44:Y44))*$N44&gt;$E44-$O44,$E44-$O44-SUM($V44:Y44),($E44-SUM($V44:Y44))*$N44),0),0)</f>
        <v>0</v>
      </c>
      <c r="AA44" s="136">
        <f>IF(COLUMN(AA$12)-COLUMN($V$12)+1&lt;=$U44,ROUNDUP(IF(SUM($V44:Z44)+($E44-SUM($V44:Z44))*$N44&gt;$E44-$O44,$E44-$O44-SUM($V44:Z44),($E44-SUM($V44:Z44))*$N44),0),0)</f>
        <v>0</v>
      </c>
      <c r="AB44" s="136">
        <f>IF(COLUMN(AB$12)-COLUMN($V$12)+1&lt;=$U44,ROUNDUP(IF(SUM($V44:AA44)+($E44-SUM($V44:AA44))*$N44&gt;$E44-$O44,$E44-$O44-SUM($V44:AA44),($E44-SUM($V44:AA44))*$N44),0),0)</f>
        <v>0</v>
      </c>
      <c r="AC44" s="136">
        <f>IF(COLUMN(AC$12)-COLUMN($V$12)+1&lt;=$U44,ROUNDUP(IF(SUM($V44:AB44)+($E44-SUM($V44:AB44))*$N44&gt;$E44-$O44,$E44-$O44-SUM($V44:AB44),($E44-SUM($V44:AB44))*$N44),0),0)</f>
        <v>0</v>
      </c>
      <c r="AD44" s="136">
        <f>IF(COLUMN(AD$12)-COLUMN($V$12)+1&lt;=$U44,ROUNDUP(IF(SUM($V44:AC44)+($E44-SUM($V44:AC44))*$N44&gt;$E44-$O44,$E44-$O44-SUM($V44:AC44),($E44-SUM($V44:AC44))*$N44),0),0)</f>
        <v>0</v>
      </c>
      <c r="AE44" s="136">
        <f>IF(COLUMN(AE$12)-COLUMN($V$12)+1&lt;=$U44,ROUNDUP(IF(SUM($V44:AD44)+($E44-SUM($V44:AD44))*$N44&gt;$E44-$O44,$E44-$O44-SUM($V44:AD44),($E44-SUM($V44:AD44))*$N44),0),0)</f>
        <v>0</v>
      </c>
      <c r="AF44" s="136">
        <f>IF(COLUMN(AF$12)-COLUMN($V$12)+1&lt;=$U44,ROUNDUP(IF(SUM($V44:AE44)+($E44-SUM($V44:AE44))*$N44&gt;$E44-$O44,$E44-$O44-SUM($V44:AE44),($E44-SUM($V44:AE44))*$N44),0),0)</f>
        <v>0</v>
      </c>
      <c r="AG44" s="136">
        <f>IF(COLUMN(AG$12)-COLUMN($V$12)+1&lt;=$U44,ROUNDUP(IF(SUM($V44:AF44)+($E44-SUM($V44:AF44))*$N44&gt;$E44-$O44,$E44-$O44-SUM($V44:AF44),($E44-SUM($V44:AF44))*$N44),0),0)</f>
        <v>0</v>
      </c>
      <c r="AH44" s="136">
        <f>IF(COLUMN(AH$12)-COLUMN($V$12)+1&lt;=$U44,ROUNDUP(IF(SUM($V44:AG44)+($E44-SUM($V44:AG44))*$N44&gt;$E44-$O44,$E44-$O44-SUM($V44:AG44),($E44-SUM($V44:AG44))*$N44),0),0)</f>
        <v>0</v>
      </c>
      <c r="AI44" s="136">
        <f>IF(COLUMN(AI$12)-COLUMN($V$12)+1&lt;=$U44,ROUNDUP(IF(SUM($V44:AH44)+($E44-SUM($V44:AH44))*$N44&gt;$E44-$O44,$E44-$O44-SUM($V44:AH44),($E44-SUM($V44:AH44))*$N44),0),0)</f>
        <v>0</v>
      </c>
      <c r="AJ44" s="136">
        <f>IF(COLUMN(AJ$12)-COLUMN($V$12)+1&lt;=$U44,ROUNDUP(IF(SUM($V44:AI44)+($E44-SUM($V44:AI44))*$N44&gt;$E44-$O44,$E44-$O44-SUM($V44:AI44),($E44-SUM($V44:AI44))*$N44),0),0)</f>
        <v>0</v>
      </c>
      <c r="AK44" s="136">
        <f>IF(COLUMN(AK$12)-COLUMN($V$12)+1&lt;=$U44,ROUNDUP(IF(SUM($V44:AJ44)+($E44-SUM($V44:AJ44))*$N44&gt;$E44-$O44,$E44-$O44-SUM($V44:AJ44),($E44-SUM($V44:AJ44))*$N44),0),0)</f>
        <v>0</v>
      </c>
      <c r="AL44" s="136">
        <f>IF(COLUMN(AL$12)-COLUMN($V$12)+1&lt;=$U44,ROUNDUP(IF(SUM($V44:AK44)+($E44-SUM($V44:AK44))*$N44&gt;$E44-$O44,$E44-$O44-SUM($V44:AK44),($E44-SUM($V44:AK44))*$N44),0),0)</f>
        <v>0</v>
      </c>
      <c r="AM44" s="136">
        <f>IF(COLUMN(AM$12)-COLUMN($V$12)+1&lt;=$U44,ROUNDUP(IF(SUM($V44:AL44)+($E44-SUM($V44:AL44))*$N44&gt;$E44-$O44,$E44-$O44-SUM($V44:AL44),($E44-SUM($V44:AL44))*$N44),0),0)</f>
        <v>0</v>
      </c>
      <c r="AN44" s="136">
        <f>IF(COLUMN(AN$12)-COLUMN($V$12)+1&lt;=$U44,ROUNDUP(IF(SUM($V44:AM44)+($E44-SUM($V44:AM44))*$N44&gt;$E44-$O44,$E44-$O44-SUM($V44:AM44),($E44-SUM($V44:AM44))*$N44),0),0)</f>
        <v>0</v>
      </c>
      <c r="AO44" s="136">
        <f>IF(COLUMN(AO$12)-COLUMN($V$12)+1&lt;=$U44,ROUNDUP(IF(SUM($V44:AN44)+($E44-SUM($V44:AN44))*$N44&gt;$E44-$O44,$E44-$O44-SUM($V44:AN44),($E44-SUM($V44:AN44))*$N44),0),0)</f>
        <v>0</v>
      </c>
      <c r="AP44" s="136">
        <f>IF(COLUMN(AP$12)-COLUMN($V$12)+1&lt;=$U44,ROUNDUP(IF(SUM($V44:AO44)+($E44-SUM($V44:AO44))*$N44&gt;$E44-$O44,$E44-$O44-SUM($V44:AO44),($E44-SUM($V44:AO44))*$N44),0),0)</f>
        <v>0</v>
      </c>
      <c r="AQ44" s="136">
        <f>IF(COLUMN(AQ$12)-COLUMN($V$12)+1&lt;=$U44,ROUNDUP(IF(SUM($V44:AP44)+($E44-SUM($V44:AP44))*$N44&gt;$E44-$O44,$E44-$O44-SUM($V44:AP44),($E44-SUM($V44:AP44))*$N44),0),0)</f>
        <v>0</v>
      </c>
      <c r="AR44" s="136">
        <f>IF(COLUMN(AR$12)-COLUMN($V$12)+1&lt;=$U44,ROUNDUP(IF(SUM($V44:AQ44)+($E44-SUM($V44:AQ44))*$N44&gt;$E44-$O44,$E44-$O44-SUM($V44:AQ44),($E44-SUM($V44:AQ44))*$N44),0),0)</f>
        <v>0</v>
      </c>
      <c r="AS44" s="136">
        <f>IF(COLUMN(AS$12)-COLUMN($V$12)+1&lt;=$U44,ROUNDUP(IF(SUM($V44:AR44)+($E44-SUM($V44:AR44))*$N44&gt;$E44-$O44,$E44-$O44-SUM($V44:AR44),($E44-SUM($V44:AR44))*$N44),0),0)</f>
        <v>0</v>
      </c>
      <c r="AT44" s="136">
        <f>IF(COLUMN(AT$12)-COLUMN($V$12)+1&lt;=$U44,ROUNDUP(IF(SUM($V44:AS44)+($E44-SUM($V44:AS44))*$N44&gt;$E44-$O44,$E44-$O44-SUM($V44:AS44),($E44-SUM($V44:AS44))*$N44),0),0)</f>
        <v>0</v>
      </c>
      <c r="AU44" s="136">
        <f>IF(COLUMN(AU$12)-COLUMN($V$12)+1&lt;=$U44,ROUNDUP(IF(SUM($V44:AT44)+($E44-SUM($V44:AT44))*$N44&gt;$E44-$O44,$E44-$O44-SUM($V44:AT44),($E44-SUM($V44:AT44))*$N44),0),0)</f>
        <v>0</v>
      </c>
      <c r="AV44" s="136">
        <f>IF(COLUMN(AV$12)-COLUMN($V$12)+1&lt;=$U44,ROUNDUP(IF(SUM($V44:AU44)+($E44-SUM($V44:AU44))*$N44&gt;$E44-$O44,$E44-$O44-SUM($V44:AU44),($E44-SUM($V44:AU44))*$N44),0),0)</f>
        <v>0</v>
      </c>
      <c r="AW44" s="136">
        <f>IF(COLUMN(AW$12)-COLUMN($V$12)+1&lt;=$U44,ROUNDUP(IF(SUM($V44:AV44)+($E44-SUM($V44:AV44))*$N44&gt;$E44-$O44,$E44-$O44-SUM($V44:AV44),($E44-SUM($V44:AV44))*$N44),0),0)</f>
        <v>0</v>
      </c>
      <c r="AX44" s="136">
        <f>IF(COLUMN(AX$12)-COLUMN($V$12)+1&lt;=$U44,ROUNDUP(IF(SUM($V44:AW44)+($E44-SUM($V44:AW44))*$N44&gt;$E44-$O44,$E44-$O44-SUM($V44:AW44),($E44-SUM($V44:AW44))*$N44),0),0)</f>
        <v>0</v>
      </c>
      <c r="AY44" s="136">
        <f>IF(COLUMN(AY$12)-COLUMN($V$12)+1&lt;=$U44,ROUNDUP(IF(SUM($V44:AX44)+($E44-SUM($V44:AX44))*$N44&gt;$E44-$O44,$E44-$O44-SUM($V44:AX44),($E44-SUM($V44:AX44))*$N44),0),0)</f>
        <v>0</v>
      </c>
      <c r="AZ44" s="136">
        <f>IF(COLUMN(AZ$12)-COLUMN($V$12)+1&lt;=$U44,ROUNDUP(IF(SUM($V44:AY44)+($E44-SUM($V44:AY44))*$N44&gt;$E44-$O44,$E44-$O44-SUM($V44:AY44),($E44-SUM($V44:AY44))*$N44),0),0)</f>
        <v>0</v>
      </c>
      <c r="BA44" s="136">
        <f>IF(COLUMN(BA$12)-COLUMN($V$12)+1&lt;=$U44,ROUNDUP(IF(SUM($V44:AZ44)+($E44-SUM($V44:AZ44))*$N44&gt;$E44-$O44,$E44-$O44-SUM($V44:AZ44),($E44-SUM($V44:AZ44))*$N44),0),0)</f>
        <v>0</v>
      </c>
      <c r="BB44" s="556">
        <f t="shared" si="6"/>
        <v>0</v>
      </c>
      <c r="BC44" s="556">
        <f t="shared" si="7"/>
        <v>0</v>
      </c>
      <c r="BD44" s="146">
        <f t="shared" si="8"/>
        <v>0</v>
      </c>
      <c r="BE44" s="146">
        <f t="shared" si="9"/>
        <v>0</v>
      </c>
      <c r="BF44" s="146">
        <f t="shared" si="10"/>
        <v>0</v>
      </c>
      <c r="BH44" s="557">
        <f t="shared" si="11"/>
        <v>0</v>
      </c>
      <c r="BI44" s="558">
        <f t="shared" si="48"/>
        <v>0</v>
      </c>
      <c r="BJ44" s="558">
        <f t="shared" si="49"/>
        <v>0</v>
      </c>
      <c r="BK44" s="557">
        <f t="shared" si="12"/>
        <v>0</v>
      </c>
      <c r="BL44" s="558">
        <f t="shared" si="50"/>
        <v>0</v>
      </c>
      <c r="BM44" s="558">
        <f t="shared" si="51"/>
        <v>0</v>
      </c>
      <c r="BN44" s="558">
        <f t="shared" si="52"/>
        <v>0</v>
      </c>
      <c r="BO44" s="558">
        <f t="shared" si="53"/>
        <v>0</v>
      </c>
      <c r="BP44" s="558">
        <f t="shared" si="54"/>
        <v>0</v>
      </c>
      <c r="BQ44" s="558">
        <f t="shared" si="55"/>
        <v>0</v>
      </c>
      <c r="BR44" s="533"/>
      <c r="BS44" s="557">
        <f t="shared" si="18"/>
        <v>0</v>
      </c>
      <c r="BT44" s="558">
        <f t="shared" si="56"/>
        <v>0</v>
      </c>
      <c r="BU44" s="558">
        <f t="shared" si="57"/>
        <v>0</v>
      </c>
      <c r="BV44" s="557">
        <f t="shared" si="19"/>
        <v>0</v>
      </c>
      <c r="BW44" s="558">
        <f t="shared" si="58"/>
        <v>0</v>
      </c>
      <c r="BX44" s="558">
        <f t="shared" si="59"/>
        <v>0</v>
      </c>
      <c r="BY44" s="558">
        <f t="shared" si="60"/>
        <v>0</v>
      </c>
      <c r="BZ44" s="558">
        <f t="shared" si="61"/>
        <v>0</v>
      </c>
      <c r="CA44" s="558">
        <f t="shared" si="62"/>
        <v>0</v>
      </c>
      <c r="CB44" s="558">
        <f t="shared" si="63"/>
        <v>0</v>
      </c>
      <c r="CC44" s="533"/>
      <c r="CD44" s="533"/>
      <c r="CE44" s="533"/>
      <c r="CF44" s="533"/>
      <c r="CG44" s="533"/>
      <c r="CH44" s="533"/>
      <c r="CI44" s="533"/>
      <c r="CJ44" s="533"/>
      <c r="CK44" s="533"/>
      <c r="CL44" s="533"/>
      <c r="CM44" s="533"/>
      <c r="CN44" s="533"/>
      <c r="CO44" s="533"/>
      <c r="CP44" s="533"/>
      <c r="CQ44" s="533"/>
      <c r="CR44" s="533"/>
      <c r="CS44" s="533"/>
      <c r="CT44" s="533"/>
      <c r="CU44" s="533"/>
      <c r="CV44" s="533"/>
      <c r="CW44" s="533"/>
      <c r="CX44" s="533"/>
      <c r="CY44" s="533"/>
      <c r="CZ44" s="533"/>
    </row>
    <row r="45" spans="2:104" ht="13.5" x14ac:dyDescent="0.2">
      <c r="B45" s="145" t="str">
        <f t="shared" si="34"/>
        <v/>
      </c>
      <c r="C45" s="550"/>
      <c r="D45" s="551"/>
      <c r="E45" s="552"/>
      <c r="F45" s="553"/>
      <c r="G45" s="553"/>
      <c r="H45" s="554"/>
      <c r="I45" s="554"/>
      <c r="J45" s="554"/>
      <c r="K45" s="554"/>
      <c r="L45" s="613" t="str" cm="1">
        <f t="array" ref="L45">IF(OR(NOT(ISBLANK(H45:K45))),SUM(H45:K45), "")</f>
        <v/>
      </c>
      <c r="M45" s="613" t="str">
        <f t="shared" si="26"/>
        <v/>
      </c>
      <c r="N45" s="555" t="str">
        <f t="shared" ref="N45:N76" si="64">IF(NOT(ISBLANK(D45)),VLOOKUP(D45,$F$2:$G$9,2, FALSE),"")</f>
        <v/>
      </c>
      <c r="O45" s="532">
        <f t="shared" ref="O45:O76" si="65">IFERROR(E45*Salvage,"")</f>
        <v>0</v>
      </c>
      <c r="P45" s="146">
        <f t="shared" ref="P45:P76" si="66">IFERROR(IF(T45&gt;=S45, E45, 0),0)</f>
        <v>0</v>
      </c>
      <c r="Q45" s="146">
        <f t="shared" si="45"/>
        <v>0</v>
      </c>
      <c r="R45" s="146">
        <f t="shared" si="46"/>
        <v>0</v>
      </c>
      <c r="S45" s="146" t="str">
        <f t="shared" ref="S45:S76" si="67">IF(F45="","",DepYear-YEAR(F45)+1)</f>
        <v/>
      </c>
      <c r="T45" s="146" t="str">
        <f t="shared" ref="T45:T76" si="68">IF(G45="","",YEAR(G45)-YEAR(F45))</f>
        <v/>
      </c>
      <c r="U45" s="146">
        <f t="shared" si="47"/>
        <v>0</v>
      </c>
      <c r="V45" s="136">
        <f t="shared" ref="V45:V76" si="69">IF(COLUMN(V$12)-COLUMN($V$12)+1&lt;=$U45,ROUNDUP($E45*$N45,0),0)</f>
        <v>0</v>
      </c>
      <c r="W45" s="136">
        <f>IF(COLUMN(W$12)-COLUMN($V$12)+1&lt;=$U45,ROUNDUP(IF(SUM($V45:V45)+($E45-SUM($V45:V45))*$N45&gt;$E45-$O45,$E45-$O45-SUM($V45:V45),($E45-SUM($V45:V45))*$N45),0),0)</f>
        <v>0</v>
      </c>
      <c r="X45" s="136">
        <f>IF(COLUMN(X$12)-COLUMN($V$12)+1&lt;=$U45,ROUNDUP(IF(SUM($V45:W45)+($E45-SUM($V45:W45))*$N45&gt;$E45-$O45,$E45-$O45-SUM($V45:W45),($E45-SUM($V45:W45))*$N45),0),0)</f>
        <v>0</v>
      </c>
      <c r="Y45" s="136">
        <f>IF(COLUMN(Y$12)-COLUMN($V$12)+1&lt;=$U45,ROUNDUP(IF(SUM($V45:X45)+($E45-SUM($V45:X45))*$N45&gt;$E45-$O45,$E45-$O45-SUM($V45:X45),($E45-SUM($V45:X45))*$N45),0),0)</f>
        <v>0</v>
      </c>
      <c r="Z45" s="136">
        <f>IF(COLUMN(Z$12)-COLUMN($V$12)+1&lt;=$U45,ROUNDUP(IF(SUM($V45:Y45)+($E45-SUM($V45:Y45))*$N45&gt;$E45-$O45,$E45-$O45-SUM($V45:Y45),($E45-SUM($V45:Y45))*$N45),0),0)</f>
        <v>0</v>
      </c>
      <c r="AA45" s="136">
        <f>IF(COLUMN(AA$12)-COLUMN($V$12)+1&lt;=$U45,ROUNDUP(IF(SUM($V45:Z45)+($E45-SUM($V45:Z45))*$N45&gt;$E45-$O45,$E45-$O45-SUM($V45:Z45),($E45-SUM($V45:Z45))*$N45),0),0)</f>
        <v>0</v>
      </c>
      <c r="AB45" s="136">
        <f>IF(COLUMN(AB$12)-COLUMN($V$12)+1&lt;=$U45,ROUNDUP(IF(SUM($V45:AA45)+($E45-SUM($V45:AA45))*$N45&gt;$E45-$O45,$E45-$O45-SUM($V45:AA45),($E45-SUM($V45:AA45))*$N45),0),0)</f>
        <v>0</v>
      </c>
      <c r="AC45" s="136">
        <f>IF(COLUMN(AC$12)-COLUMN($V$12)+1&lt;=$U45,ROUNDUP(IF(SUM($V45:AB45)+($E45-SUM($V45:AB45))*$N45&gt;$E45-$O45,$E45-$O45-SUM($V45:AB45),($E45-SUM($V45:AB45))*$N45),0),0)</f>
        <v>0</v>
      </c>
      <c r="AD45" s="136">
        <f>IF(COLUMN(AD$12)-COLUMN($V$12)+1&lt;=$U45,ROUNDUP(IF(SUM($V45:AC45)+($E45-SUM($V45:AC45))*$N45&gt;$E45-$O45,$E45-$O45-SUM($V45:AC45),($E45-SUM($V45:AC45))*$N45),0),0)</f>
        <v>0</v>
      </c>
      <c r="AE45" s="136">
        <f>IF(COLUMN(AE$12)-COLUMN($V$12)+1&lt;=$U45,ROUNDUP(IF(SUM($V45:AD45)+($E45-SUM($V45:AD45))*$N45&gt;$E45-$O45,$E45-$O45-SUM($V45:AD45),($E45-SUM($V45:AD45))*$N45),0),0)</f>
        <v>0</v>
      </c>
      <c r="AF45" s="136">
        <f>IF(COLUMN(AF$12)-COLUMN($V$12)+1&lt;=$U45,ROUNDUP(IF(SUM($V45:AE45)+($E45-SUM($V45:AE45))*$N45&gt;$E45-$O45,$E45-$O45-SUM($V45:AE45),($E45-SUM($V45:AE45))*$N45),0),0)</f>
        <v>0</v>
      </c>
      <c r="AG45" s="136">
        <f>IF(COLUMN(AG$12)-COLUMN($V$12)+1&lt;=$U45,ROUNDUP(IF(SUM($V45:AF45)+($E45-SUM($V45:AF45))*$N45&gt;$E45-$O45,$E45-$O45-SUM($V45:AF45),($E45-SUM($V45:AF45))*$N45),0),0)</f>
        <v>0</v>
      </c>
      <c r="AH45" s="136">
        <f>IF(COLUMN(AH$12)-COLUMN($V$12)+1&lt;=$U45,ROUNDUP(IF(SUM($V45:AG45)+($E45-SUM($V45:AG45))*$N45&gt;$E45-$O45,$E45-$O45-SUM($V45:AG45),($E45-SUM($V45:AG45))*$N45),0),0)</f>
        <v>0</v>
      </c>
      <c r="AI45" s="136">
        <f>IF(COLUMN(AI$12)-COLUMN($V$12)+1&lt;=$U45,ROUNDUP(IF(SUM($V45:AH45)+($E45-SUM($V45:AH45))*$N45&gt;$E45-$O45,$E45-$O45-SUM($V45:AH45),($E45-SUM($V45:AH45))*$N45),0),0)</f>
        <v>0</v>
      </c>
      <c r="AJ45" s="136">
        <f>IF(COLUMN(AJ$12)-COLUMN($V$12)+1&lt;=$U45,ROUNDUP(IF(SUM($V45:AI45)+($E45-SUM($V45:AI45))*$N45&gt;$E45-$O45,$E45-$O45-SUM($V45:AI45),($E45-SUM($V45:AI45))*$N45),0),0)</f>
        <v>0</v>
      </c>
      <c r="AK45" s="136">
        <f>IF(COLUMN(AK$12)-COLUMN($V$12)+1&lt;=$U45,ROUNDUP(IF(SUM($V45:AJ45)+($E45-SUM($V45:AJ45))*$N45&gt;$E45-$O45,$E45-$O45-SUM($V45:AJ45),($E45-SUM($V45:AJ45))*$N45),0),0)</f>
        <v>0</v>
      </c>
      <c r="AL45" s="136">
        <f>IF(COLUMN(AL$12)-COLUMN($V$12)+1&lt;=$U45,ROUNDUP(IF(SUM($V45:AK45)+($E45-SUM($V45:AK45))*$N45&gt;$E45-$O45,$E45-$O45-SUM($V45:AK45),($E45-SUM($V45:AK45))*$N45),0),0)</f>
        <v>0</v>
      </c>
      <c r="AM45" s="136">
        <f>IF(COLUMN(AM$12)-COLUMN($V$12)+1&lt;=$U45,ROUNDUP(IF(SUM($V45:AL45)+($E45-SUM($V45:AL45))*$N45&gt;$E45-$O45,$E45-$O45-SUM($V45:AL45),($E45-SUM($V45:AL45))*$N45),0),0)</f>
        <v>0</v>
      </c>
      <c r="AN45" s="136">
        <f>IF(COLUMN(AN$12)-COLUMN($V$12)+1&lt;=$U45,ROUNDUP(IF(SUM($V45:AM45)+($E45-SUM($V45:AM45))*$N45&gt;$E45-$O45,$E45-$O45-SUM($V45:AM45),($E45-SUM($V45:AM45))*$N45),0),0)</f>
        <v>0</v>
      </c>
      <c r="AO45" s="136">
        <f>IF(COLUMN(AO$12)-COLUMN($V$12)+1&lt;=$U45,ROUNDUP(IF(SUM($V45:AN45)+($E45-SUM($V45:AN45))*$N45&gt;$E45-$O45,$E45-$O45-SUM($V45:AN45),($E45-SUM($V45:AN45))*$N45),0),0)</f>
        <v>0</v>
      </c>
      <c r="AP45" s="136">
        <f>IF(COLUMN(AP$12)-COLUMN($V$12)+1&lt;=$U45,ROUNDUP(IF(SUM($V45:AO45)+($E45-SUM($V45:AO45))*$N45&gt;$E45-$O45,$E45-$O45-SUM($V45:AO45),($E45-SUM($V45:AO45))*$N45),0),0)</f>
        <v>0</v>
      </c>
      <c r="AQ45" s="136">
        <f>IF(COLUMN(AQ$12)-COLUMN($V$12)+1&lt;=$U45,ROUNDUP(IF(SUM($V45:AP45)+($E45-SUM($V45:AP45))*$N45&gt;$E45-$O45,$E45-$O45-SUM($V45:AP45),($E45-SUM($V45:AP45))*$N45),0),0)</f>
        <v>0</v>
      </c>
      <c r="AR45" s="136">
        <f>IF(COLUMN(AR$12)-COLUMN($V$12)+1&lt;=$U45,ROUNDUP(IF(SUM($V45:AQ45)+($E45-SUM($V45:AQ45))*$N45&gt;$E45-$O45,$E45-$O45-SUM($V45:AQ45),($E45-SUM($V45:AQ45))*$N45),0),0)</f>
        <v>0</v>
      </c>
      <c r="AS45" s="136">
        <f>IF(COLUMN(AS$12)-COLUMN($V$12)+1&lt;=$U45,ROUNDUP(IF(SUM($V45:AR45)+($E45-SUM($V45:AR45))*$N45&gt;$E45-$O45,$E45-$O45-SUM($V45:AR45),($E45-SUM($V45:AR45))*$N45),0),0)</f>
        <v>0</v>
      </c>
      <c r="AT45" s="136">
        <f>IF(COLUMN(AT$12)-COLUMN($V$12)+1&lt;=$U45,ROUNDUP(IF(SUM($V45:AS45)+($E45-SUM($V45:AS45))*$N45&gt;$E45-$O45,$E45-$O45-SUM($V45:AS45),($E45-SUM($V45:AS45))*$N45),0),0)</f>
        <v>0</v>
      </c>
      <c r="AU45" s="136">
        <f>IF(COLUMN(AU$12)-COLUMN($V$12)+1&lt;=$U45,ROUNDUP(IF(SUM($V45:AT45)+($E45-SUM($V45:AT45))*$N45&gt;$E45-$O45,$E45-$O45-SUM($V45:AT45),($E45-SUM($V45:AT45))*$N45),0),0)</f>
        <v>0</v>
      </c>
      <c r="AV45" s="136">
        <f>IF(COLUMN(AV$12)-COLUMN($V$12)+1&lt;=$U45,ROUNDUP(IF(SUM($V45:AU45)+($E45-SUM($V45:AU45))*$N45&gt;$E45-$O45,$E45-$O45-SUM($V45:AU45),($E45-SUM($V45:AU45))*$N45),0),0)</f>
        <v>0</v>
      </c>
      <c r="AW45" s="136">
        <f>IF(COLUMN(AW$12)-COLUMN($V$12)+1&lt;=$U45,ROUNDUP(IF(SUM($V45:AV45)+($E45-SUM($V45:AV45))*$N45&gt;$E45-$O45,$E45-$O45-SUM($V45:AV45),($E45-SUM($V45:AV45))*$N45),0),0)</f>
        <v>0</v>
      </c>
      <c r="AX45" s="136">
        <f>IF(COLUMN(AX$12)-COLUMN($V$12)+1&lt;=$U45,ROUNDUP(IF(SUM($V45:AW45)+($E45-SUM($V45:AW45))*$N45&gt;$E45-$O45,$E45-$O45-SUM($V45:AW45),($E45-SUM($V45:AW45))*$N45),0),0)</f>
        <v>0</v>
      </c>
      <c r="AY45" s="136">
        <f>IF(COLUMN(AY$12)-COLUMN($V$12)+1&lt;=$U45,ROUNDUP(IF(SUM($V45:AX45)+($E45-SUM($V45:AX45))*$N45&gt;$E45-$O45,$E45-$O45-SUM($V45:AX45),($E45-SUM($V45:AX45))*$N45),0),0)</f>
        <v>0</v>
      </c>
      <c r="AZ45" s="136">
        <f>IF(COLUMN(AZ$12)-COLUMN($V$12)+1&lt;=$U45,ROUNDUP(IF(SUM($V45:AY45)+($E45-SUM($V45:AY45))*$N45&gt;$E45-$O45,$E45-$O45-SUM($V45:AY45),($E45-SUM($V45:AY45))*$N45),0),0)</f>
        <v>0</v>
      </c>
      <c r="BA45" s="136">
        <f>IF(COLUMN(BA$12)-COLUMN($V$12)+1&lt;=$U45,ROUNDUP(IF(SUM($V45:AZ45)+($E45-SUM($V45:AZ45))*$N45&gt;$E45-$O45,$E45-$O45-SUM($V45:AZ45),($E45-SUM($V45:AZ45))*$N45),0),0)</f>
        <v>0</v>
      </c>
      <c r="BB45" s="556">
        <f t="shared" ref="BB45:BB76" si="70">FedDairy</f>
        <v>0</v>
      </c>
      <c r="BC45" s="556">
        <f t="shared" ref="BC45:BC76" si="71">FedReplace</f>
        <v>0</v>
      </c>
      <c r="BD45" s="146">
        <f t="shared" ref="BD45:BD76" si="72">IF($G45&lt;&gt;"",IF(YEAR($G45)&lt;DepYear,0,$E45),$E45)</f>
        <v>0</v>
      </c>
      <c r="BE45" s="146">
        <f t="shared" ref="BE45:BE76" si="73">IF($G45&lt;&gt;"",IF(YEAR($G45)&lt;DepYear,0,$Q45),$Q45)</f>
        <v>0</v>
      </c>
      <c r="BF45" s="146">
        <f t="shared" ref="BF45:BF76" si="74">IF($G45&lt;&gt;"",IF(YEAR($G45)&lt;DepYear,0,$R45),$R45)</f>
        <v>0</v>
      </c>
      <c r="BH45" s="557">
        <f t="shared" ref="BH45:BH76" si="75">H45</f>
        <v>0</v>
      </c>
      <c r="BI45" s="558">
        <f t="shared" si="48"/>
        <v>0</v>
      </c>
      <c r="BJ45" s="558">
        <f t="shared" si="49"/>
        <v>0</v>
      </c>
      <c r="BK45" s="557">
        <f t="shared" ref="BK45:BK76" si="76">J45</f>
        <v>0</v>
      </c>
      <c r="BL45" s="558">
        <f t="shared" si="50"/>
        <v>0</v>
      </c>
      <c r="BM45" s="558">
        <f t="shared" si="51"/>
        <v>0</v>
      </c>
      <c r="BN45" s="558">
        <f t="shared" si="52"/>
        <v>0</v>
      </c>
      <c r="BO45" s="558">
        <f t="shared" si="53"/>
        <v>0</v>
      </c>
      <c r="BP45" s="558">
        <f t="shared" si="54"/>
        <v>0</v>
      </c>
      <c r="BQ45" s="558">
        <f t="shared" si="55"/>
        <v>0</v>
      </c>
      <c r="BR45" s="533"/>
      <c r="BS45" s="557">
        <f t="shared" ref="BS45:BS76" si="77">I45</f>
        <v>0</v>
      </c>
      <c r="BT45" s="558">
        <f t="shared" si="56"/>
        <v>0</v>
      </c>
      <c r="BU45" s="558">
        <f t="shared" si="57"/>
        <v>0</v>
      </c>
      <c r="BV45" s="557">
        <f t="shared" ref="BV45:BV76" si="78">J45</f>
        <v>0</v>
      </c>
      <c r="BW45" s="558">
        <f t="shared" si="58"/>
        <v>0</v>
      </c>
      <c r="BX45" s="558">
        <f t="shared" si="59"/>
        <v>0</v>
      </c>
      <c r="BY45" s="558">
        <f t="shared" si="60"/>
        <v>0</v>
      </c>
      <c r="BZ45" s="558">
        <f t="shared" si="61"/>
        <v>0</v>
      </c>
      <c r="CA45" s="558">
        <f t="shared" si="62"/>
        <v>0</v>
      </c>
      <c r="CB45" s="558">
        <f t="shared" si="63"/>
        <v>0</v>
      </c>
      <c r="CC45" s="533"/>
      <c r="CD45" s="533"/>
      <c r="CE45" s="533"/>
      <c r="CF45" s="533"/>
      <c r="CG45" s="533"/>
      <c r="CH45" s="533"/>
      <c r="CI45" s="533"/>
      <c r="CJ45" s="533"/>
      <c r="CK45" s="533"/>
      <c r="CL45" s="533"/>
      <c r="CM45" s="533"/>
      <c r="CN45" s="533"/>
      <c r="CO45" s="533"/>
      <c r="CP45" s="533"/>
      <c r="CQ45" s="533"/>
      <c r="CR45" s="533"/>
      <c r="CS45" s="533"/>
      <c r="CT45" s="533"/>
      <c r="CU45" s="533"/>
      <c r="CV45" s="533"/>
      <c r="CW45" s="533"/>
      <c r="CX45" s="533"/>
      <c r="CY45" s="533"/>
      <c r="CZ45" s="533"/>
    </row>
    <row r="46" spans="2:104" ht="13.5" x14ac:dyDescent="0.2">
      <c r="B46" s="145" t="str">
        <f t="shared" si="34"/>
        <v/>
      </c>
      <c r="C46" s="550"/>
      <c r="D46" s="551"/>
      <c r="E46" s="552"/>
      <c r="F46" s="553"/>
      <c r="G46" s="553"/>
      <c r="H46" s="554"/>
      <c r="I46" s="554"/>
      <c r="J46" s="554"/>
      <c r="K46" s="554"/>
      <c r="L46" s="613" t="str" cm="1">
        <f t="array" ref="L46">IF(OR(NOT(ISBLANK(H46:K46))),SUM(H46:K46), "")</f>
        <v/>
      </c>
      <c r="M46" s="613" t="str">
        <f t="shared" si="26"/>
        <v/>
      </c>
      <c r="N46" s="555" t="str">
        <f t="shared" si="64"/>
        <v/>
      </c>
      <c r="O46" s="532">
        <f t="shared" si="65"/>
        <v>0</v>
      </c>
      <c r="P46" s="146">
        <f t="shared" si="66"/>
        <v>0</v>
      </c>
      <c r="Q46" s="146">
        <f t="shared" si="45"/>
        <v>0</v>
      </c>
      <c r="R46" s="146">
        <f t="shared" si="46"/>
        <v>0</v>
      </c>
      <c r="S46" s="146" t="str">
        <f t="shared" si="67"/>
        <v/>
      </c>
      <c r="T46" s="146" t="str">
        <f t="shared" si="68"/>
        <v/>
      </c>
      <c r="U46" s="146">
        <f t="shared" si="47"/>
        <v>0</v>
      </c>
      <c r="V46" s="136">
        <f t="shared" si="69"/>
        <v>0</v>
      </c>
      <c r="W46" s="136">
        <f>IF(COLUMN(W$12)-COLUMN($V$12)+1&lt;=$U46,ROUNDUP(IF(SUM($V46:V46)+($E46-SUM($V46:V46))*$N46&gt;$E46-$O46,$E46-$O46-SUM($V46:V46),($E46-SUM($V46:V46))*$N46),0),0)</f>
        <v>0</v>
      </c>
      <c r="X46" s="136">
        <f>IF(COLUMN(X$12)-COLUMN($V$12)+1&lt;=$U46,ROUNDUP(IF(SUM($V46:W46)+($E46-SUM($V46:W46))*$N46&gt;$E46-$O46,$E46-$O46-SUM($V46:W46),($E46-SUM($V46:W46))*$N46),0),0)</f>
        <v>0</v>
      </c>
      <c r="Y46" s="136">
        <f>IF(COLUMN(Y$12)-COLUMN($V$12)+1&lt;=$U46,ROUNDUP(IF(SUM($V46:X46)+($E46-SUM($V46:X46))*$N46&gt;$E46-$O46,$E46-$O46-SUM($V46:X46),($E46-SUM($V46:X46))*$N46),0),0)</f>
        <v>0</v>
      </c>
      <c r="Z46" s="136">
        <f>IF(COLUMN(Z$12)-COLUMN($V$12)+1&lt;=$U46,ROUNDUP(IF(SUM($V46:Y46)+($E46-SUM($V46:Y46))*$N46&gt;$E46-$O46,$E46-$O46-SUM($V46:Y46),($E46-SUM($V46:Y46))*$N46),0),0)</f>
        <v>0</v>
      </c>
      <c r="AA46" s="136">
        <f>IF(COLUMN(AA$12)-COLUMN($V$12)+1&lt;=$U46,ROUNDUP(IF(SUM($V46:Z46)+($E46-SUM($V46:Z46))*$N46&gt;$E46-$O46,$E46-$O46-SUM($V46:Z46),($E46-SUM($V46:Z46))*$N46),0),0)</f>
        <v>0</v>
      </c>
      <c r="AB46" s="136">
        <f>IF(COLUMN(AB$12)-COLUMN($V$12)+1&lt;=$U46,ROUNDUP(IF(SUM($V46:AA46)+($E46-SUM($V46:AA46))*$N46&gt;$E46-$O46,$E46-$O46-SUM($V46:AA46),($E46-SUM($V46:AA46))*$N46),0),0)</f>
        <v>0</v>
      </c>
      <c r="AC46" s="136">
        <f>IF(COLUMN(AC$12)-COLUMN($V$12)+1&lt;=$U46,ROUNDUP(IF(SUM($V46:AB46)+($E46-SUM($V46:AB46))*$N46&gt;$E46-$O46,$E46-$O46-SUM($V46:AB46),($E46-SUM($V46:AB46))*$N46),0),0)</f>
        <v>0</v>
      </c>
      <c r="AD46" s="136">
        <f>IF(COLUMN(AD$12)-COLUMN($V$12)+1&lt;=$U46,ROUNDUP(IF(SUM($V46:AC46)+($E46-SUM($V46:AC46))*$N46&gt;$E46-$O46,$E46-$O46-SUM($V46:AC46),($E46-SUM($V46:AC46))*$N46),0),0)</f>
        <v>0</v>
      </c>
      <c r="AE46" s="136">
        <f>IF(COLUMN(AE$12)-COLUMN($V$12)+1&lt;=$U46,ROUNDUP(IF(SUM($V46:AD46)+($E46-SUM($V46:AD46))*$N46&gt;$E46-$O46,$E46-$O46-SUM($V46:AD46),($E46-SUM($V46:AD46))*$N46),0),0)</f>
        <v>0</v>
      </c>
      <c r="AF46" s="136">
        <f>IF(COLUMN(AF$12)-COLUMN($V$12)+1&lt;=$U46,ROUNDUP(IF(SUM($V46:AE46)+($E46-SUM($V46:AE46))*$N46&gt;$E46-$O46,$E46-$O46-SUM($V46:AE46),($E46-SUM($V46:AE46))*$N46),0),0)</f>
        <v>0</v>
      </c>
      <c r="AG46" s="136">
        <f>IF(COLUMN(AG$12)-COLUMN($V$12)+1&lt;=$U46,ROUNDUP(IF(SUM($V46:AF46)+($E46-SUM($V46:AF46))*$N46&gt;$E46-$O46,$E46-$O46-SUM($V46:AF46),($E46-SUM($V46:AF46))*$N46),0),0)</f>
        <v>0</v>
      </c>
      <c r="AH46" s="136">
        <f>IF(COLUMN(AH$12)-COLUMN($V$12)+1&lt;=$U46,ROUNDUP(IF(SUM($V46:AG46)+($E46-SUM($V46:AG46))*$N46&gt;$E46-$O46,$E46-$O46-SUM($V46:AG46),($E46-SUM($V46:AG46))*$N46),0),0)</f>
        <v>0</v>
      </c>
      <c r="AI46" s="136">
        <f>IF(COLUMN(AI$12)-COLUMN($V$12)+1&lt;=$U46,ROUNDUP(IF(SUM($V46:AH46)+($E46-SUM($V46:AH46))*$N46&gt;$E46-$O46,$E46-$O46-SUM($V46:AH46),($E46-SUM($V46:AH46))*$N46),0),0)</f>
        <v>0</v>
      </c>
      <c r="AJ46" s="136">
        <f>IF(COLUMN(AJ$12)-COLUMN($V$12)+1&lt;=$U46,ROUNDUP(IF(SUM($V46:AI46)+($E46-SUM($V46:AI46))*$N46&gt;$E46-$O46,$E46-$O46-SUM($V46:AI46),($E46-SUM($V46:AI46))*$N46),0),0)</f>
        <v>0</v>
      </c>
      <c r="AK46" s="136">
        <f>IF(COLUMN(AK$12)-COLUMN($V$12)+1&lt;=$U46,ROUNDUP(IF(SUM($V46:AJ46)+($E46-SUM($V46:AJ46))*$N46&gt;$E46-$O46,$E46-$O46-SUM($V46:AJ46),($E46-SUM($V46:AJ46))*$N46),0),0)</f>
        <v>0</v>
      </c>
      <c r="AL46" s="136">
        <f>IF(COLUMN(AL$12)-COLUMN($V$12)+1&lt;=$U46,ROUNDUP(IF(SUM($V46:AK46)+($E46-SUM($V46:AK46))*$N46&gt;$E46-$O46,$E46-$O46-SUM($V46:AK46),($E46-SUM($V46:AK46))*$N46),0),0)</f>
        <v>0</v>
      </c>
      <c r="AM46" s="136">
        <f>IF(COLUMN(AM$12)-COLUMN($V$12)+1&lt;=$U46,ROUNDUP(IF(SUM($V46:AL46)+($E46-SUM($V46:AL46))*$N46&gt;$E46-$O46,$E46-$O46-SUM($V46:AL46),($E46-SUM($V46:AL46))*$N46),0),0)</f>
        <v>0</v>
      </c>
      <c r="AN46" s="136">
        <f>IF(COLUMN(AN$12)-COLUMN($V$12)+1&lt;=$U46,ROUNDUP(IF(SUM($V46:AM46)+($E46-SUM($V46:AM46))*$N46&gt;$E46-$O46,$E46-$O46-SUM($V46:AM46),($E46-SUM($V46:AM46))*$N46),0),0)</f>
        <v>0</v>
      </c>
      <c r="AO46" s="136">
        <f>IF(COLUMN(AO$12)-COLUMN($V$12)+1&lt;=$U46,ROUNDUP(IF(SUM($V46:AN46)+($E46-SUM($V46:AN46))*$N46&gt;$E46-$O46,$E46-$O46-SUM($V46:AN46),($E46-SUM($V46:AN46))*$N46),0),0)</f>
        <v>0</v>
      </c>
      <c r="AP46" s="136">
        <f>IF(COLUMN(AP$12)-COLUMN($V$12)+1&lt;=$U46,ROUNDUP(IF(SUM($V46:AO46)+($E46-SUM($V46:AO46))*$N46&gt;$E46-$O46,$E46-$O46-SUM($V46:AO46),($E46-SUM($V46:AO46))*$N46),0),0)</f>
        <v>0</v>
      </c>
      <c r="AQ46" s="136">
        <f>IF(COLUMN(AQ$12)-COLUMN($V$12)+1&lt;=$U46,ROUNDUP(IF(SUM($V46:AP46)+($E46-SUM($V46:AP46))*$N46&gt;$E46-$O46,$E46-$O46-SUM($V46:AP46),($E46-SUM($V46:AP46))*$N46),0),0)</f>
        <v>0</v>
      </c>
      <c r="AR46" s="136">
        <f>IF(COLUMN(AR$12)-COLUMN($V$12)+1&lt;=$U46,ROUNDUP(IF(SUM($V46:AQ46)+($E46-SUM($V46:AQ46))*$N46&gt;$E46-$O46,$E46-$O46-SUM($V46:AQ46),($E46-SUM($V46:AQ46))*$N46),0),0)</f>
        <v>0</v>
      </c>
      <c r="AS46" s="136">
        <f>IF(COLUMN(AS$12)-COLUMN($V$12)+1&lt;=$U46,ROUNDUP(IF(SUM($V46:AR46)+($E46-SUM($V46:AR46))*$N46&gt;$E46-$O46,$E46-$O46-SUM($V46:AR46),($E46-SUM($V46:AR46))*$N46),0),0)</f>
        <v>0</v>
      </c>
      <c r="AT46" s="136">
        <f>IF(COLUMN(AT$12)-COLUMN($V$12)+1&lt;=$U46,ROUNDUP(IF(SUM($V46:AS46)+($E46-SUM($V46:AS46))*$N46&gt;$E46-$O46,$E46-$O46-SUM($V46:AS46),($E46-SUM($V46:AS46))*$N46),0),0)</f>
        <v>0</v>
      </c>
      <c r="AU46" s="136">
        <f>IF(COLUMN(AU$12)-COLUMN($V$12)+1&lt;=$U46,ROUNDUP(IF(SUM($V46:AT46)+($E46-SUM($V46:AT46))*$N46&gt;$E46-$O46,$E46-$O46-SUM($V46:AT46),($E46-SUM($V46:AT46))*$N46),0),0)</f>
        <v>0</v>
      </c>
      <c r="AV46" s="136">
        <f>IF(COLUMN(AV$12)-COLUMN($V$12)+1&lt;=$U46,ROUNDUP(IF(SUM($V46:AU46)+($E46-SUM($V46:AU46))*$N46&gt;$E46-$O46,$E46-$O46-SUM($V46:AU46),($E46-SUM($V46:AU46))*$N46),0),0)</f>
        <v>0</v>
      </c>
      <c r="AW46" s="136">
        <f>IF(COLUMN(AW$12)-COLUMN($V$12)+1&lt;=$U46,ROUNDUP(IF(SUM($V46:AV46)+($E46-SUM($V46:AV46))*$N46&gt;$E46-$O46,$E46-$O46-SUM($V46:AV46),($E46-SUM($V46:AV46))*$N46),0),0)</f>
        <v>0</v>
      </c>
      <c r="AX46" s="136">
        <f>IF(COLUMN(AX$12)-COLUMN($V$12)+1&lt;=$U46,ROUNDUP(IF(SUM($V46:AW46)+($E46-SUM($V46:AW46))*$N46&gt;$E46-$O46,$E46-$O46-SUM($V46:AW46),($E46-SUM($V46:AW46))*$N46),0),0)</f>
        <v>0</v>
      </c>
      <c r="AY46" s="136">
        <f>IF(COLUMN(AY$12)-COLUMN($V$12)+1&lt;=$U46,ROUNDUP(IF(SUM($V46:AX46)+($E46-SUM($V46:AX46))*$N46&gt;$E46-$O46,$E46-$O46-SUM($V46:AX46),($E46-SUM($V46:AX46))*$N46),0),0)</f>
        <v>0</v>
      </c>
      <c r="AZ46" s="136">
        <f>IF(COLUMN(AZ$12)-COLUMN($V$12)+1&lt;=$U46,ROUNDUP(IF(SUM($V46:AY46)+($E46-SUM($V46:AY46))*$N46&gt;$E46-$O46,$E46-$O46-SUM($V46:AY46),($E46-SUM($V46:AY46))*$N46),0),0)</f>
        <v>0</v>
      </c>
      <c r="BA46" s="136">
        <f>IF(COLUMN(BA$12)-COLUMN($V$12)+1&lt;=$U46,ROUNDUP(IF(SUM($V46:AZ46)+($E46-SUM($V46:AZ46))*$N46&gt;$E46-$O46,$E46-$O46-SUM($V46:AZ46),($E46-SUM($V46:AZ46))*$N46),0),0)</f>
        <v>0</v>
      </c>
      <c r="BB46" s="556">
        <f t="shared" si="70"/>
        <v>0</v>
      </c>
      <c r="BC46" s="556">
        <f t="shared" si="71"/>
        <v>0</v>
      </c>
      <c r="BD46" s="146">
        <f t="shared" si="72"/>
        <v>0</v>
      </c>
      <c r="BE46" s="146">
        <f t="shared" si="73"/>
        <v>0</v>
      </c>
      <c r="BF46" s="146">
        <f t="shared" si="74"/>
        <v>0</v>
      </c>
      <c r="BH46" s="557">
        <f t="shared" si="75"/>
        <v>0</v>
      </c>
      <c r="BI46" s="558">
        <f t="shared" si="48"/>
        <v>0</v>
      </c>
      <c r="BJ46" s="558">
        <f t="shared" si="49"/>
        <v>0</v>
      </c>
      <c r="BK46" s="557">
        <f t="shared" si="76"/>
        <v>0</v>
      </c>
      <c r="BL46" s="558">
        <f t="shared" si="50"/>
        <v>0</v>
      </c>
      <c r="BM46" s="558">
        <f t="shared" si="51"/>
        <v>0</v>
      </c>
      <c r="BN46" s="558">
        <f t="shared" si="52"/>
        <v>0</v>
      </c>
      <c r="BO46" s="558">
        <f t="shared" si="53"/>
        <v>0</v>
      </c>
      <c r="BP46" s="558">
        <f t="shared" si="54"/>
        <v>0</v>
      </c>
      <c r="BQ46" s="558">
        <f t="shared" si="55"/>
        <v>0</v>
      </c>
      <c r="BR46" s="533"/>
      <c r="BS46" s="557">
        <f t="shared" si="77"/>
        <v>0</v>
      </c>
      <c r="BT46" s="558">
        <f t="shared" si="56"/>
        <v>0</v>
      </c>
      <c r="BU46" s="558">
        <f t="shared" si="57"/>
        <v>0</v>
      </c>
      <c r="BV46" s="557">
        <f t="shared" si="78"/>
        <v>0</v>
      </c>
      <c r="BW46" s="558">
        <f t="shared" si="58"/>
        <v>0</v>
      </c>
      <c r="BX46" s="558">
        <f t="shared" si="59"/>
        <v>0</v>
      </c>
      <c r="BY46" s="558">
        <f t="shared" si="60"/>
        <v>0</v>
      </c>
      <c r="BZ46" s="558">
        <f t="shared" si="61"/>
        <v>0</v>
      </c>
      <c r="CA46" s="558">
        <f t="shared" si="62"/>
        <v>0</v>
      </c>
      <c r="CB46" s="558">
        <f t="shared" si="63"/>
        <v>0</v>
      </c>
      <c r="CC46" s="533"/>
      <c r="CD46" s="533"/>
      <c r="CE46" s="533"/>
      <c r="CF46" s="533"/>
      <c r="CG46" s="533"/>
      <c r="CH46" s="533"/>
      <c r="CI46" s="533"/>
      <c r="CJ46" s="533"/>
      <c r="CK46" s="533"/>
      <c r="CL46" s="533"/>
      <c r="CM46" s="533"/>
      <c r="CN46" s="533"/>
      <c r="CO46" s="533"/>
      <c r="CP46" s="533"/>
      <c r="CQ46" s="533"/>
      <c r="CR46" s="533"/>
      <c r="CS46" s="533"/>
      <c r="CT46" s="533"/>
      <c r="CU46" s="533"/>
      <c r="CV46" s="533"/>
      <c r="CW46" s="533"/>
      <c r="CX46" s="533"/>
      <c r="CY46" s="533"/>
      <c r="CZ46" s="533"/>
    </row>
    <row r="47" spans="2:104" ht="13.5" x14ac:dyDescent="0.2">
      <c r="B47" s="145" t="str">
        <f t="shared" si="34"/>
        <v/>
      </c>
      <c r="C47" s="550"/>
      <c r="D47" s="551"/>
      <c r="E47" s="552"/>
      <c r="F47" s="553"/>
      <c r="G47" s="553"/>
      <c r="H47" s="554"/>
      <c r="I47" s="554"/>
      <c r="J47" s="554"/>
      <c r="K47" s="554"/>
      <c r="L47" s="613" t="str" cm="1">
        <f t="array" ref="L47">IF(OR(NOT(ISBLANK(H47:K47))),SUM(H47:K47), "")</f>
        <v/>
      </c>
      <c r="M47" s="613" t="str">
        <f t="shared" si="26"/>
        <v/>
      </c>
      <c r="N47" s="555" t="str">
        <f t="shared" si="64"/>
        <v/>
      </c>
      <c r="O47" s="532">
        <f t="shared" si="65"/>
        <v>0</v>
      </c>
      <c r="P47" s="146">
        <f t="shared" si="66"/>
        <v>0</v>
      </c>
      <c r="Q47" s="146">
        <f t="shared" si="45"/>
        <v>0</v>
      </c>
      <c r="R47" s="146">
        <f t="shared" si="46"/>
        <v>0</v>
      </c>
      <c r="S47" s="146" t="str">
        <f t="shared" si="67"/>
        <v/>
      </c>
      <c r="T47" s="146" t="str">
        <f t="shared" si="68"/>
        <v/>
      </c>
      <c r="U47" s="146">
        <f t="shared" si="47"/>
        <v>0</v>
      </c>
      <c r="V47" s="136">
        <f t="shared" si="69"/>
        <v>0</v>
      </c>
      <c r="W47" s="136">
        <f>IF(COLUMN(W$12)-COLUMN($V$12)+1&lt;=$U47,ROUNDUP(IF(SUM($V47:V47)+($E47-SUM($V47:V47))*$N47&gt;$E47-$O47,$E47-$O47-SUM($V47:V47),($E47-SUM($V47:V47))*$N47),0),0)</f>
        <v>0</v>
      </c>
      <c r="X47" s="136">
        <f>IF(COLUMN(X$12)-COLUMN($V$12)+1&lt;=$U47,ROUNDUP(IF(SUM($V47:W47)+($E47-SUM($V47:W47))*$N47&gt;$E47-$O47,$E47-$O47-SUM($V47:W47),($E47-SUM($V47:W47))*$N47),0),0)</f>
        <v>0</v>
      </c>
      <c r="Y47" s="136">
        <f>IF(COLUMN(Y$12)-COLUMN($V$12)+1&lt;=$U47,ROUNDUP(IF(SUM($V47:X47)+($E47-SUM($V47:X47))*$N47&gt;$E47-$O47,$E47-$O47-SUM($V47:X47),($E47-SUM($V47:X47))*$N47),0),0)</f>
        <v>0</v>
      </c>
      <c r="Z47" s="136">
        <f>IF(COLUMN(Z$12)-COLUMN($V$12)+1&lt;=$U47,ROUNDUP(IF(SUM($V47:Y47)+($E47-SUM($V47:Y47))*$N47&gt;$E47-$O47,$E47-$O47-SUM($V47:Y47),($E47-SUM($V47:Y47))*$N47),0),0)</f>
        <v>0</v>
      </c>
      <c r="AA47" s="136">
        <f>IF(COLUMN(AA$12)-COLUMN($V$12)+1&lt;=$U47,ROUNDUP(IF(SUM($V47:Z47)+($E47-SUM($V47:Z47))*$N47&gt;$E47-$O47,$E47-$O47-SUM($V47:Z47),($E47-SUM($V47:Z47))*$N47),0),0)</f>
        <v>0</v>
      </c>
      <c r="AB47" s="136">
        <f>IF(COLUMN(AB$12)-COLUMN($V$12)+1&lt;=$U47,ROUNDUP(IF(SUM($V47:AA47)+($E47-SUM($V47:AA47))*$N47&gt;$E47-$O47,$E47-$O47-SUM($V47:AA47),($E47-SUM($V47:AA47))*$N47),0),0)</f>
        <v>0</v>
      </c>
      <c r="AC47" s="136">
        <f>IF(COLUMN(AC$12)-COLUMN($V$12)+1&lt;=$U47,ROUNDUP(IF(SUM($V47:AB47)+($E47-SUM($V47:AB47))*$N47&gt;$E47-$O47,$E47-$O47-SUM($V47:AB47),($E47-SUM($V47:AB47))*$N47),0),0)</f>
        <v>0</v>
      </c>
      <c r="AD47" s="136">
        <f>IF(COLUMN(AD$12)-COLUMN($V$12)+1&lt;=$U47,ROUNDUP(IF(SUM($V47:AC47)+($E47-SUM($V47:AC47))*$N47&gt;$E47-$O47,$E47-$O47-SUM($V47:AC47),($E47-SUM($V47:AC47))*$N47),0),0)</f>
        <v>0</v>
      </c>
      <c r="AE47" s="136">
        <f>IF(COLUMN(AE$12)-COLUMN($V$12)+1&lt;=$U47,ROUNDUP(IF(SUM($V47:AD47)+($E47-SUM($V47:AD47))*$N47&gt;$E47-$O47,$E47-$O47-SUM($V47:AD47),($E47-SUM($V47:AD47))*$N47),0),0)</f>
        <v>0</v>
      </c>
      <c r="AF47" s="136">
        <f>IF(COLUMN(AF$12)-COLUMN($V$12)+1&lt;=$U47,ROUNDUP(IF(SUM($V47:AE47)+($E47-SUM($V47:AE47))*$N47&gt;$E47-$O47,$E47-$O47-SUM($V47:AE47),($E47-SUM($V47:AE47))*$N47),0),0)</f>
        <v>0</v>
      </c>
      <c r="AG47" s="136">
        <f>IF(COLUMN(AG$12)-COLUMN($V$12)+1&lt;=$U47,ROUNDUP(IF(SUM($V47:AF47)+($E47-SUM($V47:AF47))*$N47&gt;$E47-$O47,$E47-$O47-SUM($V47:AF47),($E47-SUM($V47:AF47))*$N47),0),0)</f>
        <v>0</v>
      </c>
      <c r="AH47" s="136">
        <f>IF(COLUMN(AH$12)-COLUMN($V$12)+1&lt;=$U47,ROUNDUP(IF(SUM($V47:AG47)+($E47-SUM($V47:AG47))*$N47&gt;$E47-$O47,$E47-$O47-SUM($V47:AG47),($E47-SUM($V47:AG47))*$N47),0),0)</f>
        <v>0</v>
      </c>
      <c r="AI47" s="136">
        <f>IF(COLUMN(AI$12)-COLUMN($V$12)+1&lt;=$U47,ROUNDUP(IF(SUM($V47:AH47)+($E47-SUM($V47:AH47))*$N47&gt;$E47-$O47,$E47-$O47-SUM($V47:AH47),($E47-SUM($V47:AH47))*$N47),0),0)</f>
        <v>0</v>
      </c>
      <c r="AJ47" s="136">
        <f>IF(COLUMN(AJ$12)-COLUMN($V$12)+1&lt;=$U47,ROUNDUP(IF(SUM($V47:AI47)+($E47-SUM($V47:AI47))*$N47&gt;$E47-$O47,$E47-$O47-SUM($V47:AI47),($E47-SUM($V47:AI47))*$N47),0),0)</f>
        <v>0</v>
      </c>
      <c r="AK47" s="136">
        <f>IF(COLUMN(AK$12)-COLUMN($V$12)+1&lt;=$U47,ROUNDUP(IF(SUM($V47:AJ47)+($E47-SUM($V47:AJ47))*$N47&gt;$E47-$O47,$E47-$O47-SUM($V47:AJ47),($E47-SUM($V47:AJ47))*$N47),0),0)</f>
        <v>0</v>
      </c>
      <c r="AL47" s="136">
        <f>IF(COLUMN(AL$12)-COLUMN($V$12)+1&lt;=$U47,ROUNDUP(IF(SUM($V47:AK47)+($E47-SUM($V47:AK47))*$N47&gt;$E47-$O47,$E47-$O47-SUM($V47:AK47),($E47-SUM($V47:AK47))*$N47),0),0)</f>
        <v>0</v>
      </c>
      <c r="AM47" s="136">
        <f>IF(COLUMN(AM$12)-COLUMN($V$12)+1&lt;=$U47,ROUNDUP(IF(SUM($V47:AL47)+($E47-SUM($V47:AL47))*$N47&gt;$E47-$O47,$E47-$O47-SUM($V47:AL47),($E47-SUM($V47:AL47))*$N47),0),0)</f>
        <v>0</v>
      </c>
      <c r="AN47" s="136">
        <f>IF(COLUMN(AN$12)-COLUMN($V$12)+1&lt;=$U47,ROUNDUP(IF(SUM($V47:AM47)+($E47-SUM($V47:AM47))*$N47&gt;$E47-$O47,$E47-$O47-SUM($V47:AM47),($E47-SUM($V47:AM47))*$N47),0),0)</f>
        <v>0</v>
      </c>
      <c r="AO47" s="136">
        <f>IF(COLUMN(AO$12)-COLUMN($V$12)+1&lt;=$U47,ROUNDUP(IF(SUM($V47:AN47)+($E47-SUM($V47:AN47))*$N47&gt;$E47-$O47,$E47-$O47-SUM($V47:AN47),($E47-SUM($V47:AN47))*$N47),0),0)</f>
        <v>0</v>
      </c>
      <c r="AP47" s="136">
        <f>IF(COLUMN(AP$12)-COLUMN($V$12)+1&lt;=$U47,ROUNDUP(IF(SUM($V47:AO47)+($E47-SUM($V47:AO47))*$N47&gt;$E47-$O47,$E47-$O47-SUM($V47:AO47),($E47-SUM($V47:AO47))*$N47),0),0)</f>
        <v>0</v>
      </c>
      <c r="AQ47" s="136">
        <f>IF(COLUMN(AQ$12)-COLUMN($V$12)+1&lt;=$U47,ROUNDUP(IF(SUM($V47:AP47)+($E47-SUM($V47:AP47))*$N47&gt;$E47-$O47,$E47-$O47-SUM($V47:AP47),($E47-SUM($V47:AP47))*$N47),0),0)</f>
        <v>0</v>
      </c>
      <c r="AR47" s="136">
        <f>IF(COLUMN(AR$12)-COLUMN($V$12)+1&lt;=$U47,ROUNDUP(IF(SUM($V47:AQ47)+($E47-SUM($V47:AQ47))*$N47&gt;$E47-$O47,$E47-$O47-SUM($V47:AQ47),($E47-SUM($V47:AQ47))*$N47),0),0)</f>
        <v>0</v>
      </c>
      <c r="AS47" s="136">
        <f>IF(COLUMN(AS$12)-COLUMN($V$12)+1&lt;=$U47,ROUNDUP(IF(SUM($V47:AR47)+($E47-SUM($V47:AR47))*$N47&gt;$E47-$O47,$E47-$O47-SUM($V47:AR47),($E47-SUM($V47:AR47))*$N47),0),0)</f>
        <v>0</v>
      </c>
      <c r="AT47" s="136">
        <f>IF(COLUMN(AT$12)-COLUMN($V$12)+1&lt;=$U47,ROUNDUP(IF(SUM($V47:AS47)+($E47-SUM($V47:AS47))*$N47&gt;$E47-$O47,$E47-$O47-SUM($V47:AS47),($E47-SUM($V47:AS47))*$N47),0),0)</f>
        <v>0</v>
      </c>
      <c r="AU47" s="136">
        <f>IF(COLUMN(AU$12)-COLUMN($V$12)+1&lt;=$U47,ROUNDUP(IF(SUM($V47:AT47)+($E47-SUM($V47:AT47))*$N47&gt;$E47-$O47,$E47-$O47-SUM($V47:AT47),($E47-SUM($V47:AT47))*$N47),0),0)</f>
        <v>0</v>
      </c>
      <c r="AV47" s="136">
        <f>IF(COLUMN(AV$12)-COLUMN($V$12)+1&lt;=$U47,ROUNDUP(IF(SUM($V47:AU47)+($E47-SUM($V47:AU47))*$N47&gt;$E47-$O47,$E47-$O47-SUM($V47:AU47),($E47-SUM($V47:AU47))*$N47),0),0)</f>
        <v>0</v>
      </c>
      <c r="AW47" s="136">
        <f>IF(COLUMN(AW$12)-COLUMN($V$12)+1&lt;=$U47,ROUNDUP(IF(SUM($V47:AV47)+($E47-SUM($V47:AV47))*$N47&gt;$E47-$O47,$E47-$O47-SUM($V47:AV47),($E47-SUM($V47:AV47))*$N47),0),0)</f>
        <v>0</v>
      </c>
      <c r="AX47" s="136">
        <f>IF(COLUMN(AX$12)-COLUMN($V$12)+1&lt;=$U47,ROUNDUP(IF(SUM($V47:AW47)+($E47-SUM($V47:AW47))*$N47&gt;$E47-$O47,$E47-$O47-SUM($V47:AW47),($E47-SUM($V47:AW47))*$N47),0),0)</f>
        <v>0</v>
      </c>
      <c r="AY47" s="136">
        <f>IF(COLUMN(AY$12)-COLUMN($V$12)+1&lt;=$U47,ROUNDUP(IF(SUM($V47:AX47)+($E47-SUM($V47:AX47))*$N47&gt;$E47-$O47,$E47-$O47-SUM($V47:AX47),($E47-SUM($V47:AX47))*$N47),0),0)</f>
        <v>0</v>
      </c>
      <c r="AZ47" s="136">
        <f>IF(COLUMN(AZ$12)-COLUMN($V$12)+1&lt;=$U47,ROUNDUP(IF(SUM($V47:AY47)+($E47-SUM($V47:AY47))*$N47&gt;$E47-$O47,$E47-$O47-SUM($V47:AY47),($E47-SUM($V47:AY47))*$N47),0),0)</f>
        <v>0</v>
      </c>
      <c r="BA47" s="136">
        <f>IF(COLUMN(BA$12)-COLUMN($V$12)+1&lt;=$U47,ROUNDUP(IF(SUM($V47:AZ47)+($E47-SUM($V47:AZ47))*$N47&gt;$E47-$O47,$E47-$O47-SUM($V47:AZ47),($E47-SUM($V47:AZ47))*$N47),0),0)</f>
        <v>0</v>
      </c>
      <c r="BB47" s="556">
        <f t="shared" si="70"/>
        <v>0</v>
      </c>
      <c r="BC47" s="556">
        <f t="shared" si="71"/>
        <v>0</v>
      </c>
      <c r="BD47" s="146">
        <f t="shared" si="72"/>
        <v>0</v>
      </c>
      <c r="BE47" s="146">
        <f t="shared" si="73"/>
        <v>0</v>
      </c>
      <c r="BF47" s="146">
        <f t="shared" si="74"/>
        <v>0</v>
      </c>
      <c r="BH47" s="557">
        <f t="shared" si="75"/>
        <v>0</v>
      </c>
      <c r="BI47" s="558">
        <f t="shared" si="48"/>
        <v>0</v>
      </c>
      <c r="BJ47" s="558">
        <f t="shared" si="49"/>
        <v>0</v>
      </c>
      <c r="BK47" s="557">
        <f t="shared" si="76"/>
        <v>0</v>
      </c>
      <c r="BL47" s="558">
        <f t="shared" si="50"/>
        <v>0</v>
      </c>
      <c r="BM47" s="558">
        <f t="shared" si="51"/>
        <v>0</v>
      </c>
      <c r="BN47" s="558">
        <f t="shared" si="52"/>
        <v>0</v>
      </c>
      <c r="BO47" s="558">
        <f t="shared" si="53"/>
        <v>0</v>
      </c>
      <c r="BP47" s="558">
        <f t="shared" si="54"/>
        <v>0</v>
      </c>
      <c r="BQ47" s="558">
        <f t="shared" si="55"/>
        <v>0</v>
      </c>
      <c r="BR47" s="533"/>
      <c r="BS47" s="557">
        <f t="shared" si="77"/>
        <v>0</v>
      </c>
      <c r="BT47" s="558">
        <f t="shared" si="56"/>
        <v>0</v>
      </c>
      <c r="BU47" s="558">
        <f t="shared" si="57"/>
        <v>0</v>
      </c>
      <c r="BV47" s="557">
        <f t="shared" si="78"/>
        <v>0</v>
      </c>
      <c r="BW47" s="558">
        <f t="shared" si="58"/>
        <v>0</v>
      </c>
      <c r="BX47" s="558">
        <f t="shared" si="59"/>
        <v>0</v>
      </c>
      <c r="BY47" s="558">
        <f t="shared" si="60"/>
        <v>0</v>
      </c>
      <c r="BZ47" s="558">
        <f t="shared" si="61"/>
        <v>0</v>
      </c>
      <c r="CA47" s="558">
        <f t="shared" si="62"/>
        <v>0</v>
      </c>
      <c r="CB47" s="558">
        <f t="shared" si="63"/>
        <v>0</v>
      </c>
      <c r="CC47" s="533"/>
      <c r="CD47" s="533"/>
      <c r="CE47" s="533"/>
      <c r="CF47" s="533"/>
      <c r="CG47" s="533"/>
      <c r="CH47" s="533"/>
      <c r="CI47" s="533"/>
      <c r="CJ47" s="533"/>
      <c r="CK47" s="533"/>
      <c r="CL47" s="533"/>
      <c r="CM47" s="533"/>
      <c r="CN47" s="533"/>
      <c r="CO47" s="533"/>
      <c r="CP47" s="533"/>
      <c r="CQ47" s="533"/>
      <c r="CR47" s="533"/>
      <c r="CS47" s="533"/>
      <c r="CT47" s="533"/>
      <c r="CU47" s="533"/>
      <c r="CV47" s="533"/>
      <c r="CW47" s="533"/>
      <c r="CX47" s="533"/>
      <c r="CY47" s="533"/>
      <c r="CZ47" s="533"/>
    </row>
    <row r="48" spans="2:104" ht="13.5" x14ac:dyDescent="0.2">
      <c r="B48" s="145" t="str">
        <f t="shared" si="34"/>
        <v/>
      </c>
      <c r="C48" s="550"/>
      <c r="D48" s="551"/>
      <c r="E48" s="552"/>
      <c r="F48" s="553"/>
      <c r="G48" s="553"/>
      <c r="H48" s="554"/>
      <c r="I48" s="554"/>
      <c r="J48" s="554"/>
      <c r="K48" s="554"/>
      <c r="L48" s="613" t="str" cm="1">
        <f t="array" ref="L48">IF(OR(NOT(ISBLANK(H48:K48))),SUM(H48:K48), "")</f>
        <v/>
      </c>
      <c r="M48" s="613" t="str">
        <f t="shared" si="26"/>
        <v/>
      </c>
      <c r="N48" s="555" t="str">
        <f t="shared" si="64"/>
        <v/>
      </c>
      <c r="O48" s="532">
        <f t="shared" si="65"/>
        <v>0</v>
      </c>
      <c r="P48" s="146">
        <f t="shared" si="66"/>
        <v>0</v>
      </c>
      <c r="Q48" s="146">
        <f t="shared" si="45"/>
        <v>0</v>
      </c>
      <c r="R48" s="146">
        <f t="shared" si="46"/>
        <v>0</v>
      </c>
      <c r="S48" s="146" t="str">
        <f t="shared" si="67"/>
        <v/>
      </c>
      <c r="T48" s="146" t="str">
        <f t="shared" si="68"/>
        <v/>
      </c>
      <c r="U48" s="146">
        <f t="shared" si="47"/>
        <v>0</v>
      </c>
      <c r="V48" s="136">
        <f t="shared" si="69"/>
        <v>0</v>
      </c>
      <c r="W48" s="136">
        <f>IF(COLUMN(W$12)-COLUMN($V$12)+1&lt;=$U48,ROUNDUP(IF(SUM($V48:V48)+($E48-SUM($V48:V48))*$N48&gt;$E48-$O48,$E48-$O48-SUM($V48:V48),($E48-SUM($V48:V48))*$N48),0),0)</f>
        <v>0</v>
      </c>
      <c r="X48" s="136">
        <f>IF(COLUMN(X$12)-COLUMN($V$12)+1&lt;=$U48,ROUNDUP(IF(SUM($V48:W48)+($E48-SUM($V48:W48))*$N48&gt;$E48-$O48,$E48-$O48-SUM($V48:W48),($E48-SUM($V48:W48))*$N48),0),0)</f>
        <v>0</v>
      </c>
      <c r="Y48" s="136">
        <f>IF(COLUMN(Y$12)-COLUMN($V$12)+1&lt;=$U48,ROUNDUP(IF(SUM($V48:X48)+($E48-SUM($V48:X48))*$N48&gt;$E48-$O48,$E48-$O48-SUM($V48:X48),($E48-SUM($V48:X48))*$N48),0),0)</f>
        <v>0</v>
      </c>
      <c r="Z48" s="136">
        <f>IF(COLUMN(Z$12)-COLUMN($V$12)+1&lt;=$U48,ROUNDUP(IF(SUM($V48:Y48)+($E48-SUM($V48:Y48))*$N48&gt;$E48-$O48,$E48-$O48-SUM($V48:Y48),($E48-SUM($V48:Y48))*$N48),0),0)</f>
        <v>0</v>
      </c>
      <c r="AA48" s="136">
        <f>IF(COLUMN(AA$12)-COLUMN($V$12)+1&lt;=$U48,ROUNDUP(IF(SUM($V48:Z48)+($E48-SUM($V48:Z48))*$N48&gt;$E48-$O48,$E48-$O48-SUM($V48:Z48),($E48-SUM($V48:Z48))*$N48),0),0)</f>
        <v>0</v>
      </c>
      <c r="AB48" s="136">
        <f>IF(COLUMN(AB$12)-COLUMN($V$12)+1&lt;=$U48,ROUNDUP(IF(SUM($V48:AA48)+($E48-SUM($V48:AA48))*$N48&gt;$E48-$O48,$E48-$O48-SUM($V48:AA48),($E48-SUM($V48:AA48))*$N48),0),0)</f>
        <v>0</v>
      </c>
      <c r="AC48" s="136">
        <f>IF(COLUMN(AC$12)-COLUMN($V$12)+1&lt;=$U48,ROUNDUP(IF(SUM($V48:AB48)+($E48-SUM($V48:AB48))*$N48&gt;$E48-$O48,$E48-$O48-SUM($V48:AB48),($E48-SUM($V48:AB48))*$N48),0),0)</f>
        <v>0</v>
      </c>
      <c r="AD48" s="136">
        <f>IF(COLUMN(AD$12)-COLUMN($V$12)+1&lt;=$U48,ROUNDUP(IF(SUM($V48:AC48)+($E48-SUM($V48:AC48))*$N48&gt;$E48-$O48,$E48-$O48-SUM($V48:AC48),($E48-SUM($V48:AC48))*$N48),0),0)</f>
        <v>0</v>
      </c>
      <c r="AE48" s="136">
        <f>IF(COLUMN(AE$12)-COLUMN($V$12)+1&lt;=$U48,ROUNDUP(IF(SUM($V48:AD48)+($E48-SUM($V48:AD48))*$N48&gt;$E48-$O48,$E48-$O48-SUM($V48:AD48),($E48-SUM($V48:AD48))*$N48),0),0)</f>
        <v>0</v>
      </c>
      <c r="AF48" s="136">
        <f>IF(COLUMN(AF$12)-COLUMN($V$12)+1&lt;=$U48,ROUNDUP(IF(SUM($V48:AE48)+($E48-SUM($V48:AE48))*$N48&gt;$E48-$O48,$E48-$O48-SUM($V48:AE48),($E48-SUM($V48:AE48))*$N48),0),0)</f>
        <v>0</v>
      </c>
      <c r="AG48" s="136">
        <f>IF(COLUMN(AG$12)-COLUMN($V$12)+1&lt;=$U48,ROUNDUP(IF(SUM($V48:AF48)+($E48-SUM($V48:AF48))*$N48&gt;$E48-$O48,$E48-$O48-SUM($V48:AF48),($E48-SUM($V48:AF48))*$N48),0),0)</f>
        <v>0</v>
      </c>
      <c r="AH48" s="136">
        <f>IF(COLUMN(AH$12)-COLUMN($V$12)+1&lt;=$U48,ROUNDUP(IF(SUM($V48:AG48)+($E48-SUM($V48:AG48))*$N48&gt;$E48-$O48,$E48-$O48-SUM($V48:AG48),($E48-SUM($V48:AG48))*$N48),0),0)</f>
        <v>0</v>
      </c>
      <c r="AI48" s="136">
        <f>IF(COLUMN(AI$12)-COLUMN($V$12)+1&lt;=$U48,ROUNDUP(IF(SUM($V48:AH48)+($E48-SUM($V48:AH48))*$N48&gt;$E48-$O48,$E48-$O48-SUM($V48:AH48),($E48-SUM($V48:AH48))*$N48),0),0)</f>
        <v>0</v>
      </c>
      <c r="AJ48" s="136">
        <f>IF(COLUMN(AJ$12)-COLUMN($V$12)+1&lt;=$U48,ROUNDUP(IF(SUM($V48:AI48)+($E48-SUM($V48:AI48))*$N48&gt;$E48-$O48,$E48-$O48-SUM($V48:AI48),($E48-SUM($V48:AI48))*$N48),0),0)</f>
        <v>0</v>
      </c>
      <c r="AK48" s="136">
        <f>IF(COLUMN(AK$12)-COLUMN($V$12)+1&lt;=$U48,ROUNDUP(IF(SUM($V48:AJ48)+($E48-SUM($V48:AJ48))*$N48&gt;$E48-$O48,$E48-$O48-SUM($V48:AJ48),($E48-SUM($V48:AJ48))*$N48),0),0)</f>
        <v>0</v>
      </c>
      <c r="AL48" s="136">
        <f>IF(COLUMN(AL$12)-COLUMN($V$12)+1&lt;=$U48,ROUNDUP(IF(SUM($V48:AK48)+($E48-SUM($V48:AK48))*$N48&gt;$E48-$O48,$E48-$O48-SUM($V48:AK48),($E48-SUM($V48:AK48))*$N48),0),0)</f>
        <v>0</v>
      </c>
      <c r="AM48" s="136">
        <f>IF(COLUMN(AM$12)-COLUMN($V$12)+1&lt;=$U48,ROUNDUP(IF(SUM($V48:AL48)+($E48-SUM($V48:AL48))*$N48&gt;$E48-$O48,$E48-$O48-SUM($V48:AL48),($E48-SUM($V48:AL48))*$N48),0),0)</f>
        <v>0</v>
      </c>
      <c r="AN48" s="136">
        <f>IF(COLUMN(AN$12)-COLUMN($V$12)+1&lt;=$U48,ROUNDUP(IF(SUM($V48:AM48)+($E48-SUM($V48:AM48))*$N48&gt;$E48-$O48,$E48-$O48-SUM($V48:AM48),($E48-SUM($V48:AM48))*$N48),0),0)</f>
        <v>0</v>
      </c>
      <c r="AO48" s="136">
        <f>IF(COLUMN(AO$12)-COLUMN($V$12)+1&lt;=$U48,ROUNDUP(IF(SUM($V48:AN48)+($E48-SUM($V48:AN48))*$N48&gt;$E48-$O48,$E48-$O48-SUM($V48:AN48),($E48-SUM($V48:AN48))*$N48),0),0)</f>
        <v>0</v>
      </c>
      <c r="AP48" s="136">
        <f>IF(COLUMN(AP$12)-COLUMN($V$12)+1&lt;=$U48,ROUNDUP(IF(SUM($V48:AO48)+($E48-SUM($V48:AO48))*$N48&gt;$E48-$O48,$E48-$O48-SUM($V48:AO48),($E48-SUM($V48:AO48))*$N48),0),0)</f>
        <v>0</v>
      </c>
      <c r="AQ48" s="136">
        <f>IF(COLUMN(AQ$12)-COLUMN($V$12)+1&lt;=$U48,ROUNDUP(IF(SUM($V48:AP48)+($E48-SUM($V48:AP48))*$N48&gt;$E48-$O48,$E48-$O48-SUM($V48:AP48),($E48-SUM($V48:AP48))*$N48),0),0)</f>
        <v>0</v>
      </c>
      <c r="AR48" s="136">
        <f>IF(COLUMN(AR$12)-COLUMN($V$12)+1&lt;=$U48,ROUNDUP(IF(SUM($V48:AQ48)+($E48-SUM($V48:AQ48))*$N48&gt;$E48-$O48,$E48-$O48-SUM($V48:AQ48),($E48-SUM($V48:AQ48))*$N48),0),0)</f>
        <v>0</v>
      </c>
      <c r="AS48" s="136">
        <f>IF(COLUMN(AS$12)-COLUMN($V$12)+1&lt;=$U48,ROUNDUP(IF(SUM($V48:AR48)+($E48-SUM($V48:AR48))*$N48&gt;$E48-$O48,$E48-$O48-SUM($V48:AR48),($E48-SUM($V48:AR48))*$N48),0),0)</f>
        <v>0</v>
      </c>
      <c r="AT48" s="136">
        <f>IF(COLUMN(AT$12)-COLUMN($V$12)+1&lt;=$U48,ROUNDUP(IF(SUM($V48:AS48)+($E48-SUM($V48:AS48))*$N48&gt;$E48-$O48,$E48-$O48-SUM($V48:AS48),($E48-SUM($V48:AS48))*$N48),0),0)</f>
        <v>0</v>
      </c>
      <c r="AU48" s="136">
        <f>IF(COLUMN(AU$12)-COLUMN($V$12)+1&lt;=$U48,ROUNDUP(IF(SUM($V48:AT48)+($E48-SUM($V48:AT48))*$N48&gt;$E48-$O48,$E48-$O48-SUM($V48:AT48),($E48-SUM($V48:AT48))*$N48),0),0)</f>
        <v>0</v>
      </c>
      <c r="AV48" s="136">
        <f>IF(COLUMN(AV$12)-COLUMN($V$12)+1&lt;=$U48,ROUNDUP(IF(SUM($V48:AU48)+($E48-SUM($V48:AU48))*$N48&gt;$E48-$O48,$E48-$O48-SUM($V48:AU48),($E48-SUM($V48:AU48))*$N48),0),0)</f>
        <v>0</v>
      </c>
      <c r="AW48" s="136">
        <f>IF(COLUMN(AW$12)-COLUMN($V$12)+1&lt;=$U48,ROUNDUP(IF(SUM($V48:AV48)+($E48-SUM($V48:AV48))*$N48&gt;$E48-$O48,$E48-$O48-SUM($V48:AV48),($E48-SUM($V48:AV48))*$N48),0),0)</f>
        <v>0</v>
      </c>
      <c r="AX48" s="136">
        <f>IF(COLUMN(AX$12)-COLUMN($V$12)+1&lt;=$U48,ROUNDUP(IF(SUM($V48:AW48)+($E48-SUM($V48:AW48))*$N48&gt;$E48-$O48,$E48-$O48-SUM($V48:AW48),($E48-SUM($V48:AW48))*$N48),0),0)</f>
        <v>0</v>
      </c>
      <c r="AY48" s="136">
        <f>IF(COLUMN(AY$12)-COLUMN($V$12)+1&lt;=$U48,ROUNDUP(IF(SUM($V48:AX48)+($E48-SUM($V48:AX48))*$N48&gt;$E48-$O48,$E48-$O48-SUM($V48:AX48),($E48-SUM($V48:AX48))*$N48),0),0)</f>
        <v>0</v>
      </c>
      <c r="AZ48" s="136">
        <f>IF(COLUMN(AZ$12)-COLUMN($V$12)+1&lt;=$U48,ROUNDUP(IF(SUM($V48:AY48)+($E48-SUM($V48:AY48))*$N48&gt;$E48-$O48,$E48-$O48-SUM($V48:AY48),($E48-SUM($V48:AY48))*$N48),0),0)</f>
        <v>0</v>
      </c>
      <c r="BA48" s="136">
        <f>IF(COLUMN(BA$12)-COLUMN($V$12)+1&lt;=$U48,ROUNDUP(IF(SUM($V48:AZ48)+($E48-SUM($V48:AZ48))*$N48&gt;$E48-$O48,$E48-$O48-SUM($V48:AZ48),($E48-SUM($V48:AZ48))*$N48),0),0)</f>
        <v>0</v>
      </c>
      <c r="BB48" s="556">
        <f t="shared" si="70"/>
        <v>0</v>
      </c>
      <c r="BC48" s="556">
        <f t="shared" si="71"/>
        <v>0</v>
      </c>
      <c r="BD48" s="146">
        <f t="shared" si="72"/>
        <v>0</v>
      </c>
      <c r="BE48" s="146">
        <f t="shared" si="73"/>
        <v>0</v>
      </c>
      <c r="BF48" s="146">
        <f t="shared" si="74"/>
        <v>0</v>
      </c>
      <c r="BH48" s="557">
        <f t="shared" si="75"/>
        <v>0</v>
      </c>
      <c r="BI48" s="558">
        <f t="shared" si="48"/>
        <v>0</v>
      </c>
      <c r="BJ48" s="558">
        <f t="shared" si="49"/>
        <v>0</v>
      </c>
      <c r="BK48" s="557">
        <f t="shared" si="76"/>
        <v>0</v>
      </c>
      <c r="BL48" s="558">
        <f t="shared" si="50"/>
        <v>0</v>
      </c>
      <c r="BM48" s="558">
        <f t="shared" si="51"/>
        <v>0</v>
      </c>
      <c r="BN48" s="558">
        <f t="shared" si="52"/>
        <v>0</v>
      </c>
      <c r="BO48" s="558">
        <f t="shared" si="53"/>
        <v>0</v>
      </c>
      <c r="BP48" s="558">
        <f t="shared" si="54"/>
        <v>0</v>
      </c>
      <c r="BQ48" s="558">
        <f t="shared" si="55"/>
        <v>0</v>
      </c>
      <c r="BR48" s="533"/>
      <c r="BS48" s="557">
        <f t="shared" si="77"/>
        <v>0</v>
      </c>
      <c r="BT48" s="558">
        <f t="shared" si="56"/>
        <v>0</v>
      </c>
      <c r="BU48" s="558">
        <f t="shared" si="57"/>
        <v>0</v>
      </c>
      <c r="BV48" s="557">
        <f t="shared" si="78"/>
        <v>0</v>
      </c>
      <c r="BW48" s="558">
        <f t="shared" si="58"/>
        <v>0</v>
      </c>
      <c r="BX48" s="558">
        <f t="shared" si="59"/>
        <v>0</v>
      </c>
      <c r="BY48" s="558">
        <f t="shared" si="60"/>
        <v>0</v>
      </c>
      <c r="BZ48" s="558">
        <f t="shared" si="61"/>
        <v>0</v>
      </c>
      <c r="CA48" s="558">
        <f t="shared" si="62"/>
        <v>0</v>
      </c>
      <c r="CB48" s="558">
        <f t="shared" si="63"/>
        <v>0</v>
      </c>
      <c r="CC48" s="533"/>
      <c r="CD48" s="533"/>
      <c r="CE48" s="533"/>
      <c r="CF48" s="533"/>
      <c r="CG48" s="533"/>
      <c r="CH48" s="533"/>
      <c r="CI48" s="533"/>
      <c r="CJ48" s="533"/>
      <c r="CK48" s="533"/>
      <c r="CL48" s="533"/>
      <c r="CM48" s="533"/>
      <c r="CN48" s="533"/>
      <c r="CO48" s="533"/>
      <c r="CP48" s="533"/>
      <c r="CQ48" s="533"/>
      <c r="CR48" s="533"/>
      <c r="CS48" s="533"/>
      <c r="CT48" s="533"/>
      <c r="CU48" s="533"/>
      <c r="CV48" s="533"/>
      <c r="CW48" s="533"/>
      <c r="CX48" s="533"/>
      <c r="CY48" s="533"/>
      <c r="CZ48" s="533"/>
    </row>
    <row r="49" spans="2:104" ht="13.5" x14ac:dyDescent="0.2">
      <c r="B49" s="145" t="str">
        <f t="shared" si="34"/>
        <v/>
      </c>
      <c r="C49" s="550"/>
      <c r="D49" s="551"/>
      <c r="E49" s="552"/>
      <c r="F49" s="553"/>
      <c r="G49" s="553"/>
      <c r="H49" s="554"/>
      <c r="I49" s="554"/>
      <c r="J49" s="554"/>
      <c r="K49" s="554"/>
      <c r="L49" s="613" t="str" cm="1">
        <f t="array" ref="L49">IF(OR(NOT(ISBLANK(H49:K49))),SUM(H49:K49), "")</f>
        <v/>
      </c>
      <c r="M49" s="613" t="str">
        <f t="shared" si="26"/>
        <v/>
      </c>
      <c r="N49" s="555" t="str">
        <f t="shared" si="64"/>
        <v/>
      </c>
      <c r="O49" s="532">
        <f t="shared" si="65"/>
        <v>0</v>
      </c>
      <c r="P49" s="146">
        <f t="shared" si="66"/>
        <v>0</v>
      </c>
      <c r="Q49" s="146">
        <f t="shared" si="45"/>
        <v>0</v>
      </c>
      <c r="R49" s="146">
        <f t="shared" si="46"/>
        <v>0</v>
      </c>
      <c r="S49" s="146" t="str">
        <f t="shared" si="67"/>
        <v/>
      </c>
      <c r="T49" s="146" t="str">
        <f t="shared" si="68"/>
        <v/>
      </c>
      <c r="U49" s="146">
        <f t="shared" si="47"/>
        <v>0</v>
      </c>
      <c r="V49" s="136">
        <f t="shared" si="69"/>
        <v>0</v>
      </c>
      <c r="W49" s="136">
        <f>IF(COLUMN(W$12)-COLUMN($V$12)+1&lt;=$U49,ROUNDUP(IF(SUM($V49:V49)+($E49-SUM($V49:V49))*$N49&gt;$E49-$O49,$E49-$O49-SUM($V49:V49),($E49-SUM($V49:V49))*$N49),0),0)</f>
        <v>0</v>
      </c>
      <c r="X49" s="136">
        <f>IF(COLUMN(X$12)-COLUMN($V$12)+1&lt;=$U49,ROUNDUP(IF(SUM($V49:W49)+($E49-SUM($V49:W49))*$N49&gt;$E49-$O49,$E49-$O49-SUM($V49:W49),($E49-SUM($V49:W49))*$N49),0),0)</f>
        <v>0</v>
      </c>
      <c r="Y49" s="136">
        <f>IF(COLUMN(Y$12)-COLUMN($V$12)+1&lt;=$U49,ROUNDUP(IF(SUM($V49:X49)+($E49-SUM($V49:X49))*$N49&gt;$E49-$O49,$E49-$O49-SUM($V49:X49),($E49-SUM($V49:X49))*$N49),0),0)</f>
        <v>0</v>
      </c>
      <c r="Z49" s="136">
        <f>IF(COLUMN(Z$12)-COLUMN($V$12)+1&lt;=$U49,ROUNDUP(IF(SUM($V49:Y49)+($E49-SUM($V49:Y49))*$N49&gt;$E49-$O49,$E49-$O49-SUM($V49:Y49),($E49-SUM($V49:Y49))*$N49),0),0)</f>
        <v>0</v>
      </c>
      <c r="AA49" s="136">
        <f>IF(COLUMN(AA$12)-COLUMN($V$12)+1&lt;=$U49,ROUNDUP(IF(SUM($V49:Z49)+($E49-SUM($V49:Z49))*$N49&gt;$E49-$O49,$E49-$O49-SUM($V49:Z49),($E49-SUM($V49:Z49))*$N49),0),0)</f>
        <v>0</v>
      </c>
      <c r="AB49" s="136">
        <f>IF(COLUMN(AB$12)-COLUMN($V$12)+1&lt;=$U49,ROUNDUP(IF(SUM($V49:AA49)+($E49-SUM($V49:AA49))*$N49&gt;$E49-$O49,$E49-$O49-SUM($V49:AA49),($E49-SUM($V49:AA49))*$N49),0),0)</f>
        <v>0</v>
      </c>
      <c r="AC49" s="136">
        <f>IF(COLUMN(AC$12)-COLUMN($V$12)+1&lt;=$U49,ROUNDUP(IF(SUM($V49:AB49)+($E49-SUM($V49:AB49))*$N49&gt;$E49-$O49,$E49-$O49-SUM($V49:AB49),($E49-SUM($V49:AB49))*$N49),0),0)</f>
        <v>0</v>
      </c>
      <c r="AD49" s="136">
        <f>IF(COLUMN(AD$12)-COLUMN($V$12)+1&lt;=$U49,ROUNDUP(IF(SUM($V49:AC49)+($E49-SUM($V49:AC49))*$N49&gt;$E49-$O49,$E49-$O49-SUM($V49:AC49),($E49-SUM($V49:AC49))*$N49),0),0)</f>
        <v>0</v>
      </c>
      <c r="AE49" s="136">
        <f>IF(COLUMN(AE$12)-COLUMN($V$12)+1&lt;=$U49,ROUNDUP(IF(SUM($V49:AD49)+($E49-SUM($V49:AD49))*$N49&gt;$E49-$O49,$E49-$O49-SUM($V49:AD49),($E49-SUM($V49:AD49))*$N49),0),0)</f>
        <v>0</v>
      </c>
      <c r="AF49" s="136">
        <f>IF(COLUMN(AF$12)-COLUMN($V$12)+1&lt;=$U49,ROUNDUP(IF(SUM($V49:AE49)+($E49-SUM($V49:AE49))*$N49&gt;$E49-$O49,$E49-$O49-SUM($V49:AE49),($E49-SUM($V49:AE49))*$N49),0),0)</f>
        <v>0</v>
      </c>
      <c r="AG49" s="136">
        <f>IF(COLUMN(AG$12)-COLUMN($V$12)+1&lt;=$U49,ROUNDUP(IF(SUM($V49:AF49)+($E49-SUM($V49:AF49))*$N49&gt;$E49-$O49,$E49-$O49-SUM($V49:AF49),($E49-SUM($V49:AF49))*$N49),0),0)</f>
        <v>0</v>
      </c>
      <c r="AH49" s="136">
        <f>IF(COLUMN(AH$12)-COLUMN($V$12)+1&lt;=$U49,ROUNDUP(IF(SUM($V49:AG49)+($E49-SUM($V49:AG49))*$N49&gt;$E49-$O49,$E49-$O49-SUM($V49:AG49),($E49-SUM($V49:AG49))*$N49),0),0)</f>
        <v>0</v>
      </c>
      <c r="AI49" s="136">
        <f>IF(COLUMN(AI$12)-COLUMN($V$12)+1&lt;=$U49,ROUNDUP(IF(SUM($V49:AH49)+($E49-SUM($V49:AH49))*$N49&gt;$E49-$O49,$E49-$O49-SUM($V49:AH49),($E49-SUM($V49:AH49))*$N49),0),0)</f>
        <v>0</v>
      </c>
      <c r="AJ49" s="136">
        <f>IF(COLUMN(AJ$12)-COLUMN($V$12)+1&lt;=$U49,ROUNDUP(IF(SUM($V49:AI49)+($E49-SUM($V49:AI49))*$N49&gt;$E49-$O49,$E49-$O49-SUM($V49:AI49),($E49-SUM($V49:AI49))*$N49),0),0)</f>
        <v>0</v>
      </c>
      <c r="AK49" s="136">
        <f>IF(COLUMN(AK$12)-COLUMN($V$12)+1&lt;=$U49,ROUNDUP(IF(SUM($V49:AJ49)+($E49-SUM($V49:AJ49))*$N49&gt;$E49-$O49,$E49-$O49-SUM($V49:AJ49),($E49-SUM($V49:AJ49))*$N49),0),0)</f>
        <v>0</v>
      </c>
      <c r="AL49" s="136">
        <f>IF(COLUMN(AL$12)-COLUMN($V$12)+1&lt;=$U49,ROUNDUP(IF(SUM($V49:AK49)+($E49-SUM($V49:AK49))*$N49&gt;$E49-$O49,$E49-$O49-SUM($V49:AK49),($E49-SUM($V49:AK49))*$N49),0),0)</f>
        <v>0</v>
      </c>
      <c r="AM49" s="136">
        <f>IF(COLUMN(AM$12)-COLUMN($V$12)+1&lt;=$U49,ROUNDUP(IF(SUM($V49:AL49)+($E49-SUM($V49:AL49))*$N49&gt;$E49-$O49,$E49-$O49-SUM($V49:AL49),($E49-SUM($V49:AL49))*$N49),0),0)</f>
        <v>0</v>
      </c>
      <c r="AN49" s="136">
        <f>IF(COLUMN(AN$12)-COLUMN($V$12)+1&lt;=$U49,ROUNDUP(IF(SUM($V49:AM49)+($E49-SUM($V49:AM49))*$N49&gt;$E49-$O49,$E49-$O49-SUM($V49:AM49),($E49-SUM($V49:AM49))*$N49),0),0)</f>
        <v>0</v>
      </c>
      <c r="AO49" s="136">
        <f>IF(COLUMN(AO$12)-COLUMN($V$12)+1&lt;=$U49,ROUNDUP(IF(SUM($V49:AN49)+($E49-SUM($V49:AN49))*$N49&gt;$E49-$O49,$E49-$O49-SUM($V49:AN49),($E49-SUM($V49:AN49))*$N49),0),0)</f>
        <v>0</v>
      </c>
      <c r="AP49" s="136">
        <f>IF(COLUMN(AP$12)-COLUMN($V$12)+1&lt;=$U49,ROUNDUP(IF(SUM($V49:AO49)+($E49-SUM($V49:AO49))*$N49&gt;$E49-$O49,$E49-$O49-SUM($V49:AO49),($E49-SUM($V49:AO49))*$N49),0),0)</f>
        <v>0</v>
      </c>
      <c r="AQ49" s="136">
        <f>IF(COLUMN(AQ$12)-COLUMN($V$12)+1&lt;=$U49,ROUNDUP(IF(SUM($V49:AP49)+($E49-SUM($V49:AP49))*$N49&gt;$E49-$O49,$E49-$O49-SUM($V49:AP49),($E49-SUM($V49:AP49))*$N49),0),0)</f>
        <v>0</v>
      </c>
      <c r="AR49" s="136">
        <f>IF(COLUMN(AR$12)-COLUMN($V$12)+1&lt;=$U49,ROUNDUP(IF(SUM($V49:AQ49)+($E49-SUM($V49:AQ49))*$N49&gt;$E49-$O49,$E49-$O49-SUM($V49:AQ49),($E49-SUM($V49:AQ49))*$N49),0),0)</f>
        <v>0</v>
      </c>
      <c r="AS49" s="136">
        <f>IF(COLUMN(AS$12)-COLUMN($V$12)+1&lt;=$U49,ROUNDUP(IF(SUM($V49:AR49)+($E49-SUM($V49:AR49))*$N49&gt;$E49-$O49,$E49-$O49-SUM($V49:AR49),($E49-SUM($V49:AR49))*$N49),0),0)</f>
        <v>0</v>
      </c>
      <c r="AT49" s="136">
        <f>IF(COLUMN(AT$12)-COLUMN($V$12)+1&lt;=$U49,ROUNDUP(IF(SUM($V49:AS49)+($E49-SUM($V49:AS49))*$N49&gt;$E49-$O49,$E49-$O49-SUM($V49:AS49),($E49-SUM($V49:AS49))*$N49),0),0)</f>
        <v>0</v>
      </c>
      <c r="AU49" s="136">
        <f>IF(COLUMN(AU$12)-COLUMN($V$12)+1&lt;=$U49,ROUNDUP(IF(SUM($V49:AT49)+($E49-SUM($V49:AT49))*$N49&gt;$E49-$O49,$E49-$O49-SUM($V49:AT49),($E49-SUM($V49:AT49))*$N49),0),0)</f>
        <v>0</v>
      </c>
      <c r="AV49" s="136">
        <f>IF(COLUMN(AV$12)-COLUMN($V$12)+1&lt;=$U49,ROUNDUP(IF(SUM($V49:AU49)+($E49-SUM($V49:AU49))*$N49&gt;$E49-$O49,$E49-$O49-SUM($V49:AU49),($E49-SUM($V49:AU49))*$N49),0),0)</f>
        <v>0</v>
      </c>
      <c r="AW49" s="136">
        <f>IF(COLUMN(AW$12)-COLUMN($V$12)+1&lt;=$U49,ROUNDUP(IF(SUM($V49:AV49)+($E49-SUM($V49:AV49))*$N49&gt;$E49-$O49,$E49-$O49-SUM($V49:AV49),($E49-SUM($V49:AV49))*$N49),0),0)</f>
        <v>0</v>
      </c>
      <c r="AX49" s="136">
        <f>IF(COLUMN(AX$12)-COLUMN($V$12)+1&lt;=$U49,ROUNDUP(IF(SUM($V49:AW49)+($E49-SUM($V49:AW49))*$N49&gt;$E49-$O49,$E49-$O49-SUM($V49:AW49),($E49-SUM($V49:AW49))*$N49),0),0)</f>
        <v>0</v>
      </c>
      <c r="AY49" s="136">
        <f>IF(COLUMN(AY$12)-COLUMN($V$12)+1&lt;=$U49,ROUNDUP(IF(SUM($V49:AX49)+($E49-SUM($V49:AX49))*$N49&gt;$E49-$O49,$E49-$O49-SUM($V49:AX49),($E49-SUM($V49:AX49))*$N49),0),0)</f>
        <v>0</v>
      </c>
      <c r="AZ49" s="136">
        <f>IF(COLUMN(AZ$12)-COLUMN($V$12)+1&lt;=$U49,ROUNDUP(IF(SUM($V49:AY49)+($E49-SUM($V49:AY49))*$N49&gt;$E49-$O49,$E49-$O49-SUM($V49:AY49),($E49-SUM($V49:AY49))*$N49),0),0)</f>
        <v>0</v>
      </c>
      <c r="BA49" s="136">
        <f>IF(COLUMN(BA$12)-COLUMN($V$12)+1&lt;=$U49,ROUNDUP(IF(SUM($V49:AZ49)+($E49-SUM($V49:AZ49))*$N49&gt;$E49-$O49,$E49-$O49-SUM($V49:AZ49),($E49-SUM($V49:AZ49))*$N49),0),0)</f>
        <v>0</v>
      </c>
      <c r="BB49" s="556">
        <f t="shared" si="70"/>
        <v>0</v>
      </c>
      <c r="BC49" s="556">
        <f t="shared" si="71"/>
        <v>0</v>
      </c>
      <c r="BD49" s="146">
        <f t="shared" si="72"/>
        <v>0</v>
      </c>
      <c r="BE49" s="146">
        <f t="shared" si="73"/>
        <v>0</v>
      </c>
      <c r="BF49" s="146">
        <f t="shared" si="74"/>
        <v>0</v>
      </c>
      <c r="BH49" s="557">
        <f t="shared" si="75"/>
        <v>0</v>
      </c>
      <c r="BI49" s="558">
        <f t="shared" si="48"/>
        <v>0</v>
      </c>
      <c r="BJ49" s="558">
        <f t="shared" si="49"/>
        <v>0</v>
      </c>
      <c r="BK49" s="557">
        <f t="shared" si="76"/>
        <v>0</v>
      </c>
      <c r="BL49" s="558">
        <f t="shared" si="50"/>
        <v>0</v>
      </c>
      <c r="BM49" s="558">
        <f t="shared" si="51"/>
        <v>0</v>
      </c>
      <c r="BN49" s="558">
        <f t="shared" si="52"/>
        <v>0</v>
      </c>
      <c r="BO49" s="558">
        <f t="shared" si="53"/>
        <v>0</v>
      </c>
      <c r="BP49" s="558">
        <f t="shared" si="54"/>
        <v>0</v>
      </c>
      <c r="BQ49" s="558">
        <f t="shared" si="55"/>
        <v>0</v>
      </c>
      <c r="BR49" s="533"/>
      <c r="BS49" s="557">
        <f t="shared" si="77"/>
        <v>0</v>
      </c>
      <c r="BT49" s="558">
        <f t="shared" si="56"/>
        <v>0</v>
      </c>
      <c r="BU49" s="558">
        <f t="shared" si="57"/>
        <v>0</v>
      </c>
      <c r="BV49" s="557">
        <f t="shared" si="78"/>
        <v>0</v>
      </c>
      <c r="BW49" s="558">
        <f t="shared" si="58"/>
        <v>0</v>
      </c>
      <c r="BX49" s="558">
        <f t="shared" si="59"/>
        <v>0</v>
      </c>
      <c r="BY49" s="558">
        <f t="shared" si="60"/>
        <v>0</v>
      </c>
      <c r="BZ49" s="558">
        <f t="shared" si="61"/>
        <v>0</v>
      </c>
      <c r="CA49" s="558">
        <f t="shared" si="62"/>
        <v>0</v>
      </c>
      <c r="CB49" s="558">
        <f t="shared" si="63"/>
        <v>0</v>
      </c>
      <c r="CC49" s="533"/>
      <c r="CD49" s="533"/>
      <c r="CE49" s="533"/>
      <c r="CF49" s="533"/>
      <c r="CG49" s="533"/>
      <c r="CH49" s="533"/>
      <c r="CI49" s="533"/>
      <c r="CJ49" s="533"/>
      <c r="CK49" s="533"/>
      <c r="CL49" s="533"/>
      <c r="CM49" s="533"/>
      <c r="CN49" s="533"/>
      <c r="CO49" s="533"/>
      <c r="CP49" s="533"/>
      <c r="CQ49" s="533"/>
      <c r="CR49" s="533"/>
      <c r="CS49" s="533"/>
      <c r="CT49" s="533"/>
      <c r="CU49" s="533"/>
      <c r="CV49" s="533"/>
      <c r="CW49" s="533"/>
      <c r="CX49" s="533"/>
      <c r="CY49" s="533"/>
      <c r="CZ49" s="533"/>
    </row>
    <row r="50" spans="2:104" ht="13.5" x14ac:dyDescent="0.2">
      <c r="B50" s="145" t="str">
        <f t="shared" si="34"/>
        <v/>
      </c>
      <c r="C50" s="550"/>
      <c r="D50" s="551"/>
      <c r="E50" s="552"/>
      <c r="F50" s="553"/>
      <c r="G50" s="553"/>
      <c r="H50" s="554"/>
      <c r="I50" s="554"/>
      <c r="J50" s="554"/>
      <c r="K50" s="554"/>
      <c r="L50" s="613" t="str" cm="1">
        <f t="array" ref="L50">IF(OR(NOT(ISBLANK(H50:K50))),SUM(H50:K50), "")</f>
        <v/>
      </c>
      <c r="M50" s="613" t="str">
        <f t="shared" si="26"/>
        <v/>
      </c>
      <c r="N50" s="555" t="str">
        <f t="shared" si="64"/>
        <v/>
      </c>
      <c r="O50" s="532">
        <f t="shared" si="65"/>
        <v>0</v>
      </c>
      <c r="P50" s="146">
        <f t="shared" si="66"/>
        <v>0</v>
      </c>
      <c r="Q50" s="146">
        <f t="shared" si="45"/>
        <v>0</v>
      </c>
      <c r="R50" s="146">
        <f t="shared" si="46"/>
        <v>0</v>
      </c>
      <c r="S50" s="146" t="str">
        <f t="shared" si="67"/>
        <v/>
      </c>
      <c r="T50" s="146" t="str">
        <f t="shared" si="68"/>
        <v/>
      </c>
      <c r="U50" s="146">
        <f t="shared" si="47"/>
        <v>0</v>
      </c>
      <c r="V50" s="136">
        <f t="shared" si="69"/>
        <v>0</v>
      </c>
      <c r="W50" s="136">
        <f>IF(COLUMN(W$12)-COLUMN($V$12)+1&lt;=$U50,ROUNDUP(IF(SUM($V50:V50)+($E50-SUM($V50:V50))*$N50&gt;$E50-$O50,$E50-$O50-SUM($V50:V50),($E50-SUM($V50:V50))*$N50),0),0)</f>
        <v>0</v>
      </c>
      <c r="X50" s="136">
        <f>IF(COLUMN(X$12)-COLUMN($V$12)+1&lt;=$U50,ROUNDUP(IF(SUM($V50:W50)+($E50-SUM($V50:W50))*$N50&gt;$E50-$O50,$E50-$O50-SUM($V50:W50),($E50-SUM($V50:W50))*$N50),0),0)</f>
        <v>0</v>
      </c>
      <c r="Y50" s="136">
        <f>IF(COLUMN(Y$12)-COLUMN($V$12)+1&lt;=$U50,ROUNDUP(IF(SUM($V50:X50)+($E50-SUM($V50:X50))*$N50&gt;$E50-$O50,$E50-$O50-SUM($V50:X50),($E50-SUM($V50:X50))*$N50),0),0)</f>
        <v>0</v>
      </c>
      <c r="Z50" s="136">
        <f>IF(COLUMN(Z$12)-COLUMN($V$12)+1&lt;=$U50,ROUNDUP(IF(SUM($V50:Y50)+($E50-SUM($V50:Y50))*$N50&gt;$E50-$O50,$E50-$O50-SUM($V50:Y50),($E50-SUM($V50:Y50))*$N50),0),0)</f>
        <v>0</v>
      </c>
      <c r="AA50" s="136">
        <f>IF(COLUMN(AA$12)-COLUMN($V$12)+1&lt;=$U50,ROUNDUP(IF(SUM($V50:Z50)+($E50-SUM($V50:Z50))*$N50&gt;$E50-$O50,$E50-$O50-SUM($V50:Z50),($E50-SUM($V50:Z50))*$N50),0),0)</f>
        <v>0</v>
      </c>
      <c r="AB50" s="136">
        <f>IF(COLUMN(AB$12)-COLUMN($V$12)+1&lt;=$U50,ROUNDUP(IF(SUM($V50:AA50)+($E50-SUM($V50:AA50))*$N50&gt;$E50-$O50,$E50-$O50-SUM($V50:AA50),($E50-SUM($V50:AA50))*$N50),0),0)</f>
        <v>0</v>
      </c>
      <c r="AC50" s="136">
        <f>IF(COLUMN(AC$12)-COLUMN($V$12)+1&lt;=$U50,ROUNDUP(IF(SUM($V50:AB50)+($E50-SUM($V50:AB50))*$N50&gt;$E50-$O50,$E50-$O50-SUM($V50:AB50),($E50-SUM($V50:AB50))*$N50),0),0)</f>
        <v>0</v>
      </c>
      <c r="AD50" s="136">
        <f>IF(COLUMN(AD$12)-COLUMN($V$12)+1&lt;=$U50,ROUNDUP(IF(SUM($V50:AC50)+($E50-SUM($V50:AC50))*$N50&gt;$E50-$O50,$E50-$O50-SUM($V50:AC50),($E50-SUM($V50:AC50))*$N50),0),0)</f>
        <v>0</v>
      </c>
      <c r="AE50" s="136">
        <f>IF(COLUMN(AE$12)-COLUMN($V$12)+1&lt;=$U50,ROUNDUP(IF(SUM($V50:AD50)+($E50-SUM($V50:AD50))*$N50&gt;$E50-$O50,$E50-$O50-SUM($V50:AD50),($E50-SUM($V50:AD50))*$N50),0),0)</f>
        <v>0</v>
      </c>
      <c r="AF50" s="136">
        <f>IF(COLUMN(AF$12)-COLUMN($V$12)+1&lt;=$U50,ROUNDUP(IF(SUM($V50:AE50)+($E50-SUM($V50:AE50))*$N50&gt;$E50-$O50,$E50-$O50-SUM($V50:AE50),($E50-SUM($V50:AE50))*$N50),0),0)</f>
        <v>0</v>
      </c>
      <c r="AG50" s="136">
        <f>IF(COLUMN(AG$12)-COLUMN($V$12)+1&lt;=$U50,ROUNDUP(IF(SUM($V50:AF50)+($E50-SUM($V50:AF50))*$N50&gt;$E50-$O50,$E50-$O50-SUM($V50:AF50),($E50-SUM($V50:AF50))*$N50),0),0)</f>
        <v>0</v>
      </c>
      <c r="AH50" s="136">
        <f>IF(COLUMN(AH$12)-COLUMN($V$12)+1&lt;=$U50,ROUNDUP(IF(SUM($V50:AG50)+($E50-SUM($V50:AG50))*$N50&gt;$E50-$O50,$E50-$O50-SUM($V50:AG50),($E50-SUM($V50:AG50))*$N50),0),0)</f>
        <v>0</v>
      </c>
      <c r="AI50" s="136">
        <f>IF(COLUMN(AI$12)-COLUMN($V$12)+1&lt;=$U50,ROUNDUP(IF(SUM($V50:AH50)+($E50-SUM($V50:AH50))*$N50&gt;$E50-$O50,$E50-$O50-SUM($V50:AH50),($E50-SUM($V50:AH50))*$N50),0),0)</f>
        <v>0</v>
      </c>
      <c r="AJ50" s="136">
        <f>IF(COLUMN(AJ$12)-COLUMN($V$12)+1&lt;=$U50,ROUNDUP(IF(SUM($V50:AI50)+($E50-SUM($V50:AI50))*$N50&gt;$E50-$O50,$E50-$O50-SUM($V50:AI50),($E50-SUM($V50:AI50))*$N50),0),0)</f>
        <v>0</v>
      </c>
      <c r="AK50" s="136">
        <f>IF(COLUMN(AK$12)-COLUMN($V$12)+1&lt;=$U50,ROUNDUP(IF(SUM($V50:AJ50)+($E50-SUM($V50:AJ50))*$N50&gt;$E50-$O50,$E50-$O50-SUM($V50:AJ50),($E50-SUM($V50:AJ50))*$N50),0),0)</f>
        <v>0</v>
      </c>
      <c r="AL50" s="136">
        <f>IF(COLUMN(AL$12)-COLUMN($V$12)+1&lt;=$U50,ROUNDUP(IF(SUM($V50:AK50)+($E50-SUM($V50:AK50))*$N50&gt;$E50-$O50,$E50-$O50-SUM($V50:AK50),($E50-SUM($V50:AK50))*$N50),0),0)</f>
        <v>0</v>
      </c>
      <c r="AM50" s="136">
        <f>IF(COLUMN(AM$12)-COLUMN($V$12)+1&lt;=$U50,ROUNDUP(IF(SUM($V50:AL50)+($E50-SUM($V50:AL50))*$N50&gt;$E50-$O50,$E50-$O50-SUM($V50:AL50),($E50-SUM($V50:AL50))*$N50),0),0)</f>
        <v>0</v>
      </c>
      <c r="AN50" s="136">
        <f>IF(COLUMN(AN$12)-COLUMN($V$12)+1&lt;=$U50,ROUNDUP(IF(SUM($V50:AM50)+($E50-SUM($V50:AM50))*$N50&gt;$E50-$O50,$E50-$O50-SUM($V50:AM50),($E50-SUM($V50:AM50))*$N50),0),0)</f>
        <v>0</v>
      </c>
      <c r="AO50" s="136">
        <f>IF(COLUMN(AO$12)-COLUMN($V$12)+1&lt;=$U50,ROUNDUP(IF(SUM($V50:AN50)+($E50-SUM($V50:AN50))*$N50&gt;$E50-$O50,$E50-$O50-SUM($V50:AN50),($E50-SUM($V50:AN50))*$N50),0),0)</f>
        <v>0</v>
      </c>
      <c r="AP50" s="136">
        <f>IF(COLUMN(AP$12)-COLUMN($V$12)+1&lt;=$U50,ROUNDUP(IF(SUM($V50:AO50)+($E50-SUM($V50:AO50))*$N50&gt;$E50-$O50,$E50-$O50-SUM($V50:AO50),($E50-SUM($V50:AO50))*$N50),0),0)</f>
        <v>0</v>
      </c>
      <c r="AQ50" s="136">
        <f>IF(COLUMN(AQ$12)-COLUMN($V$12)+1&lt;=$U50,ROUNDUP(IF(SUM($V50:AP50)+($E50-SUM($V50:AP50))*$N50&gt;$E50-$O50,$E50-$O50-SUM($V50:AP50),($E50-SUM($V50:AP50))*$N50),0),0)</f>
        <v>0</v>
      </c>
      <c r="AR50" s="136">
        <f>IF(COLUMN(AR$12)-COLUMN($V$12)+1&lt;=$U50,ROUNDUP(IF(SUM($V50:AQ50)+($E50-SUM($V50:AQ50))*$N50&gt;$E50-$O50,$E50-$O50-SUM($V50:AQ50),($E50-SUM($V50:AQ50))*$N50),0),0)</f>
        <v>0</v>
      </c>
      <c r="AS50" s="136">
        <f>IF(COLUMN(AS$12)-COLUMN($V$12)+1&lt;=$U50,ROUNDUP(IF(SUM($V50:AR50)+($E50-SUM($V50:AR50))*$N50&gt;$E50-$O50,$E50-$O50-SUM($V50:AR50),($E50-SUM($V50:AR50))*$N50),0),0)</f>
        <v>0</v>
      </c>
      <c r="AT50" s="136">
        <f>IF(COLUMN(AT$12)-COLUMN($V$12)+1&lt;=$U50,ROUNDUP(IF(SUM($V50:AS50)+($E50-SUM($V50:AS50))*$N50&gt;$E50-$O50,$E50-$O50-SUM($V50:AS50),($E50-SUM($V50:AS50))*$N50),0),0)</f>
        <v>0</v>
      </c>
      <c r="AU50" s="136">
        <f>IF(COLUMN(AU$12)-COLUMN($V$12)+1&lt;=$U50,ROUNDUP(IF(SUM($V50:AT50)+($E50-SUM($V50:AT50))*$N50&gt;$E50-$O50,$E50-$O50-SUM($V50:AT50),($E50-SUM($V50:AT50))*$N50),0),0)</f>
        <v>0</v>
      </c>
      <c r="AV50" s="136">
        <f>IF(COLUMN(AV$12)-COLUMN($V$12)+1&lt;=$U50,ROUNDUP(IF(SUM($V50:AU50)+($E50-SUM($V50:AU50))*$N50&gt;$E50-$O50,$E50-$O50-SUM($V50:AU50),($E50-SUM($V50:AU50))*$N50),0),0)</f>
        <v>0</v>
      </c>
      <c r="AW50" s="136">
        <f>IF(COLUMN(AW$12)-COLUMN($V$12)+1&lt;=$U50,ROUNDUP(IF(SUM($V50:AV50)+($E50-SUM($V50:AV50))*$N50&gt;$E50-$O50,$E50-$O50-SUM($V50:AV50),($E50-SUM($V50:AV50))*$N50),0),0)</f>
        <v>0</v>
      </c>
      <c r="AX50" s="136">
        <f>IF(COLUMN(AX$12)-COLUMN($V$12)+1&lt;=$U50,ROUNDUP(IF(SUM($V50:AW50)+($E50-SUM($V50:AW50))*$N50&gt;$E50-$O50,$E50-$O50-SUM($V50:AW50),($E50-SUM($V50:AW50))*$N50),0),0)</f>
        <v>0</v>
      </c>
      <c r="AY50" s="136">
        <f>IF(COLUMN(AY$12)-COLUMN($V$12)+1&lt;=$U50,ROUNDUP(IF(SUM($V50:AX50)+($E50-SUM($V50:AX50))*$N50&gt;$E50-$O50,$E50-$O50-SUM($V50:AX50),($E50-SUM($V50:AX50))*$N50),0),0)</f>
        <v>0</v>
      </c>
      <c r="AZ50" s="136">
        <f>IF(COLUMN(AZ$12)-COLUMN($V$12)+1&lt;=$U50,ROUNDUP(IF(SUM($V50:AY50)+($E50-SUM($V50:AY50))*$N50&gt;$E50-$O50,$E50-$O50-SUM($V50:AY50),($E50-SUM($V50:AY50))*$N50),0),0)</f>
        <v>0</v>
      </c>
      <c r="BA50" s="136">
        <f>IF(COLUMN(BA$12)-COLUMN($V$12)+1&lt;=$U50,ROUNDUP(IF(SUM($V50:AZ50)+($E50-SUM($V50:AZ50))*$N50&gt;$E50-$O50,$E50-$O50-SUM($V50:AZ50),($E50-SUM($V50:AZ50))*$N50),0),0)</f>
        <v>0</v>
      </c>
      <c r="BB50" s="556">
        <f t="shared" si="70"/>
        <v>0</v>
      </c>
      <c r="BC50" s="556">
        <f t="shared" si="71"/>
        <v>0</v>
      </c>
      <c r="BD50" s="146">
        <f t="shared" si="72"/>
        <v>0</v>
      </c>
      <c r="BE50" s="146">
        <f t="shared" si="73"/>
        <v>0</v>
      </c>
      <c r="BF50" s="146">
        <f t="shared" si="74"/>
        <v>0</v>
      </c>
      <c r="BH50" s="557">
        <f t="shared" si="75"/>
        <v>0</v>
      </c>
      <c r="BI50" s="558">
        <f t="shared" si="48"/>
        <v>0</v>
      </c>
      <c r="BJ50" s="558">
        <f t="shared" si="49"/>
        <v>0</v>
      </c>
      <c r="BK50" s="557">
        <f t="shared" si="76"/>
        <v>0</v>
      </c>
      <c r="BL50" s="558">
        <f t="shared" si="50"/>
        <v>0</v>
      </c>
      <c r="BM50" s="558">
        <f t="shared" si="51"/>
        <v>0</v>
      </c>
      <c r="BN50" s="558">
        <f t="shared" si="52"/>
        <v>0</v>
      </c>
      <c r="BO50" s="558">
        <f t="shared" si="53"/>
        <v>0</v>
      </c>
      <c r="BP50" s="558">
        <f t="shared" si="54"/>
        <v>0</v>
      </c>
      <c r="BQ50" s="558">
        <f t="shared" si="55"/>
        <v>0</v>
      </c>
      <c r="BR50" s="533"/>
      <c r="BS50" s="557">
        <f t="shared" si="77"/>
        <v>0</v>
      </c>
      <c r="BT50" s="558">
        <f t="shared" si="56"/>
        <v>0</v>
      </c>
      <c r="BU50" s="558">
        <f t="shared" si="57"/>
        <v>0</v>
      </c>
      <c r="BV50" s="557">
        <f t="shared" si="78"/>
        <v>0</v>
      </c>
      <c r="BW50" s="558">
        <f t="shared" si="58"/>
        <v>0</v>
      </c>
      <c r="BX50" s="558">
        <f t="shared" si="59"/>
        <v>0</v>
      </c>
      <c r="BY50" s="558">
        <f t="shared" si="60"/>
        <v>0</v>
      </c>
      <c r="BZ50" s="558">
        <f t="shared" si="61"/>
        <v>0</v>
      </c>
      <c r="CA50" s="558">
        <f t="shared" si="62"/>
        <v>0</v>
      </c>
      <c r="CB50" s="558">
        <f t="shared" si="63"/>
        <v>0</v>
      </c>
      <c r="CC50" s="533"/>
      <c r="CD50" s="533"/>
      <c r="CE50" s="533"/>
      <c r="CF50" s="533"/>
      <c r="CG50" s="533"/>
      <c r="CH50" s="533"/>
      <c r="CI50" s="533"/>
      <c r="CJ50" s="533"/>
      <c r="CK50" s="533"/>
      <c r="CL50" s="533"/>
      <c r="CM50" s="533"/>
      <c r="CN50" s="533"/>
      <c r="CO50" s="533"/>
      <c r="CP50" s="533"/>
      <c r="CQ50" s="533"/>
      <c r="CR50" s="533"/>
      <c r="CS50" s="533"/>
      <c r="CT50" s="533"/>
      <c r="CU50" s="533"/>
      <c r="CV50" s="533"/>
      <c r="CW50" s="533"/>
      <c r="CX50" s="533"/>
      <c r="CY50" s="533"/>
      <c r="CZ50" s="533"/>
    </row>
    <row r="51" spans="2:104" ht="13.5" x14ac:dyDescent="0.2">
      <c r="B51" s="145" t="str">
        <f t="shared" si="34"/>
        <v/>
      </c>
      <c r="C51" s="550"/>
      <c r="D51" s="551"/>
      <c r="E51" s="552"/>
      <c r="F51" s="553"/>
      <c r="G51" s="553"/>
      <c r="H51" s="554"/>
      <c r="I51" s="554"/>
      <c r="J51" s="554"/>
      <c r="K51" s="554"/>
      <c r="L51" s="613" t="str" cm="1">
        <f t="array" ref="L51">IF(OR(NOT(ISBLANK(H51:K51))),SUM(H51:K51), "")</f>
        <v/>
      </c>
      <c r="M51" s="613" t="str">
        <f t="shared" si="26"/>
        <v/>
      </c>
      <c r="N51" s="555" t="str">
        <f t="shared" si="64"/>
        <v/>
      </c>
      <c r="O51" s="532">
        <f t="shared" si="65"/>
        <v>0</v>
      </c>
      <c r="P51" s="146">
        <f t="shared" si="66"/>
        <v>0</v>
      </c>
      <c r="Q51" s="146">
        <f t="shared" si="45"/>
        <v>0</v>
      </c>
      <c r="R51" s="146">
        <f t="shared" si="46"/>
        <v>0</v>
      </c>
      <c r="S51" s="146" t="str">
        <f t="shared" si="67"/>
        <v/>
      </c>
      <c r="T51" s="146" t="str">
        <f t="shared" si="68"/>
        <v/>
      </c>
      <c r="U51" s="146">
        <f t="shared" si="47"/>
        <v>0</v>
      </c>
      <c r="V51" s="136">
        <f t="shared" si="69"/>
        <v>0</v>
      </c>
      <c r="W51" s="136">
        <f>IF(COLUMN(W$12)-COLUMN($V$12)+1&lt;=$U51,ROUNDUP(IF(SUM($V51:V51)+($E51-SUM($V51:V51))*$N51&gt;$E51-$O51,$E51-$O51-SUM($V51:V51),($E51-SUM($V51:V51))*$N51),0),0)</f>
        <v>0</v>
      </c>
      <c r="X51" s="136">
        <f>IF(COLUMN(X$12)-COLUMN($V$12)+1&lt;=$U51,ROUNDUP(IF(SUM($V51:W51)+($E51-SUM($V51:W51))*$N51&gt;$E51-$O51,$E51-$O51-SUM($V51:W51),($E51-SUM($V51:W51))*$N51),0),0)</f>
        <v>0</v>
      </c>
      <c r="Y51" s="136">
        <f>IF(COLUMN(Y$12)-COLUMN($V$12)+1&lt;=$U51,ROUNDUP(IF(SUM($V51:X51)+($E51-SUM($V51:X51))*$N51&gt;$E51-$O51,$E51-$O51-SUM($V51:X51),($E51-SUM($V51:X51))*$N51),0),0)</f>
        <v>0</v>
      </c>
      <c r="Z51" s="136">
        <f>IF(COLUMN(Z$12)-COLUMN($V$12)+1&lt;=$U51,ROUNDUP(IF(SUM($V51:Y51)+($E51-SUM($V51:Y51))*$N51&gt;$E51-$O51,$E51-$O51-SUM($V51:Y51),($E51-SUM($V51:Y51))*$N51),0),0)</f>
        <v>0</v>
      </c>
      <c r="AA51" s="136">
        <f>IF(COLUMN(AA$12)-COLUMN($V$12)+1&lt;=$U51,ROUNDUP(IF(SUM($V51:Z51)+($E51-SUM($V51:Z51))*$N51&gt;$E51-$O51,$E51-$O51-SUM($V51:Z51),($E51-SUM($V51:Z51))*$N51),0),0)</f>
        <v>0</v>
      </c>
      <c r="AB51" s="136">
        <f>IF(COLUMN(AB$12)-COLUMN($V$12)+1&lt;=$U51,ROUNDUP(IF(SUM($V51:AA51)+($E51-SUM($V51:AA51))*$N51&gt;$E51-$O51,$E51-$O51-SUM($V51:AA51),($E51-SUM($V51:AA51))*$N51),0),0)</f>
        <v>0</v>
      </c>
      <c r="AC51" s="136">
        <f>IF(COLUMN(AC$12)-COLUMN($V$12)+1&lt;=$U51,ROUNDUP(IF(SUM($V51:AB51)+($E51-SUM($V51:AB51))*$N51&gt;$E51-$O51,$E51-$O51-SUM($V51:AB51),($E51-SUM($V51:AB51))*$N51),0),0)</f>
        <v>0</v>
      </c>
      <c r="AD51" s="136">
        <f>IF(COLUMN(AD$12)-COLUMN($V$12)+1&lt;=$U51,ROUNDUP(IF(SUM($V51:AC51)+($E51-SUM($V51:AC51))*$N51&gt;$E51-$O51,$E51-$O51-SUM($V51:AC51),($E51-SUM($V51:AC51))*$N51),0),0)</f>
        <v>0</v>
      </c>
      <c r="AE51" s="136">
        <f>IF(COLUMN(AE$12)-COLUMN($V$12)+1&lt;=$U51,ROUNDUP(IF(SUM($V51:AD51)+($E51-SUM($V51:AD51))*$N51&gt;$E51-$O51,$E51-$O51-SUM($V51:AD51),($E51-SUM($V51:AD51))*$N51),0),0)</f>
        <v>0</v>
      </c>
      <c r="AF51" s="136">
        <f>IF(COLUMN(AF$12)-COLUMN($V$12)+1&lt;=$U51,ROUNDUP(IF(SUM($V51:AE51)+($E51-SUM($V51:AE51))*$N51&gt;$E51-$O51,$E51-$O51-SUM($V51:AE51),($E51-SUM($V51:AE51))*$N51),0),0)</f>
        <v>0</v>
      </c>
      <c r="AG51" s="136">
        <f>IF(COLUMN(AG$12)-COLUMN($V$12)+1&lt;=$U51,ROUNDUP(IF(SUM($V51:AF51)+($E51-SUM($V51:AF51))*$N51&gt;$E51-$O51,$E51-$O51-SUM($V51:AF51),($E51-SUM($V51:AF51))*$N51),0),0)</f>
        <v>0</v>
      </c>
      <c r="AH51" s="136">
        <f>IF(COLUMN(AH$12)-COLUMN($V$12)+1&lt;=$U51,ROUNDUP(IF(SUM($V51:AG51)+($E51-SUM($V51:AG51))*$N51&gt;$E51-$O51,$E51-$O51-SUM($V51:AG51),($E51-SUM($V51:AG51))*$N51),0),0)</f>
        <v>0</v>
      </c>
      <c r="AI51" s="136">
        <f>IF(COLUMN(AI$12)-COLUMN($V$12)+1&lt;=$U51,ROUNDUP(IF(SUM($V51:AH51)+($E51-SUM($V51:AH51))*$N51&gt;$E51-$O51,$E51-$O51-SUM($V51:AH51),($E51-SUM($V51:AH51))*$N51),0),0)</f>
        <v>0</v>
      </c>
      <c r="AJ51" s="136">
        <f>IF(COLUMN(AJ$12)-COLUMN($V$12)+1&lt;=$U51,ROUNDUP(IF(SUM($V51:AI51)+($E51-SUM($V51:AI51))*$N51&gt;$E51-$O51,$E51-$O51-SUM($V51:AI51),($E51-SUM($V51:AI51))*$N51),0),0)</f>
        <v>0</v>
      </c>
      <c r="AK51" s="136">
        <f>IF(COLUMN(AK$12)-COLUMN($V$12)+1&lt;=$U51,ROUNDUP(IF(SUM($V51:AJ51)+($E51-SUM($V51:AJ51))*$N51&gt;$E51-$O51,$E51-$O51-SUM($V51:AJ51),($E51-SUM($V51:AJ51))*$N51),0),0)</f>
        <v>0</v>
      </c>
      <c r="AL51" s="136">
        <f>IF(COLUMN(AL$12)-COLUMN($V$12)+1&lt;=$U51,ROUNDUP(IF(SUM($V51:AK51)+($E51-SUM($V51:AK51))*$N51&gt;$E51-$O51,$E51-$O51-SUM($V51:AK51),($E51-SUM($V51:AK51))*$N51),0),0)</f>
        <v>0</v>
      </c>
      <c r="AM51" s="136">
        <f>IF(COLUMN(AM$12)-COLUMN($V$12)+1&lt;=$U51,ROUNDUP(IF(SUM($V51:AL51)+($E51-SUM($V51:AL51))*$N51&gt;$E51-$O51,$E51-$O51-SUM($V51:AL51),($E51-SUM($V51:AL51))*$N51),0),0)</f>
        <v>0</v>
      </c>
      <c r="AN51" s="136">
        <f>IF(COLUMN(AN$12)-COLUMN($V$12)+1&lt;=$U51,ROUNDUP(IF(SUM($V51:AM51)+($E51-SUM($V51:AM51))*$N51&gt;$E51-$O51,$E51-$O51-SUM($V51:AM51),($E51-SUM($V51:AM51))*$N51),0),0)</f>
        <v>0</v>
      </c>
      <c r="AO51" s="136">
        <f>IF(COLUMN(AO$12)-COLUMN($V$12)+1&lt;=$U51,ROUNDUP(IF(SUM($V51:AN51)+($E51-SUM($V51:AN51))*$N51&gt;$E51-$O51,$E51-$O51-SUM($V51:AN51),($E51-SUM($V51:AN51))*$N51),0),0)</f>
        <v>0</v>
      </c>
      <c r="AP51" s="136">
        <f>IF(COLUMN(AP$12)-COLUMN($V$12)+1&lt;=$U51,ROUNDUP(IF(SUM($V51:AO51)+($E51-SUM($V51:AO51))*$N51&gt;$E51-$O51,$E51-$O51-SUM($V51:AO51),($E51-SUM($V51:AO51))*$N51),0),0)</f>
        <v>0</v>
      </c>
      <c r="AQ51" s="136">
        <f>IF(COLUMN(AQ$12)-COLUMN($V$12)+1&lt;=$U51,ROUNDUP(IF(SUM($V51:AP51)+($E51-SUM($V51:AP51))*$N51&gt;$E51-$O51,$E51-$O51-SUM($V51:AP51),($E51-SUM($V51:AP51))*$N51),0),0)</f>
        <v>0</v>
      </c>
      <c r="AR51" s="136">
        <f>IF(COLUMN(AR$12)-COLUMN($V$12)+1&lt;=$U51,ROUNDUP(IF(SUM($V51:AQ51)+($E51-SUM($V51:AQ51))*$N51&gt;$E51-$O51,$E51-$O51-SUM($V51:AQ51),($E51-SUM($V51:AQ51))*$N51),0),0)</f>
        <v>0</v>
      </c>
      <c r="AS51" s="136">
        <f>IF(COLUMN(AS$12)-COLUMN($V$12)+1&lt;=$U51,ROUNDUP(IF(SUM($V51:AR51)+($E51-SUM($V51:AR51))*$N51&gt;$E51-$O51,$E51-$O51-SUM($V51:AR51),($E51-SUM($V51:AR51))*$N51),0),0)</f>
        <v>0</v>
      </c>
      <c r="AT51" s="136">
        <f>IF(COLUMN(AT$12)-COLUMN($V$12)+1&lt;=$U51,ROUNDUP(IF(SUM($V51:AS51)+($E51-SUM($V51:AS51))*$N51&gt;$E51-$O51,$E51-$O51-SUM($V51:AS51),($E51-SUM($V51:AS51))*$N51),0),0)</f>
        <v>0</v>
      </c>
      <c r="AU51" s="136">
        <f>IF(COLUMN(AU$12)-COLUMN($V$12)+1&lt;=$U51,ROUNDUP(IF(SUM($V51:AT51)+($E51-SUM($V51:AT51))*$N51&gt;$E51-$O51,$E51-$O51-SUM($V51:AT51),($E51-SUM($V51:AT51))*$N51),0),0)</f>
        <v>0</v>
      </c>
      <c r="AV51" s="136">
        <f>IF(COLUMN(AV$12)-COLUMN($V$12)+1&lt;=$U51,ROUNDUP(IF(SUM($V51:AU51)+($E51-SUM($V51:AU51))*$N51&gt;$E51-$O51,$E51-$O51-SUM($V51:AU51),($E51-SUM($V51:AU51))*$N51),0),0)</f>
        <v>0</v>
      </c>
      <c r="AW51" s="136">
        <f>IF(COLUMN(AW$12)-COLUMN($V$12)+1&lt;=$U51,ROUNDUP(IF(SUM($V51:AV51)+($E51-SUM($V51:AV51))*$N51&gt;$E51-$O51,$E51-$O51-SUM($V51:AV51),($E51-SUM($V51:AV51))*$N51),0),0)</f>
        <v>0</v>
      </c>
      <c r="AX51" s="136">
        <f>IF(COLUMN(AX$12)-COLUMN($V$12)+1&lt;=$U51,ROUNDUP(IF(SUM($V51:AW51)+($E51-SUM($V51:AW51))*$N51&gt;$E51-$O51,$E51-$O51-SUM($V51:AW51),($E51-SUM($V51:AW51))*$N51),0),0)</f>
        <v>0</v>
      </c>
      <c r="AY51" s="136">
        <f>IF(COLUMN(AY$12)-COLUMN($V$12)+1&lt;=$U51,ROUNDUP(IF(SUM($V51:AX51)+($E51-SUM($V51:AX51))*$N51&gt;$E51-$O51,$E51-$O51-SUM($V51:AX51),($E51-SUM($V51:AX51))*$N51),0),0)</f>
        <v>0</v>
      </c>
      <c r="AZ51" s="136">
        <f>IF(COLUMN(AZ$12)-COLUMN($V$12)+1&lt;=$U51,ROUNDUP(IF(SUM($V51:AY51)+($E51-SUM($V51:AY51))*$N51&gt;$E51-$O51,$E51-$O51-SUM($V51:AY51),($E51-SUM($V51:AY51))*$N51),0),0)</f>
        <v>0</v>
      </c>
      <c r="BA51" s="136">
        <f>IF(COLUMN(BA$12)-COLUMN($V$12)+1&lt;=$U51,ROUNDUP(IF(SUM($V51:AZ51)+($E51-SUM($V51:AZ51))*$N51&gt;$E51-$O51,$E51-$O51-SUM($V51:AZ51),($E51-SUM($V51:AZ51))*$N51),0),0)</f>
        <v>0</v>
      </c>
      <c r="BB51" s="556">
        <f t="shared" si="70"/>
        <v>0</v>
      </c>
      <c r="BC51" s="556">
        <f t="shared" si="71"/>
        <v>0</v>
      </c>
      <c r="BD51" s="146">
        <f t="shared" si="72"/>
        <v>0</v>
      </c>
      <c r="BE51" s="146">
        <f t="shared" si="73"/>
        <v>0</v>
      </c>
      <c r="BF51" s="146">
        <f t="shared" si="74"/>
        <v>0</v>
      </c>
      <c r="BH51" s="557">
        <f t="shared" si="75"/>
        <v>0</v>
      </c>
      <c r="BI51" s="558">
        <f t="shared" si="48"/>
        <v>0</v>
      </c>
      <c r="BJ51" s="558">
        <f t="shared" si="49"/>
        <v>0</v>
      </c>
      <c r="BK51" s="557">
        <f t="shared" si="76"/>
        <v>0</v>
      </c>
      <c r="BL51" s="558">
        <f t="shared" si="50"/>
        <v>0</v>
      </c>
      <c r="BM51" s="558">
        <f t="shared" si="51"/>
        <v>0</v>
      </c>
      <c r="BN51" s="558">
        <f t="shared" si="52"/>
        <v>0</v>
      </c>
      <c r="BO51" s="558">
        <f t="shared" si="53"/>
        <v>0</v>
      </c>
      <c r="BP51" s="558">
        <f t="shared" si="54"/>
        <v>0</v>
      </c>
      <c r="BQ51" s="558">
        <f t="shared" si="55"/>
        <v>0</v>
      </c>
      <c r="BR51" s="533"/>
      <c r="BS51" s="557">
        <f t="shared" si="77"/>
        <v>0</v>
      </c>
      <c r="BT51" s="558">
        <f t="shared" si="56"/>
        <v>0</v>
      </c>
      <c r="BU51" s="558">
        <f t="shared" si="57"/>
        <v>0</v>
      </c>
      <c r="BV51" s="557">
        <f t="shared" si="78"/>
        <v>0</v>
      </c>
      <c r="BW51" s="558">
        <f t="shared" si="58"/>
        <v>0</v>
      </c>
      <c r="BX51" s="558">
        <f t="shared" si="59"/>
        <v>0</v>
      </c>
      <c r="BY51" s="558">
        <f t="shared" si="60"/>
        <v>0</v>
      </c>
      <c r="BZ51" s="558">
        <f t="shared" si="61"/>
        <v>0</v>
      </c>
      <c r="CA51" s="558">
        <f t="shared" si="62"/>
        <v>0</v>
      </c>
      <c r="CB51" s="558">
        <f t="shared" si="63"/>
        <v>0</v>
      </c>
      <c r="CC51" s="533"/>
      <c r="CD51" s="533"/>
      <c r="CE51" s="533"/>
      <c r="CF51" s="533"/>
      <c r="CG51" s="533"/>
      <c r="CH51" s="533"/>
      <c r="CI51" s="533"/>
      <c r="CJ51" s="533"/>
      <c r="CK51" s="533"/>
      <c r="CL51" s="533"/>
      <c r="CM51" s="533"/>
      <c r="CN51" s="533"/>
      <c r="CO51" s="533"/>
      <c r="CP51" s="533"/>
      <c r="CQ51" s="533"/>
      <c r="CR51" s="533"/>
      <c r="CS51" s="533"/>
      <c r="CT51" s="533"/>
      <c r="CU51" s="533"/>
      <c r="CV51" s="533"/>
      <c r="CW51" s="533"/>
      <c r="CX51" s="533"/>
      <c r="CY51" s="533"/>
      <c r="CZ51" s="533"/>
    </row>
    <row r="52" spans="2:104" ht="13.5" x14ac:dyDescent="0.2">
      <c r="B52" s="145" t="str">
        <f t="shared" si="34"/>
        <v/>
      </c>
      <c r="C52" s="550"/>
      <c r="D52" s="551"/>
      <c r="E52" s="552"/>
      <c r="F52" s="553"/>
      <c r="G52" s="553"/>
      <c r="H52" s="554"/>
      <c r="I52" s="554"/>
      <c r="J52" s="554"/>
      <c r="K52" s="554"/>
      <c r="L52" s="613" t="str" cm="1">
        <f t="array" ref="L52">IF(OR(NOT(ISBLANK(H52:K52))),SUM(H52:K52), "")</f>
        <v/>
      </c>
      <c r="M52" s="613" t="str">
        <f t="shared" si="26"/>
        <v/>
      </c>
      <c r="N52" s="555" t="str">
        <f t="shared" si="64"/>
        <v/>
      </c>
      <c r="O52" s="532">
        <f t="shared" si="65"/>
        <v>0</v>
      </c>
      <c r="P52" s="146">
        <f t="shared" si="66"/>
        <v>0</v>
      </c>
      <c r="Q52" s="146">
        <f t="shared" si="45"/>
        <v>0</v>
      </c>
      <c r="R52" s="146">
        <f t="shared" si="46"/>
        <v>0</v>
      </c>
      <c r="S52" s="146" t="str">
        <f t="shared" si="67"/>
        <v/>
      </c>
      <c r="T52" s="146" t="str">
        <f t="shared" si="68"/>
        <v/>
      </c>
      <c r="U52" s="146">
        <f t="shared" si="47"/>
        <v>0</v>
      </c>
      <c r="V52" s="136">
        <f t="shared" si="69"/>
        <v>0</v>
      </c>
      <c r="W52" s="136">
        <f>IF(COLUMN(W$12)-COLUMN($V$12)+1&lt;=$U52,ROUNDUP(IF(SUM($V52:V52)+($E52-SUM($V52:V52))*$N52&gt;$E52-$O52,$E52-$O52-SUM($V52:V52),($E52-SUM($V52:V52))*$N52),0),0)</f>
        <v>0</v>
      </c>
      <c r="X52" s="136">
        <f>IF(COLUMN(X$12)-COLUMN($V$12)+1&lt;=$U52,ROUNDUP(IF(SUM($V52:W52)+($E52-SUM($V52:W52))*$N52&gt;$E52-$O52,$E52-$O52-SUM($V52:W52),($E52-SUM($V52:W52))*$N52),0),0)</f>
        <v>0</v>
      </c>
      <c r="Y52" s="136">
        <f>IF(COLUMN(Y$12)-COLUMN($V$12)+1&lt;=$U52,ROUNDUP(IF(SUM($V52:X52)+($E52-SUM($V52:X52))*$N52&gt;$E52-$O52,$E52-$O52-SUM($V52:X52),($E52-SUM($V52:X52))*$N52),0),0)</f>
        <v>0</v>
      </c>
      <c r="Z52" s="136">
        <f>IF(COLUMN(Z$12)-COLUMN($V$12)+1&lt;=$U52,ROUNDUP(IF(SUM($V52:Y52)+($E52-SUM($V52:Y52))*$N52&gt;$E52-$O52,$E52-$O52-SUM($V52:Y52),($E52-SUM($V52:Y52))*$N52),0),0)</f>
        <v>0</v>
      </c>
      <c r="AA52" s="136">
        <f>IF(COLUMN(AA$12)-COLUMN($V$12)+1&lt;=$U52,ROUNDUP(IF(SUM($V52:Z52)+($E52-SUM($V52:Z52))*$N52&gt;$E52-$O52,$E52-$O52-SUM($V52:Z52),($E52-SUM($V52:Z52))*$N52),0),0)</f>
        <v>0</v>
      </c>
      <c r="AB52" s="136">
        <f>IF(COLUMN(AB$12)-COLUMN($V$12)+1&lt;=$U52,ROUNDUP(IF(SUM($V52:AA52)+($E52-SUM($V52:AA52))*$N52&gt;$E52-$O52,$E52-$O52-SUM($V52:AA52),($E52-SUM($V52:AA52))*$N52),0),0)</f>
        <v>0</v>
      </c>
      <c r="AC52" s="136">
        <f>IF(COLUMN(AC$12)-COLUMN($V$12)+1&lt;=$U52,ROUNDUP(IF(SUM($V52:AB52)+($E52-SUM($V52:AB52))*$N52&gt;$E52-$O52,$E52-$O52-SUM($V52:AB52),($E52-SUM($V52:AB52))*$N52),0),0)</f>
        <v>0</v>
      </c>
      <c r="AD52" s="136">
        <f>IF(COLUMN(AD$12)-COLUMN($V$12)+1&lt;=$U52,ROUNDUP(IF(SUM($V52:AC52)+($E52-SUM($V52:AC52))*$N52&gt;$E52-$O52,$E52-$O52-SUM($V52:AC52),($E52-SUM($V52:AC52))*$N52),0),0)</f>
        <v>0</v>
      </c>
      <c r="AE52" s="136">
        <f>IF(COLUMN(AE$12)-COLUMN($V$12)+1&lt;=$U52,ROUNDUP(IF(SUM($V52:AD52)+($E52-SUM($V52:AD52))*$N52&gt;$E52-$O52,$E52-$O52-SUM($V52:AD52),($E52-SUM($V52:AD52))*$N52),0),0)</f>
        <v>0</v>
      </c>
      <c r="AF52" s="136">
        <f>IF(COLUMN(AF$12)-COLUMN($V$12)+1&lt;=$U52,ROUNDUP(IF(SUM($V52:AE52)+($E52-SUM($V52:AE52))*$N52&gt;$E52-$O52,$E52-$O52-SUM($V52:AE52),($E52-SUM($V52:AE52))*$N52),0),0)</f>
        <v>0</v>
      </c>
      <c r="AG52" s="136">
        <f>IF(COLUMN(AG$12)-COLUMN($V$12)+1&lt;=$U52,ROUNDUP(IF(SUM($V52:AF52)+($E52-SUM($V52:AF52))*$N52&gt;$E52-$O52,$E52-$O52-SUM($V52:AF52),($E52-SUM($V52:AF52))*$N52),0),0)</f>
        <v>0</v>
      </c>
      <c r="AH52" s="136">
        <f>IF(COLUMN(AH$12)-COLUMN($V$12)+1&lt;=$U52,ROUNDUP(IF(SUM($V52:AG52)+($E52-SUM($V52:AG52))*$N52&gt;$E52-$O52,$E52-$O52-SUM($V52:AG52),($E52-SUM($V52:AG52))*$N52),0),0)</f>
        <v>0</v>
      </c>
      <c r="AI52" s="136">
        <f>IF(COLUMN(AI$12)-COLUMN($V$12)+1&lt;=$U52,ROUNDUP(IF(SUM($V52:AH52)+($E52-SUM($V52:AH52))*$N52&gt;$E52-$O52,$E52-$O52-SUM($V52:AH52),($E52-SUM($V52:AH52))*$N52),0),0)</f>
        <v>0</v>
      </c>
      <c r="AJ52" s="136">
        <f>IF(COLUMN(AJ$12)-COLUMN($V$12)+1&lt;=$U52,ROUNDUP(IF(SUM($V52:AI52)+($E52-SUM($V52:AI52))*$N52&gt;$E52-$O52,$E52-$O52-SUM($V52:AI52),($E52-SUM($V52:AI52))*$N52),0),0)</f>
        <v>0</v>
      </c>
      <c r="AK52" s="136">
        <f>IF(COLUMN(AK$12)-COLUMN($V$12)+1&lt;=$U52,ROUNDUP(IF(SUM($V52:AJ52)+($E52-SUM($V52:AJ52))*$N52&gt;$E52-$O52,$E52-$O52-SUM($V52:AJ52),($E52-SUM($V52:AJ52))*$N52),0),0)</f>
        <v>0</v>
      </c>
      <c r="AL52" s="136">
        <f>IF(COLUMN(AL$12)-COLUMN($V$12)+1&lt;=$U52,ROUNDUP(IF(SUM($V52:AK52)+($E52-SUM($V52:AK52))*$N52&gt;$E52-$O52,$E52-$O52-SUM($V52:AK52),($E52-SUM($V52:AK52))*$N52),0),0)</f>
        <v>0</v>
      </c>
      <c r="AM52" s="136">
        <f>IF(COLUMN(AM$12)-COLUMN($V$12)+1&lt;=$U52,ROUNDUP(IF(SUM($V52:AL52)+($E52-SUM($V52:AL52))*$N52&gt;$E52-$O52,$E52-$O52-SUM($V52:AL52),($E52-SUM($V52:AL52))*$N52),0),0)</f>
        <v>0</v>
      </c>
      <c r="AN52" s="136">
        <f>IF(COLUMN(AN$12)-COLUMN($V$12)+1&lt;=$U52,ROUNDUP(IF(SUM($V52:AM52)+($E52-SUM($V52:AM52))*$N52&gt;$E52-$O52,$E52-$O52-SUM($V52:AM52),($E52-SUM($V52:AM52))*$N52),0),0)</f>
        <v>0</v>
      </c>
      <c r="AO52" s="136">
        <f>IF(COLUMN(AO$12)-COLUMN($V$12)+1&lt;=$U52,ROUNDUP(IF(SUM($V52:AN52)+($E52-SUM($V52:AN52))*$N52&gt;$E52-$O52,$E52-$O52-SUM($V52:AN52),($E52-SUM($V52:AN52))*$N52),0),0)</f>
        <v>0</v>
      </c>
      <c r="AP52" s="136">
        <f>IF(COLUMN(AP$12)-COLUMN($V$12)+1&lt;=$U52,ROUNDUP(IF(SUM($V52:AO52)+($E52-SUM($V52:AO52))*$N52&gt;$E52-$O52,$E52-$O52-SUM($V52:AO52),($E52-SUM($V52:AO52))*$N52),0),0)</f>
        <v>0</v>
      </c>
      <c r="AQ52" s="136">
        <f>IF(COLUMN(AQ$12)-COLUMN($V$12)+1&lt;=$U52,ROUNDUP(IF(SUM($V52:AP52)+($E52-SUM($V52:AP52))*$N52&gt;$E52-$O52,$E52-$O52-SUM($V52:AP52),($E52-SUM($V52:AP52))*$N52),0),0)</f>
        <v>0</v>
      </c>
      <c r="AR52" s="136">
        <f>IF(COLUMN(AR$12)-COLUMN($V$12)+1&lt;=$U52,ROUNDUP(IF(SUM($V52:AQ52)+($E52-SUM($V52:AQ52))*$N52&gt;$E52-$O52,$E52-$O52-SUM($V52:AQ52),($E52-SUM($V52:AQ52))*$N52),0),0)</f>
        <v>0</v>
      </c>
      <c r="AS52" s="136">
        <f>IF(COLUMN(AS$12)-COLUMN($V$12)+1&lt;=$U52,ROUNDUP(IF(SUM($V52:AR52)+($E52-SUM($V52:AR52))*$N52&gt;$E52-$O52,$E52-$O52-SUM($V52:AR52),($E52-SUM($V52:AR52))*$N52),0),0)</f>
        <v>0</v>
      </c>
      <c r="AT52" s="136">
        <f>IF(COLUMN(AT$12)-COLUMN($V$12)+1&lt;=$U52,ROUNDUP(IF(SUM($V52:AS52)+($E52-SUM($V52:AS52))*$N52&gt;$E52-$O52,$E52-$O52-SUM($V52:AS52),($E52-SUM($V52:AS52))*$N52),0),0)</f>
        <v>0</v>
      </c>
      <c r="AU52" s="136">
        <f>IF(COLUMN(AU$12)-COLUMN($V$12)+1&lt;=$U52,ROUNDUP(IF(SUM($V52:AT52)+($E52-SUM($V52:AT52))*$N52&gt;$E52-$O52,$E52-$O52-SUM($V52:AT52),($E52-SUM($V52:AT52))*$N52),0),0)</f>
        <v>0</v>
      </c>
      <c r="AV52" s="136">
        <f>IF(COLUMN(AV$12)-COLUMN($V$12)+1&lt;=$U52,ROUNDUP(IF(SUM($V52:AU52)+($E52-SUM($V52:AU52))*$N52&gt;$E52-$O52,$E52-$O52-SUM($V52:AU52),($E52-SUM($V52:AU52))*$N52),0),0)</f>
        <v>0</v>
      </c>
      <c r="AW52" s="136">
        <f>IF(COLUMN(AW$12)-COLUMN($V$12)+1&lt;=$U52,ROUNDUP(IF(SUM($V52:AV52)+($E52-SUM($V52:AV52))*$N52&gt;$E52-$O52,$E52-$O52-SUM($V52:AV52),($E52-SUM($V52:AV52))*$N52),0),0)</f>
        <v>0</v>
      </c>
      <c r="AX52" s="136">
        <f>IF(COLUMN(AX$12)-COLUMN($V$12)+1&lt;=$U52,ROUNDUP(IF(SUM($V52:AW52)+($E52-SUM($V52:AW52))*$N52&gt;$E52-$O52,$E52-$O52-SUM($V52:AW52),($E52-SUM($V52:AW52))*$N52),0),0)</f>
        <v>0</v>
      </c>
      <c r="AY52" s="136">
        <f>IF(COLUMN(AY$12)-COLUMN($V$12)+1&lt;=$U52,ROUNDUP(IF(SUM($V52:AX52)+($E52-SUM($V52:AX52))*$N52&gt;$E52-$O52,$E52-$O52-SUM($V52:AX52),($E52-SUM($V52:AX52))*$N52),0),0)</f>
        <v>0</v>
      </c>
      <c r="AZ52" s="136">
        <f>IF(COLUMN(AZ$12)-COLUMN($V$12)+1&lt;=$U52,ROUNDUP(IF(SUM($V52:AY52)+($E52-SUM($V52:AY52))*$N52&gt;$E52-$O52,$E52-$O52-SUM($V52:AY52),($E52-SUM($V52:AY52))*$N52),0),0)</f>
        <v>0</v>
      </c>
      <c r="BA52" s="136">
        <f>IF(COLUMN(BA$12)-COLUMN($V$12)+1&lt;=$U52,ROUNDUP(IF(SUM($V52:AZ52)+($E52-SUM($V52:AZ52))*$N52&gt;$E52-$O52,$E52-$O52-SUM($V52:AZ52),($E52-SUM($V52:AZ52))*$N52),0),0)</f>
        <v>0</v>
      </c>
      <c r="BB52" s="556">
        <f t="shared" si="70"/>
        <v>0</v>
      </c>
      <c r="BC52" s="556">
        <f t="shared" si="71"/>
        <v>0</v>
      </c>
      <c r="BD52" s="146">
        <f t="shared" si="72"/>
        <v>0</v>
      </c>
      <c r="BE52" s="146">
        <f t="shared" si="73"/>
        <v>0</v>
      </c>
      <c r="BF52" s="146">
        <f t="shared" si="74"/>
        <v>0</v>
      </c>
      <c r="BH52" s="557">
        <f t="shared" si="75"/>
        <v>0</v>
      </c>
      <c r="BI52" s="558">
        <f t="shared" si="48"/>
        <v>0</v>
      </c>
      <c r="BJ52" s="558">
        <f t="shared" si="49"/>
        <v>0</v>
      </c>
      <c r="BK52" s="557">
        <f t="shared" si="76"/>
        <v>0</v>
      </c>
      <c r="BL52" s="558">
        <f t="shared" si="50"/>
        <v>0</v>
      </c>
      <c r="BM52" s="558">
        <f t="shared" si="51"/>
        <v>0</v>
      </c>
      <c r="BN52" s="558">
        <f t="shared" si="52"/>
        <v>0</v>
      </c>
      <c r="BO52" s="558">
        <f t="shared" si="53"/>
        <v>0</v>
      </c>
      <c r="BP52" s="558">
        <f t="shared" si="54"/>
        <v>0</v>
      </c>
      <c r="BQ52" s="558">
        <f t="shared" si="55"/>
        <v>0</v>
      </c>
      <c r="BR52" s="533"/>
      <c r="BS52" s="557">
        <f t="shared" si="77"/>
        <v>0</v>
      </c>
      <c r="BT52" s="558">
        <f t="shared" si="56"/>
        <v>0</v>
      </c>
      <c r="BU52" s="558">
        <f t="shared" si="57"/>
        <v>0</v>
      </c>
      <c r="BV52" s="557">
        <f t="shared" si="78"/>
        <v>0</v>
      </c>
      <c r="BW52" s="558">
        <f t="shared" si="58"/>
        <v>0</v>
      </c>
      <c r="BX52" s="558">
        <f t="shared" si="59"/>
        <v>0</v>
      </c>
      <c r="BY52" s="558">
        <f t="shared" si="60"/>
        <v>0</v>
      </c>
      <c r="BZ52" s="558">
        <f t="shared" si="61"/>
        <v>0</v>
      </c>
      <c r="CA52" s="558">
        <f t="shared" si="62"/>
        <v>0</v>
      </c>
      <c r="CB52" s="558">
        <f t="shared" si="63"/>
        <v>0</v>
      </c>
      <c r="CC52" s="533"/>
      <c r="CD52" s="533"/>
      <c r="CE52" s="533"/>
      <c r="CF52" s="533"/>
      <c r="CG52" s="533"/>
      <c r="CH52" s="533"/>
      <c r="CI52" s="533"/>
      <c r="CJ52" s="533"/>
      <c r="CK52" s="533"/>
      <c r="CL52" s="533"/>
      <c r="CM52" s="533"/>
      <c r="CN52" s="533"/>
      <c r="CO52" s="533"/>
      <c r="CP52" s="533"/>
      <c r="CQ52" s="533"/>
      <c r="CR52" s="533"/>
      <c r="CS52" s="533"/>
      <c r="CT52" s="533"/>
      <c r="CU52" s="533"/>
      <c r="CV52" s="533"/>
      <c r="CW52" s="533"/>
      <c r="CX52" s="533"/>
      <c r="CY52" s="533"/>
      <c r="CZ52" s="533"/>
    </row>
    <row r="53" spans="2:104" ht="13.5" x14ac:dyDescent="0.2">
      <c r="B53" s="145" t="str">
        <f t="shared" si="34"/>
        <v/>
      </c>
      <c r="C53" s="550"/>
      <c r="D53" s="551"/>
      <c r="E53" s="552"/>
      <c r="F53" s="553"/>
      <c r="G53" s="553"/>
      <c r="H53" s="554"/>
      <c r="I53" s="554"/>
      <c r="J53" s="554"/>
      <c r="K53" s="554"/>
      <c r="L53" s="613" t="str" cm="1">
        <f t="array" ref="L53">IF(OR(NOT(ISBLANK(H53:K53))),SUM(H53:K53), "")</f>
        <v/>
      </c>
      <c r="M53" s="613" t="str">
        <f t="shared" si="26"/>
        <v/>
      </c>
      <c r="N53" s="555" t="str">
        <f t="shared" si="64"/>
        <v/>
      </c>
      <c r="O53" s="532">
        <f t="shared" si="65"/>
        <v>0</v>
      </c>
      <c r="P53" s="146">
        <f t="shared" si="66"/>
        <v>0</v>
      </c>
      <c r="Q53" s="146">
        <f t="shared" si="45"/>
        <v>0</v>
      </c>
      <c r="R53" s="146">
        <f t="shared" si="46"/>
        <v>0</v>
      </c>
      <c r="S53" s="146" t="str">
        <f t="shared" si="67"/>
        <v/>
      </c>
      <c r="T53" s="146" t="str">
        <f t="shared" si="68"/>
        <v/>
      </c>
      <c r="U53" s="146">
        <f t="shared" si="47"/>
        <v>0</v>
      </c>
      <c r="V53" s="136">
        <f t="shared" si="69"/>
        <v>0</v>
      </c>
      <c r="W53" s="136">
        <f>IF(COLUMN(W$12)-COLUMN($V$12)+1&lt;=$U53,ROUNDUP(IF(SUM($V53:V53)+($E53-SUM($V53:V53))*$N53&gt;$E53-$O53,$E53-$O53-SUM($V53:V53),($E53-SUM($V53:V53))*$N53),0),0)</f>
        <v>0</v>
      </c>
      <c r="X53" s="136">
        <f>IF(COLUMN(X$12)-COLUMN($V$12)+1&lt;=$U53,ROUNDUP(IF(SUM($V53:W53)+($E53-SUM($V53:W53))*$N53&gt;$E53-$O53,$E53-$O53-SUM($V53:W53),($E53-SUM($V53:W53))*$N53),0),0)</f>
        <v>0</v>
      </c>
      <c r="Y53" s="136">
        <f>IF(COLUMN(Y$12)-COLUMN($V$12)+1&lt;=$U53,ROUNDUP(IF(SUM($V53:X53)+($E53-SUM($V53:X53))*$N53&gt;$E53-$O53,$E53-$O53-SUM($V53:X53),($E53-SUM($V53:X53))*$N53),0),0)</f>
        <v>0</v>
      </c>
      <c r="Z53" s="136">
        <f>IF(COLUMN(Z$12)-COLUMN($V$12)+1&lt;=$U53,ROUNDUP(IF(SUM($V53:Y53)+($E53-SUM($V53:Y53))*$N53&gt;$E53-$O53,$E53-$O53-SUM($V53:Y53),($E53-SUM($V53:Y53))*$N53),0),0)</f>
        <v>0</v>
      </c>
      <c r="AA53" s="136">
        <f>IF(COLUMN(AA$12)-COLUMN($V$12)+1&lt;=$U53,ROUNDUP(IF(SUM($V53:Z53)+($E53-SUM($V53:Z53))*$N53&gt;$E53-$O53,$E53-$O53-SUM($V53:Z53),($E53-SUM($V53:Z53))*$N53),0),0)</f>
        <v>0</v>
      </c>
      <c r="AB53" s="136">
        <f>IF(COLUMN(AB$12)-COLUMN($V$12)+1&lt;=$U53,ROUNDUP(IF(SUM($V53:AA53)+($E53-SUM($V53:AA53))*$N53&gt;$E53-$O53,$E53-$O53-SUM($V53:AA53),($E53-SUM($V53:AA53))*$N53),0),0)</f>
        <v>0</v>
      </c>
      <c r="AC53" s="136">
        <f>IF(COLUMN(AC$12)-COLUMN($V$12)+1&lt;=$U53,ROUNDUP(IF(SUM($V53:AB53)+($E53-SUM($V53:AB53))*$N53&gt;$E53-$O53,$E53-$O53-SUM($V53:AB53),($E53-SUM($V53:AB53))*$N53),0),0)</f>
        <v>0</v>
      </c>
      <c r="AD53" s="136">
        <f>IF(COLUMN(AD$12)-COLUMN($V$12)+1&lt;=$U53,ROUNDUP(IF(SUM($V53:AC53)+($E53-SUM($V53:AC53))*$N53&gt;$E53-$O53,$E53-$O53-SUM($V53:AC53),($E53-SUM($V53:AC53))*$N53),0),0)</f>
        <v>0</v>
      </c>
      <c r="AE53" s="136">
        <f>IF(COLUMN(AE$12)-COLUMN($V$12)+1&lt;=$U53,ROUNDUP(IF(SUM($V53:AD53)+($E53-SUM($V53:AD53))*$N53&gt;$E53-$O53,$E53-$O53-SUM($V53:AD53),($E53-SUM($V53:AD53))*$N53),0),0)</f>
        <v>0</v>
      </c>
      <c r="AF53" s="136">
        <f>IF(COLUMN(AF$12)-COLUMN($V$12)+1&lt;=$U53,ROUNDUP(IF(SUM($V53:AE53)+($E53-SUM($V53:AE53))*$N53&gt;$E53-$O53,$E53-$O53-SUM($V53:AE53),($E53-SUM($V53:AE53))*$N53),0),0)</f>
        <v>0</v>
      </c>
      <c r="AG53" s="136">
        <f>IF(COLUMN(AG$12)-COLUMN($V$12)+1&lt;=$U53,ROUNDUP(IF(SUM($V53:AF53)+($E53-SUM($V53:AF53))*$N53&gt;$E53-$O53,$E53-$O53-SUM($V53:AF53),($E53-SUM($V53:AF53))*$N53),0),0)</f>
        <v>0</v>
      </c>
      <c r="AH53" s="136">
        <f>IF(COLUMN(AH$12)-COLUMN($V$12)+1&lt;=$U53,ROUNDUP(IF(SUM($V53:AG53)+($E53-SUM($V53:AG53))*$N53&gt;$E53-$O53,$E53-$O53-SUM($V53:AG53),($E53-SUM($V53:AG53))*$N53),0),0)</f>
        <v>0</v>
      </c>
      <c r="AI53" s="136">
        <f>IF(COLUMN(AI$12)-COLUMN($V$12)+1&lt;=$U53,ROUNDUP(IF(SUM($V53:AH53)+($E53-SUM($V53:AH53))*$N53&gt;$E53-$O53,$E53-$O53-SUM($V53:AH53),($E53-SUM($V53:AH53))*$N53),0),0)</f>
        <v>0</v>
      </c>
      <c r="AJ53" s="136">
        <f>IF(COLUMN(AJ$12)-COLUMN($V$12)+1&lt;=$U53,ROUNDUP(IF(SUM($V53:AI53)+($E53-SUM($V53:AI53))*$N53&gt;$E53-$O53,$E53-$O53-SUM($V53:AI53),($E53-SUM($V53:AI53))*$N53),0),0)</f>
        <v>0</v>
      </c>
      <c r="AK53" s="136">
        <f>IF(COLUMN(AK$12)-COLUMN($V$12)+1&lt;=$U53,ROUNDUP(IF(SUM($V53:AJ53)+($E53-SUM($V53:AJ53))*$N53&gt;$E53-$O53,$E53-$O53-SUM($V53:AJ53),($E53-SUM($V53:AJ53))*$N53),0),0)</f>
        <v>0</v>
      </c>
      <c r="AL53" s="136">
        <f>IF(COLUMN(AL$12)-COLUMN($V$12)+1&lt;=$U53,ROUNDUP(IF(SUM($V53:AK53)+($E53-SUM($V53:AK53))*$N53&gt;$E53-$O53,$E53-$O53-SUM($V53:AK53),($E53-SUM($V53:AK53))*$N53),0),0)</f>
        <v>0</v>
      </c>
      <c r="AM53" s="136">
        <f>IF(COLUMN(AM$12)-COLUMN($V$12)+1&lt;=$U53,ROUNDUP(IF(SUM($V53:AL53)+($E53-SUM($V53:AL53))*$N53&gt;$E53-$O53,$E53-$O53-SUM($V53:AL53),($E53-SUM($V53:AL53))*$N53),0),0)</f>
        <v>0</v>
      </c>
      <c r="AN53" s="136">
        <f>IF(COLUMN(AN$12)-COLUMN($V$12)+1&lt;=$U53,ROUNDUP(IF(SUM($V53:AM53)+($E53-SUM($V53:AM53))*$N53&gt;$E53-$O53,$E53-$O53-SUM($V53:AM53),($E53-SUM($V53:AM53))*$N53),0),0)</f>
        <v>0</v>
      </c>
      <c r="AO53" s="136">
        <f>IF(COLUMN(AO$12)-COLUMN($V$12)+1&lt;=$U53,ROUNDUP(IF(SUM($V53:AN53)+($E53-SUM($V53:AN53))*$N53&gt;$E53-$O53,$E53-$O53-SUM($V53:AN53),($E53-SUM($V53:AN53))*$N53),0),0)</f>
        <v>0</v>
      </c>
      <c r="AP53" s="136">
        <f>IF(COLUMN(AP$12)-COLUMN($V$12)+1&lt;=$U53,ROUNDUP(IF(SUM($V53:AO53)+($E53-SUM($V53:AO53))*$N53&gt;$E53-$O53,$E53-$O53-SUM($V53:AO53),($E53-SUM($V53:AO53))*$N53),0),0)</f>
        <v>0</v>
      </c>
      <c r="AQ53" s="136">
        <f>IF(COLUMN(AQ$12)-COLUMN($V$12)+1&lt;=$U53,ROUNDUP(IF(SUM($V53:AP53)+($E53-SUM($V53:AP53))*$N53&gt;$E53-$O53,$E53-$O53-SUM($V53:AP53),($E53-SUM($V53:AP53))*$N53),0),0)</f>
        <v>0</v>
      </c>
      <c r="AR53" s="136">
        <f>IF(COLUMN(AR$12)-COLUMN($V$12)+1&lt;=$U53,ROUNDUP(IF(SUM($V53:AQ53)+($E53-SUM($V53:AQ53))*$N53&gt;$E53-$O53,$E53-$O53-SUM($V53:AQ53),($E53-SUM($V53:AQ53))*$N53),0),0)</f>
        <v>0</v>
      </c>
      <c r="AS53" s="136">
        <f>IF(COLUMN(AS$12)-COLUMN($V$12)+1&lt;=$U53,ROUNDUP(IF(SUM($V53:AR53)+($E53-SUM($V53:AR53))*$N53&gt;$E53-$O53,$E53-$O53-SUM($V53:AR53),($E53-SUM($V53:AR53))*$N53),0),0)</f>
        <v>0</v>
      </c>
      <c r="AT53" s="136">
        <f>IF(COLUMN(AT$12)-COLUMN($V$12)+1&lt;=$U53,ROUNDUP(IF(SUM($V53:AS53)+($E53-SUM($V53:AS53))*$N53&gt;$E53-$O53,$E53-$O53-SUM($V53:AS53),($E53-SUM($V53:AS53))*$N53),0),0)</f>
        <v>0</v>
      </c>
      <c r="AU53" s="136">
        <f>IF(COLUMN(AU$12)-COLUMN($V$12)+1&lt;=$U53,ROUNDUP(IF(SUM($V53:AT53)+($E53-SUM($V53:AT53))*$N53&gt;$E53-$O53,$E53-$O53-SUM($V53:AT53),($E53-SUM($V53:AT53))*$N53),0),0)</f>
        <v>0</v>
      </c>
      <c r="AV53" s="136">
        <f>IF(COLUMN(AV$12)-COLUMN($V$12)+1&lt;=$U53,ROUNDUP(IF(SUM($V53:AU53)+($E53-SUM($V53:AU53))*$N53&gt;$E53-$O53,$E53-$O53-SUM($V53:AU53),($E53-SUM($V53:AU53))*$N53),0),0)</f>
        <v>0</v>
      </c>
      <c r="AW53" s="136">
        <f>IF(COLUMN(AW$12)-COLUMN($V$12)+1&lt;=$U53,ROUNDUP(IF(SUM($V53:AV53)+($E53-SUM($V53:AV53))*$N53&gt;$E53-$O53,$E53-$O53-SUM($V53:AV53),($E53-SUM($V53:AV53))*$N53),0),0)</f>
        <v>0</v>
      </c>
      <c r="AX53" s="136">
        <f>IF(COLUMN(AX$12)-COLUMN($V$12)+1&lt;=$U53,ROUNDUP(IF(SUM($V53:AW53)+($E53-SUM($V53:AW53))*$N53&gt;$E53-$O53,$E53-$O53-SUM($V53:AW53),($E53-SUM($V53:AW53))*$N53),0),0)</f>
        <v>0</v>
      </c>
      <c r="AY53" s="136">
        <f>IF(COLUMN(AY$12)-COLUMN($V$12)+1&lt;=$U53,ROUNDUP(IF(SUM($V53:AX53)+($E53-SUM($V53:AX53))*$N53&gt;$E53-$O53,$E53-$O53-SUM($V53:AX53),($E53-SUM($V53:AX53))*$N53),0),0)</f>
        <v>0</v>
      </c>
      <c r="AZ53" s="136">
        <f>IF(COLUMN(AZ$12)-COLUMN($V$12)+1&lt;=$U53,ROUNDUP(IF(SUM($V53:AY53)+($E53-SUM($V53:AY53))*$N53&gt;$E53-$O53,$E53-$O53-SUM($V53:AY53),($E53-SUM($V53:AY53))*$N53),0),0)</f>
        <v>0</v>
      </c>
      <c r="BA53" s="136">
        <f>IF(COLUMN(BA$12)-COLUMN($V$12)+1&lt;=$U53,ROUNDUP(IF(SUM($V53:AZ53)+($E53-SUM($V53:AZ53))*$N53&gt;$E53-$O53,$E53-$O53-SUM($V53:AZ53),($E53-SUM($V53:AZ53))*$N53),0),0)</f>
        <v>0</v>
      </c>
      <c r="BB53" s="556">
        <f t="shared" si="70"/>
        <v>0</v>
      </c>
      <c r="BC53" s="556">
        <f t="shared" si="71"/>
        <v>0</v>
      </c>
      <c r="BD53" s="146">
        <f t="shared" si="72"/>
        <v>0</v>
      </c>
      <c r="BE53" s="146">
        <f t="shared" si="73"/>
        <v>0</v>
      </c>
      <c r="BF53" s="146">
        <f t="shared" si="74"/>
        <v>0</v>
      </c>
      <c r="BH53" s="557">
        <f t="shared" si="75"/>
        <v>0</v>
      </c>
      <c r="BI53" s="558">
        <f t="shared" si="48"/>
        <v>0</v>
      </c>
      <c r="BJ53" s="558">
        <f t="shared" si="49"/>
        <v>0</v>
      </c>
      <c r="BK53" s="557">
        <f t="shared" si="76"/>
        <v>0</v>
      </c>
      <c r="BL53" s="558">
        <f t="shared" si="50"/>
        <v>0</v>
      </c>
      <c r="BM53" s="558">
        <f t="shared" si="51"/>
        <v>0</v>
      </c>
      <c r="BN53" s="558">
        <f t="shared" si="52"/>
        <v>0</v>
      </c>
      <c r="BO53" s="558">
        <f t="shared" si="53"/>
        <v>0</v>
      </c>
      <c r="BP53" s="558">
        <f t="shared" si="54"/>
        <v>0</v>
      </c>
      <c r="BQ53" s="558">
        <f t="shared" si="55"/>
        <v>0</v>
      </c>
      <c r="BR53" s="533"/>
      <c r="BS53" s="557">
        <f t="shared" si="77"/>
        <v>0</v>
      </c>
      <c r="BT53" s="558">
        <f t="shared" si="56"/>
        <v>0</v>
      </c>
      <c r="BU53" s="558">
        <f t="shared" si="57"/>
        <v>0</v>
      </c>
      <c r="BV53" s="557">
        <f t="shared" si="78"/>
        <v>0</v>
      </c>
      <c r="BW53" s="558">
        <f t="shared" si="58"/>
        <v>0</v>
      </c>
      <c r="BX53" s="558">
        <f t="shared" si="59"/>
        <v>0</v>
      </c>
      <c r="BY53" s="558">
        <f t="shared" si="60"/>
        <v>0</v>
      </c>
      <c r="BZ53" s="558">
        <f t="shared" si="61"/>
        <v>0</v>
      </c>
      <c r="CA53" s="558">
        <f t="shared" si="62"/>
        <v>0</v>
      </c>
      <c r="CB53" s="558">
        <f t="shared" si="63"/>
        <v>0</v>
      </c>
      <c r="CC53" s="533"/>
      <c r="CD53" s="533"/>
      <c r="CE53" s="533"/>
      <c r="CF53" s="533"/>
      <c r="CG53" s="533"/>
      <c r="CH53" s="533"/>
      <c r="CI53" s="533"/>
      <c r="CJ53" s="533"/>
      <c r="CK53" s="533"/>
      <c r="CL53" s="533"/>
      <c r="CM53" s="533"/>
      <c r="CN53" s="533"/>
      <c r="CO53" s="533"/>
      <c r="CP53" s="533"/>
      <c r="CQ53" s="533"/>
      <c r="CR53" s="533"/>
      <c r="CS53" s="533"/>
      <c r="CT53" s="533"/>
      <c r="CU53" s="533"/>
      <c r="CV53" s="533"/>
      <c r="CW53" s="533"/>
      <c r="CX53" s="533"/>
      <c r="CY53" s="533"/>
      <c r="CZ53" s="533"/>
    </row>
    <row r="54" spans="2:104" ht="13.5" x14ac:dyDescent="0.2">
      <c r="B54" s="145" t="str">
        <f t="shared" si="34"/>
        <v/>
      </c>
      <c r="C54" s="550"/>
      <c r="D54" s="551"/>
      <c r="E54" s="552"/>
      <c r="F54" s="553"/>
      <c r="G54" s="553"/>
      <c r="H54" s="554"/>
      <c r="I54" s="554"/>
      <c r="J54" s="554"/>
      <c r="K54" s="554"/>
      <c r="L54" s="613" t="str" cm="1">
        <f t="array" ref="L54">IF(OR(NOT(ISBLANK(H54:K54))),SUM(H54:K54), "")</f>
        <v/>
      </c>
      <c r="M54" s="613" t="str">
        <f t="shared" si="26"/>
        <v/>
      </c>
      <c r="N54" s="555" t="str">
        <f t="shared" si="64"/>
        <v/>
      </c>
      <c r="O54" s="532">
        <f t="shared" si="65"/>
        <v>0</v>
      </c>
      <c r="P54" s="146">
        <f t="shared" si="66"/>
        <v>0</v>
      </c>
      <c r="Q54" s="146">
        <f t="shared" si="45"/>
        <v>0</v>
      </c>
      <c r="R54" s="146">
        <f t="shared" si="46"/>
        <v>0</v>
      </c>
      <c r="S54" s="146" t="str">
        <f t="shared" si="67"/>
        <v/>
      </c>
      <c r="T54" s="146" t="str">
        <f t="shared" si="68"/>
        <v/>
      </c>
      <c r="U54" s="146">
        <f t="shared" si="47"/>
        <v>0</v>
      </c>
      <c r="V54" s="136">
        <f t="shared" si="69"/>
        <v>0</v>
      </c>
      <c r="W54" s="136">
        <f>IF(COLUMN(W$12)-COLUMN($V$12)+1&lt;=$U54,ROUNDUP(IF(SUM($V54:V54)+($E54-SUM($V54:V54))*$N54&gt;$E54-$O54,$E54-$O54-SUM($V54:V54),($E54-SUM($V54:V54))*$N54),0),0)</f>
        <v>0</v>
      </c>
      <c r="X54" s="136">
        <f>IF(COLUMN(X$12)-COLUMN($V$12)+1&lt;=$U54,ROUNDUP(IF(SUM($V54:W54)+($E54-SUM($V54:W54))*$N54&gt;$E54-$O54,$E54-$O54-SUM($V54:W54),($E54-SUM($V54:W54))*$N54),0),0)</f>
        <v>0</v>
      </c>
      <c r="Y54" s="136">
        <f>IF(COLUMN(Y$12)-COLUMN($V$12)+1&lt;=$U54,ROUNDUP(IF(SUM($V54:X54)+($E54-SUM($V54:X54))*$N54&gt;$E54-$O54,$E54-$O54-SUM($V54:X54),($E54-SUM($V54:X54))*$N54),0),0)</f>
        <v>0</v>
      </c>
      <c r="Z54" s="136">
        <f>IF(COLUMN(Z$12)-COLUMN($V$12)+1&lt;=$U54,ROUNDUP(IF(SUM($V54:Y54)+($E54-SUM($V54:Y54))*$N54&gt;$E54-$O54,$E54-$O54-SUM($V54:Y54),($E54-SUM($V54:Y54))*$N54),0),0)</f>
        <v>0</v>
      </c>
      <c r="AA54" s="136">
        <f>IF(COLUMN(AA$12)-COLUMN($V$12)+1&lt;=$U54,ROUNDUP(IF(SUM($V54:Z54)+($E54-SUM($V54:Z54))*$N54&gt;$E54-$O54,$E54-$O54-SUM($V54:Z54),($E54-SUM($V54:Z54))*$N54),0),0)</f>
        <v>0</v>
      </c>
      <c r="AB54" s="136">
        <f>IF(COLUMN(AB$12)-COLUMN($V$12)+1&lt;=$U54,ROUNDUP(IF(SUM($V54:AA54)+($E54-SUM($V54:AA54))*$N54&gt;$E54-$O54,$E54-$O54-SUM($V54:AA54),($E54-SUM($V54:AA54))*$N54),0),0)</f>
        <v>0</v>
      </c>
      <c r="AC54" s="136">
        <f>IF(COLUMN(AC$12)-COLUMN($V$12)+1&lt;=$U54,ROUNDUP(IF(SUM($V54:AB54)+($E54-SUM($V54:AB54))*$N54&gt;$E54-$O54,$E54-$O54-SUM($V54:AB54),($E54-SUM($V54:AB54))*$N54),0),0)</f>
        <v>0</v>
      </c>
      <c r="AD54" s="136">
        <f>IF(COLUMN(AD$12)-COLUMN($V$12)+1&lt;=$U54,ROUNDUP(IF(SUM($V54:AC54)+($E54-SUM($V54:AC54))*$N54&gt;$E54-$O54,$E54-$O54-SUM($V54:AC54),($E54-SUM($V54:AC54))*$N54),0),0)</f>
        <v>0</v>
      </c>
      <c r="AE54" s="136">
        <f>IF(COLUMN(AE$12)-COLUMN($V$12)+1&lt;=$U54,ROUNDUP(IF(SUM($V54:AD54)+($E54-SUM($V54:AD54))*$N54&gt;$E54-$O54,$E54-$O54-SUM($V54:AD54),($E54-SUM($V54:AD54))*$N54),0),0)</f>
        <v>0</v>
      </c>
      <c r="AF54" s="136">
        <f>IF(COLUMN(AF$12)-COLUMN($V$12)+1&lt;=$U54,ROUNDUP(IF(SUM($V54:AE54)+($E54-SUM($V54:AE54))*$N54&gt;$E54-$O54,$E54-$O54-SUM($V54:AE54),($E54-SUM($V54:AE54))*$N54),0),0)</f>
        <v>0</v>
      </c>
      <c r="AG54" s="136">
        <f>IF(COLUMN(AG$12)-COLUMN($V$12)+1&lt;=$U54,ROUNDUP(IF(SUM($V54:AF54)+($E54-SUM($V54:AF54))*$N54&gt;$E54-$O54,$E54-$O54-SUM($V54:AF54),($E54-SUM($V54:AF54))*$N54),0),0)</f>
        <v>0</v>
      </c>
      <c r="AH54" s="136">
        <f>IF(COLUMN(AH$12)-COLUMN($V$12)+1&lt;=$U54,ROUNDUP(IF(SUM($V54:AG54)+($E54-SUM($V54:AG54))*$N54&gt;$E54-$O54,$E54-$O54-SUM($V54:AG54),($E54-SUM($V54:AG54))*$N54),0),0)</f>
        <v>0</v>
      </c>
      <c r="AI54" s="136">
        <f>IF(COLUMN(AI$12)-COLUMN($V$12)+1&lt;=$U54,ROUNDUP(IF(SUM($V54:AH54)+($E54-SUM($V54:AH54))*$N54&gt;$E54-$O54,$E54-$O54-SUM($V54:AH54),($E54-SUM($V54:AH54))*$N54),0),0)</f>
        <v>0</v>
      </c>
      <c r="AJ54" s="136">
        <f>IF(COLUMN(AJ$12)-COLUMN($V$12)+1&lt;=$U54,ROUNDUP(IF(SUM($V54:AI54)+($E54-SUM($V54:AI54))*$N54&gt;$E54-$O54,$E54-$O54-SUM($V54:AI54),($E54-SUM($V54:AI54))*$N54),0),0)</f>
        <v>0</v>
      </c>
      <c r="AK54" s="136">
        <f>IF(COLUMN(AK$12)-COLUMN($V$12)+1&lt;=$U54,ROUNDUP(IF(SUM($V54:AJ54)+($E54-SUM($V54:AJ54))*$N54&gt;$E54-$O54,$E54-$O54-SUM($V54:AJ54),($E54-SUM($V54:AJ54))*$N54),0),0)</f>
        <v>0</v>
      </c>
      <c r="AL54" s="136">
        <f>IF(COLUMN(AL$12)-COLUMN($V$12)+1&lt;=$U54,ROUNDUP(IF(SUM($V54:AK54)+($E54-SUM($V54:AK54))*$N54&gt;$E54-$O54,$E54-$O54-SUM($V54:AK54),($E54-SUM($V54:AK54))*$N54),0),0)</f>
        <v>0</v>
      </c>
      <c r="AM54" s="136">
        <f>IF(COLUMN(AM$12)-COLUMN($V$12)+1&lt;=$U54,ROUNDUP(IF(SUM($V54:AL54)+($E54-SUM($V54:AL54))*$N54&gt;$E54-$O54,$E54-$O54-SUM($V54:AL54),($E54-SUM($V54:AL54))*$N54),0),0)</f>
        <v>0</v>
      </c>
      <c r="AN54" s="136">
        <f>IF(COLUMN(AN$12)-COLUMN($V$12)+1&lt;=$U54,ROUNDUP(IF(SUM($V54:AM54)+($E54-SUM($V54:AM54))*$N54&gt;$E54-$O54,$E54-$O54-SUM($V54:AM54),($E54-SUM($V54:AM54))*$N54),0),0)</f>
        <v>0</v>
      </c>
      <c r="AO54" s="136">
        <f>IF(COLUMN(AO$12)-COLUMN($V$12)+1&lt;=$U54,ROUNDUP(IF(SUM($V54:AN54)+($E54-SUM($V54:AN54))*$N54&gt;$E54-$O54,$E54-$O54-SUM($V54:AN54),($E54-SUM($V54:AN54))*$N54),0),0)</f>
        <v>0</v>
      </c>
      <c r="AP54" s="136">
        <f>IF(COLUMN(AP$12)-COLUMN($V$12)+1&lt;=$U54,ROUNDUP(IF(SUM($V54:AO54)+($E54-SUM($V54:AO54))*$N54&gt;$E54-$O54,$E54-$O54-SUM($V54:AO54),($E54-SUM($V54:AO54))*$N54),0),0)</f>
        <v>0</v>
      </c>
      <c r="AQ54" s="136">
        <f>IF(COLUMN(AQ$12)-COLUMN($V$12)+1&lt;=$U54,ROUNDUP(IF(SUM($V54:AP54)+($E54-SUM($V54:AP54))*$N54&gt;$E54-$O54,$E54-$O54-SUM($V54:AP54),($E54-SUM($V54:AP54))*$N54),0),0)</f>
        <v>0</v>
      </c>
      <c r="AR54" s="136">
        <f>IF(COLUMN(AR$12)-COLUMN($V$12)+1&lt;=$U54,ROUNDUP(IF(SUM($V54:AQ54)+($E54-SUM($V54:AQ54))*$N54&gt;$E54-$O54,$E54-$O54-SUM($V54:AQ54),($E54-SUM($V54:AQ54))*$N54),0),0)</f>
        <v>0</v>
      </c>
      <c r="AS54" s="136">
        <f>IF(COLUMN(AS$12)-COLUMN($V$12)+1&lt;=$U54,ROUNDUP(IF(SUM($V54:AR54)+($E54-SUM($V54:AR54))*$N54&gt;$E54-$O54,$E54-$O54-SUM($V54:AR54),($E54-SUM($V54:AR54))*$N54),0),0)</f>
        <v>0</v>
      </c>
      <c r="AT54" s="136">
        <f>IF(COLUMN(AT$12)-COLUMN($V$12)+1&lt;=$U54,ROUNDUP(IF(SUM($V54:AS54)+($E54-SUM($V54:AS54))*$N54&gt;$E54-$O54,$E54-$O54-SUM($V54:AS54),($E54-SUM($V54:AS54))*$N54),0),0)</f>
        <v>0</v>
      </c>
      <c r="AU54" s="136">
        <f>IF(COLUMN(AU$12)-COLUMN($V$12)+1&lt;=$U54,ROUNDUP(IF(SUM($V54:AT54)+($E54-SUM($V54:AT54))*$N54&gt;$E54-$O54,$E54-$O54-SUM($V54:AT54),($E54-SUM($V54:AT54))*$N54),0),0)</f>
        <v>0</v>
      </c>
      <c r="AV54" s="136">
        <f>IF(COLUMN(AV$12)-COLUMN($V$12)+1&lt;=$U54,ROUNDUP(IF(SUM($V54:AU54)+($E54-SUM($V54:AU54))*$N54&gt;$E54-$O54,$E54-$O54-SUM($V54:AU54),($E54-SUM($V54:AU54))*$N54),0),0)</f>
        <v>0</v>
      </c>
      <c r="AW54" s="136">
        <f>IF(COLUMN(AW$12)-COLUMN($V$12)+1&lt;=$U54,ROUNDUP(IF(SUM($V54:AV54)+($E54-SUM($V54:AV54))*$N54&gt;$E54-$O54,$E54-$O54-SUM($V54:AV54),($E54-SUM($V54:AV54))*$N54),0),0)</f>
        <v>0</v>
      </c>
      <c r="AX54" s="136">
        <f>IF(COLUMN(AX$12)-COLUMN($V$12)+1&lt;=$U54,ROUNDUP(IF(SUM($V54:AW54)+($E54-SUM($V54:AW54))*$N54&gt;$E54-$O54,$E54-$O54-SUM($V54:AW54),($E54-SUM($V54:AW54))*$N54),0),0)</f>
        <v>0</v>
      </c>
      <c r="AY54" s="136">
        <f>IF(COLUMN(AY$12)-COLUMN($V$12)+1&lt;=$U54,ROUNDUP(IF(SUM($V54:AX54)+($E54-SUM($V54:AX54))*$N54&gt;$E54-$O54,$E54-$O54-SUM($V54:AX54),($E54-SUM($V54:AX54))*$N54),0),0)</f>
        <v>0</v>
      </c>
      <c r="AZ54" s="136">
        <f>IF(COLUMN(AZ$12)-COLUMN($V$12)+1&lt;=$U54,ROUNDUP(IF(SUM($V54:AY54)+($E54-SUM($V54:AY54))*$N54&gt;$E54-$O54,$E54-$O54-SUM($V54:AY54),($E54-SUM($V54:AY54))*$N54),0),0)</f>
        <v>0</v>
      </c>
      <c r="BA54" s="136">
        <f>IF(COLUMN(BA$12)-COLUMN($V$12)+1&lt;=$U54,ROUNDUP(IF(SUM($V54:AZ54)+($E54-SUM($V54:AZ54))*$N54&gt;$E54-$O54,$E54-$O54-SUM($V54:AZ54),($E54-SUM($V54:AZ54))*$N54),0),0)</f>
        <v>0</v>
      </c>
      <c r="BB54" s="556">
        <f t="shared" si="70"/>
        <v>0</v>
      </c>
      <c r="BC54" s="556">
        <f t="shared" si="71"/>
        <v>0</v>
      </c>
      <c r="BD54" s="146">
        <f t="shared" si="72"/>
        <v>0</v>
      </c>
      <c r="BE54" s="146">
        <f t="shared" si="73"/>
        <v>0</v>
      </c>
      <c r="BF54" s="146">
        <f t="shared" si="74"/>
        <v>0</v>
      </c>
      <c r="BH54" s="557">
        <f t="shared" si="75"/>
        <v>0</v>
      </c>
      <c r="BI54" s="558">
        <f t="shared" si="48"/>
        <v>0</v>
      </c>
      <c r="BJ54" s="558">
        <f t="shared" si="49"/>
        <v>0</v>
      </c>
      <c r="BK54" s="557">
        <f t="shared" si="76"/>
        <v>0</v>
      </c>
      <c r="BL54" s="558">
        <f t="shared" si="50"/>
        <v>0</v>
      </c>
      <c r="BM54" s="558">
        <f t="shared" si="51"/>
        <v>0</v>
      </c>
      <c r="BN54" s="558">
        <f t="shared" si="52"/>
        <v>0</v>
      </c>
      <c r="BO54" s="558">
        <f t="shared" si="53"/>
        <v>0</v>
      </c>
      <c r="BP54" s="558">
        <f t="shared" si="54"/>
        <v>0</v>
      </c>
      <c r="BQ54" s="558">
        <f t="shared" si="55"/>
        <v>0</v>
      </c>
      <c r="BR54" s="533"/>
      <c r="BS54" s="557">
        <f t="shared" si="77"/>
        <v>0</v>
      </c>
      <c r="BT54" s="558">
        <f t="shared" si="56"/>
        <v>0</v>
      </c>
      <c r="BU54" s="558">
        <f t="shared" si="57"/>
        <v>0</v>
      </c>
      <c r="BV54" s="557">
        <f t="shared" si="78"/>
        <v>0</v>
      </c>
      <c r="BW54" s="558">
        <f t="shared" si="58"/>
        <v>0</v>
      </c>
      <c r="BX54" s="558">
        <f t="shared" si="59"/>
        <v>0</v>
      </c>
      <c r="BY54" s="558">
        <f t="shared" si="60"/>
        <v>0</v>
      </c>
      <c r="BZ54" s="558">
        <f t="shared" si="61"/>
        <v>0</v>
      </c>
      <c r="CA54" s="558">
        <f t="shared" si="62"/>
        <v>0</v>
      </c>
      <c r="CB54" s="558">
        <f t="shared" si="63"/>
        <v>0</v>
      </c>
      <c r="CC54" s="533"/>
      <c r="CD54" s="533"/>
      <c r="CE54" s="533"/>
      <c r="CF54" s="533"/>
      <c r="CG54" s="533"/>
      <c r="CH54" s="533"/>
      <c r="CI54" s="533"/>
      <c r="CJ54" s="533"/>
      <c r="CK54" s="533"/>
      <c r="CL54" s="533"/>
      <c r="CM54" s="533"/>
      <c r="CN54" s="533"/>
      <c r="CO54" s="533"/>
      <c r="CP54" s="533"/>
      <c r="CQ54" s="533"/>
      <c r="CR54" s="533"/>
      <c r="CS54" s="533"/>
      <c r="CT54" s="533"/>
      <c r="CU54" s="533"/>
      <c r="CV54" s="533"/>
      <c r="CW54" s="533"/>
      <c r="CX54" s="533"/>
      <c r="CY54" s="533"/>
      <c r="CZ54" s="533"/>
    </row>
    <row r="55" spans="2:104" ht="13.5" x14ac:dyDescent="0.2">
      <c r="B55" s="145" t="str">
        <f t="shared" si="34"/>
        <v/>
      </c>
      <c r="C55" s="550"/>
      <c r="D55" s="551"/>
      <c r="E55" s="552"/>
      <c r="F55" s="553"/>
      <c r="G55" s="553"/>
      <c r="H55" s="554"/>
      <c r="I55" s="554"/>
      <c r="J55" s="554"/>
      <c r="K55" s="554"/>
      <c r="L55" s="613" t="str" cm="1">
        <f t="array" ref="L55">IF(OR(NOT(ISBLANK(H55:K55))),SUM(H55:K55), "")</f>
        <v/>
      </c>
      <c r="M55" s="613" t="str">
        <f t="shared" si="26"/>
        <v/>
      </c>
      <c r="N55" s="555" t="str">
        <f t="shared" si="64"/>
        <v/>
      </c>
      <c r="O55" s="532">
        <f t="shared" si="65"/>
        <v>0</v>
      </c>
      <c r="P55" s="146">
        <f t="shared" si="66"/>
        <v>0</v>
      </c>
      <c r="Q55" s="146">
        <f t="shared" si="45"/>
        <v>0</v>
      </c>
      <c r="R55" s="146">
        <f t="shared" si="46"/>
        <v>0</v>
      </c>
      <c r="S55" s="146" t="str">
        <f t="shared" si="67"/>
        <v/>
      </c>
      <c r="T55" s="146" t="str">
        <f t="shared" si="68"/>
        <v/>
      </c>
      <c r="U55" s="146">
        <f t="shared" si="47"/>
        <v>0</v>
      </c>
      <c r="V55" s="136">
        <f t="shared" si="69"/>
        <v>0</v>
      </c>
      <c r="W55" s="136">
        <f>IF(COLUMN(W$12)-COLUMN($V$12)+1&lt;=$U55,ROUNDUP(IF(SUM($V55:V55)+($E55-SUM($V55:V55))*$N55&gt;$E55-$O55,$E55-$O55-SUM($V55:V55),($E55-SUM($V55:V55))*$N55),0),0)</f>
        <v>0</v>
      </c>
      <c r="X55" s="136">
        <f>IF(COLUMN(X$12)-COLUMN($V$12)+1&lt;=$U55,ROUNDUP(IF(SUM($V55:W55)+($E55-SUM($V55:W55))*$N55&gt;$E55-$O55,$E55-$O55-SUM($V55:W55),($E55-SUM($V55:W55))*$N55),0),0)</f>
        <v>0</v>
      </c>
      <c r="Y55" s="136">
        <f>IF(COLUMN(Y$12)-COLUMN($V$12)+1&lt;=$U55,ROUNDUP(IF(SUM($V55:X55)+($E55-SUM($V55:X55))*$N55&gt;$E55-$O55,$E55-$O55-SUM($V55:X55),($E55-SUM($V55:X55))*$N55),0),0)</f>
        <v>0</v>
      </c>
      <c r="Z55" s="136">
        <f>IF(COLUMN(Z$12)-COLUMN($V$12)+1&lt;=$U55,ROUNDUP(IF(SUM($V55:Y55)+($E55-SUM($V55:Y55))*$N55&gt;$E55-$O55,$E55-$O55-SUM($V55:Y55),($E55-SUM($V55:Y55))*$N55),0),0)</f>
        <v>0</v>
      </c>
      <c r="AA55" s="136">
        <f>IF(COLUMN(AA$12)-COLUMN($V$12)+1&lt;=$U55,ROUNDUP(IF(SUM($V55:Z55)+($E55-SUM($V55:Z55))*$N55&gt;$E55-$O55,$E55-$O55-SUM($V55:Z55),($E55-SUM($V55:Z55))*$N55),0),0)</f>
        <v>0</v>
      </c>
      <c r="AB55" s="136">
        <f>IF(COLUMN(AB$12)-COLUMN($V$12)+1&lt;=$U55,ROUNDUP(IF(SUM($V55:AA55)+($E55-SUM($V55:AA55))*$N55&gt;$E55-$O55,$E55-$O55-SUM($V55:AA55),($E55-SUM($V55:AA55))*$N55),0),0)</f>
        <v>0</v>
      </c>
      <c r="AC55" s="136">
        <f>IF(COLUMN(AC$12)-COLUMN($V$12)+1&lt;=$U55,ROUNDUP(IF(SUM($V55:AB55)+($E55-SUM($V55:AB55))*$N55&gt;$E55-$O55,$E55-$O55-SUM($V55:AB55),($E55-SUM($V55:AB55))*$N55),0),0)</f>
        <v>0</v>
      </c>
      <c r="AD55" s="136">
        <f>IF(COLUMN(AD$12)-COLUMN($V$12)+1&lt;=$U55,ROUNDUP(IF(SUM($V55:AC55)+($E55-SUM($V55:AC55))*$N55&gt;$E55-$O55,$E55-$O55-SUM($V55:AC55),($E55-SUM($V55:AC55))*$N55),0),0)</f>
        <v>0</v>
      </c>
      <c r="AE55" s="136">
        <f>IF(COLUMN(AE$12)-COLUMN($V$12)+1&lt;=$U55,ROUNDUP(IF(SUM($V55:AD55)+($E55-SUM($V55:AD55))*$N55&gt;$E55-$O55,$E55-$O55-SUM($V55:AD55),($E55-SUM($V55:AD55))*$N55),0),0)</f>
        <v>0</v>
      </c>
      <c r="AF55" s="136">
        <f>IF(COLUMN(AF$12)-COLUMN($V$12)+1&lt;=$U55,ROUNDUP(IF(SUM($V55:AE55)+($E55-SUM($V55:AE55))*$N55&gt;$E55-$O55,$E55-$O55-SUM($V55:AE55),($E55-SUM($V55:AE55))*$N55),0),0)</f>
        <v>0</v>
      </c>
      <c r="AG55" s="136">
        <f>IF(COLUMN(AG$12)-COLUMN($V$12)+1&lt;=$U55,ROUNDUP(IF(SUM($V55:AF55)+($E55-SUM($V55:AF55))*$N55&gt;$E55-$O55,$E55-$O55-SUM($V55:AF55),($E55-SUM($V55:AF55))*$N55),0),0)</f>
        <v>0</v>
      </c>
      <c r="AH55" s="136">
        <f>IF(COLUMN(AH$12)-COLUMN($V$12)+1&lt;=$U55,ROUNDUP(IF(SUM($V55:AG55)+($E55-SUM($V55:AG55))*$N55&gt;$E55-$O55,$E55-$O55-SUM($V55:AG55),($E55-SUM($V55:AG55))*$N55),0),0)</f>
        <v>0</v>
      </c>
      <c r="AI55" s="136">
        <f>IF(COLUMN(AI$12)-COLUMN($V$12)+1&lt;=$U55,ROUNDUP(IF(SUM($V55:AH55)+($E55-SUM($V55:AH55))*$N55&gt;$E55-$O55,$E55-$O55-SUM($V55:AH55),($E55-SUM($V55:AH55))*$N55),0),0)</f>
        <v>0</v>
      </c>
      <c r="AJ55" s="136">
        <f>IF(COLUMN(AJ$12)-COLUMN($V$12)+1&lt;=$U55,ROUNDUP(IF(SUM($V55:AI55)+($E55-SUM($V55:AI55))*$N55&gt;$E55-$O55,$E55-$O55-SUM($V55:AI55),($E55-SUM($V55:AI55))*$N55),0),0)</f>
        <v>0</v>
      </c>
      <c r="AK55" s="136">
        <f>IF(COLUMN(AK$12)-COLUMN($V$12)+1&lt;=$U55,ROUNDUP(IF(SUM($V55:AJ55)+($E55-SUM($V55:AJ55))*$N55&gt;$E55-$O55,$E55-$O55-SUM($V55:AJ55),($E55-SUM($V55:AJ55))*$N55),0),0)</f>
        <v>0</v>
      </c>
      <c r="AL55" s="136">
        <f>IF(COLUMN(AL$12)-COLUMN($V$12)+1&lt;=$U55,ROUNDUP(IF(SUM($V55:AK55)+($E55-SUM($V55:AK55))*$N55&gt;$E55-$O55,$E55-$O55-SUM($V55:AK55),($E55-SUM($V55:AK55))*$N55),0),0)</f>
        <v>0</v>
      </c>
      <c r="AM55" s="136">
        <f>IF(COLUMN(AM$12)-COLUMN($V$12)+1&lt;=$U55,ROUNDUP(IF(SUM($V55:AL55)+($E55-SUM($V55:AL55))*$N55&gt;$E55-$O55,$E55-$O55-SUM($V55:AL55),($E55-SUM($V55:AL55))*$N55),0),0)</f>
        <v>0</v>
      </c>
      <c r="AN55" s="136">
        <f>IF(COLUMN(AN$12)-COLUMN($V$12)+1&lt;=$U55,ROUNDUP(IF(SUM($V55:AM55)+($E55-SUM($V55:AM55))*$N55&gt;$E55-$O55,$E55-$O55-SUM($V55:AM55),($E55-SUM($V55:AM55))*$N55),0),0)</f>
        <v>0</v>
      </c>
      <c r="AO55" s="136">
        <f>IF(COLUMN(AO$12)-COLUMN($V$12)+1&lt;=$U55,ROUNDUP(IF(SUM($V55:AN55)+($E55-SUM($V55:AN55))*$N55&gt;$E55-$O55,$E55-$O55-SUM($V55:AN55),($E55-SUM($V55:AN55))*$N55),0),0)</f>
        <v>0</v>
      </c>
      <c r="AP55" s="136">
        <f>IF(COLUMN(AP$12)-COLUMN($V$12)+1&lt;=$U55,ROUNDUP(IF(SUM($V55:AO55)+($E55-SUM($V55:AO55))*$N55&gt;$E55-$O55,$E55-$O55-SUM($V55:AO55),($E55-SUM($V55:AO55))*$N55),0),0)</f>
        <v>0</v>
      </c>
      <c r="AQ55" s="136">
        <f>IF(COLUMN(AQ$12)-COLUMN($V$12)+1&lt;=$U55,ROUNDUP(IF(SUM($V55:AP55)+($E55-SUM($V55:AP55))*$N55&gt;$E55-$O55,$E55-$O55-SUM($V55:AP55),($E55-SUM($V55:AP55))*$N55),0),0)</f>
        <v>0</v>
      </c>
      <c r="AR55" s="136">
        <f>IF(COLUMN(AR$12)-COLUMN($V$12)+1&lt;=$U55,ROUNDUP(IF(SUM($V55:AQ55)+($E55-SUM($V55:AQ55))*$N55&gt;$E55-$O55,$E55-$O55-SUM($V55:AQ55),($E55-SUM($V55:AQ55))*$N55),0),0)</f>
        <v>0</v>
      </c>
      <c r="AS55" s="136">
        <f>IF(COLUMN(AS$12)-COLUMN($V$12)+1&lt;=$U55,ROUNDUP(IF(SUM($V55:AR55)+($E55-SUM($V55:AR55))*$N55&gt;$E55-$O55,$E55-$O55-SUM($V55:AR55),($E55-SUM($V55:AR55))*$N55),0),0)</f>
        <v>0</v>
      </c>
      <c r="AT55" s="136">
        <f>IF(COLUMN(AT$12)-COLUMN($V$12)+1&lt;=$U55,ROUNDUP(IF(SUM($V55:AS55)+($E55-SUM($V55:AS55))*$N55&gt;$E55-$O55,$E55-$O55-SUM($V55:AS55),($E55-SUM($V55:AS55))*$N55),0),0)</f>
        <v>0</v>
      </c>
      <c r="AU55" s="136">
        <f>IF(COLUMN(AU$12)-COLUMN($V$12)+1&lt;=$U55,ROUNDUP(IF(SUM($V55:AT55)+($E55-SUM($V55:AT55))*$N55&gt;$E55-$O55,$E55-$O55-SUM($V55:AT55),($E55-SUM($V55:AT55))*$N55),0),0)</f>
        <v>0</v>
      </c>
      <c r="AV55" s="136">
        <f>IF(COLUMN(AV$12)-COLUMN($V$12)+1&lt;=$U55,ROUNDUP(IF(SUM($V55:AU55)+($E55-SUM($V55:AU55))*$N55&gt;$E55-$O55,$E55-$O55-SUM($V55:AU55),($E55-SUM($V55:AU55))*$N55),0),0)</f>
        <v>0</v>
      </c>
      <c r="AW55" s="136">
        <f>IF(COLUMN(AW$12)-COLUMN($V$12)+1&lt;=$U55,ROUNDUP(IF(SUM($V55:AV55)+($E55-SUM($V55:AV55))*$N55&gt;$E55-$O55,$E55-$O55-SUM($V55:AV55),($E55-SUM($V55:AV55))*$N55),0),0)</f>
        <v>0</v>
      </c>
      <c r="AX55" s="136">
        <f>IF(COLUMN(AX$12)-COLUMN($V$12)+1&lt;=$U55,ROUNDUP(IF(SUM($V55:AW55)+($E55-SUM($V55:AW55))*$N55&gt;$E55-$O55,$E55-$O55-SUM($V55:AW55),($E55-SUM($V55:AW55))*$N55),0),0)</f>
        <v>0</v>
      </c>
      <c r="AY55" s="136">
        <f>IF(COLUMN(AY$12)-COLUMN($V$12)+1&lt;=$U55,ROUNDUP(IF(SUM($V55:AX55)+($E55-SUM($V55:AX55))*$N55&gt;$E55-$O55,$E55-$O55-SUM($V55:AX55),($E55-SUM($V55:AX55))*$N55),0),0)</f>
        <v>0</v>
      </c>
      <c r="AZ55" s="136">
        <f>IF(COLUMN(AZ$12)-COLUMN($V$12)+1&lt;=$U55,ROUNDUP(IF(SUM($V55:AY55)+($E55-SUM($V55:AY55))*$N55&gt;$E55-$O55,$E55-$O55-SUM($V55:AY55),($E55-SUM($V55:AY55))*$N55),0),0)</f>
        <v>0</v>
      </c>
      <c r="BA55" s="136">
        <f>IF(COLUMN(BA$12)-COLUMN($V$12)+1&lt;=$U55,ROUNDUP(IF(SUM($V55:AZ55)+($E55-SUM($V55:AZ55))*$N55&gt;$E55-$O55,$E55-$O55-SUM($V55:AZ55),($E55-SUM($V55:AZ55))*$N55),0),0)</f>
        <v>0</v>
      </c>
      <c r="BB55" s="556">
        <f t="shared" si="70"/>
        <v>0</v>
      </c>
      <c r="BC55" s="556">
        <f t="shared" si="71"/>
        <v>0</v>
      </c>
      <c r="BD55" s="146">
        <f t="shared" si="72"/>
        <v>0</v>
      </c>
      <c r="BE55" s="146">
        <f t="shared" si="73"/>
        <v>0</v>
      </c>
      <c r="BF55" s="146">
        <f t="shared" si="74"/>
        <v>0</v>
      </c>
      <c r="BH55" s="557">
        <f t="shared" si="75"/>
        <v>0</v>
      </c>
      <c r="BI55" s="558">
        <f t="shared" si="48"/>
        <v>0</v>
      </c>
      <c r="BJ55" s="558">
        <f t="shared" si="49"/>
        <v>0</v>
      </c>
      <c r="BK55" s="557">
        <f t="shared" si="76"/>
        <v>0</v>
      </c>
      <c r="BL55" s="558">
        <f t="shared" si="50"/>
        <v>0</v>
      </c>
      <c r="BM55" s="558">
        <f t="shared" si="51"/>
        <v>0</v>
      </c>
      <c r="BN55" s="558">
        <f t="shared" si="52"/>
        <v>0</v>
      </c>
      <c r="BO55" s="558">
        <f t="shared" si="53"/>
        <v>0</v>
      </c>
      <c r="BP55" s="558">
        <f t="shared" si="54"/>
        <v>0</v>
      </c>
      <c r="BQ55" s="558">
        <f t="shared" si="55"/>
        <v>0</v>
      </c>
      <c r="BR55" s="533"/>
      <c r="BS55" s="557">
        <f t="shared" si="77"/>
        <v>0</v>
      </c>
      <c r="BT55" s="558">
        <f t="shared" si="56"/>
        <v>0</v>
      </c>
      <c r="BU55" s="558">
        <f t="shared" si="57"/>
        <v>0</v>
      </c>
      <c r="BV55" s="557">
        <f t="shared" si="78"/>
        <v>0</v>
      </c>
      <c r="BW55" s="558">
        <f t="shared" si="58"/>
        <v>0</v>
      </c>
      <c r="BX55" s="558">
        <f t="shared" si="59"/>
        <v>0</v>
      </c>
      <c r="BY55" s="558">
        <f t="shared" si="60"/>
        <v>0</v>
      </c>
      <c r="BZ55" s="558">
        <f t="shared" si="61"/>
        <v>0</v>
      </c>
      <c r="CA55" s="558">
        <f t="shared" si="62"/>
        <v>0</v>
      </c>
      <c r="CB55" s="558">
        <f t="shared" si="63"/>
        <v>0</v>
      </c>
      <c r="CC55" s="533"/>
      <c r="CD55" s="533"/>
      <c r="CE55" s="533"/>
      <c r="CF55" s="533"/>
      <c r="CG55" s="533"/>
      <c r="CH55" s="533"/>
      <c r="CI55" s="533"/>
      <c r="CJ55" s="533"/>
      <c r="CK55" s="533"/>
      <c r="CL55" s="533"/>
      <c r="CM55" s="533"/>
      <c r="CN55" s="533"/>
      <c r="CO55" s="533"/>
      <c r="CP55" s="533"/>
      <c r="CQ55" s="533"/>
      <c r="CR55" s="533"/>
      <c r="CS55" s="533"/>
      <c r="CT55" s="533"/>
      <c r="CU55" s="533"/>
      <c r="CV55" s="533"/>
      <c r="CW55" s="533"/>
      <c r="CX55" s="533"/>
      <c r="CY55" s="533"/>
      <c r="CZ55" s="533"/>
    </row>
    <row r="56" spans="2:104" ht="13.5" x14ac:dyDescent="0.2">
      <c r="B56" s="145" t="str">
        <f t="shared" si="34"/>
        <v/>
      </c>
      <c r="C56" s="550"/>
      <c r="D56" s="551"/>
      <c r="E56" s="552"/>
      <c r="F56" s="553"/>
      <c r="G56" s="553"/>
      <c r="H56" s="554"/>
      <c r="I56" s="554"/>
      <c r="J56" s="554"/>
      <c r="K56" s="554"/>
      <c r="L56" s="613" t="str" cm="1">
        <f t="array" ref="L56">IF(OR(NOT(ISBLANK(H56:K56))),SUM(H56:K56), "")</f>
        <v/>
      </c>
      <c r="M56" s="613" t="str">
        <f t="shared" si="26"/>
        <v/>
      </c>
      <c r="N56" s="555" t="str">
        <f t="shared" si="64"/>
        <v/>
      </c>
      <c r="O56" s="532">
        <f t="shared" si="65"/>
        <v>0</v>
      </c>
      <c r="P56" s="146">
        <f t="shared" si="66"/>
        <v>0</v>
      </c>
      <c r="Q56" s="146">
        <f t="shared" si="45"/>
        <v>0</v>
      </c>
      <c r="R56" s="146">
        <f t="shared" si="46"/>
        <v>0</v>
      </c>
      <c r="S56" s="146" t="str">
        <f t="shared" si="67"/>
        <v/>
      </c>
      <c r="T56" s="146" t="str">
        <f t="shared" si="68"/>
        <v/>
      </c>
      <c r="U56" s="146">
        <f t="shared" si="47"/>
        <v>0</v>
      </c>
      <c r="V56" s="136">
        <f t="shared" si="69"/>
        <v>0</v>
      </c>
      <c r="W56" s="136">
        <f>IF(COLUMN(W$12)-COLUMN($V$12)+1&lt;=$U56,ROUNDUP(IF(SUM($V56:V56)+($E56-SUM($V56:V56))*$N56&gt;$E56-$O56,$E56-$O56-SUM($V56:V56),($E56-SUM($V56:V56))*$N56),0),0)</f>
        <v>0</v>
      </c>
      <c r="X56" s="136">
        <f>IF(COLUMN(X$12)-COLUMN($V$12)+1&lt;=$U56,ROUNDUP(IF(SUM($V56:W56)+($E56-SUM($V56:W56))*$N56&gt;$E56-$O56,$E56-$O56-SUM($V56:W56),($E56-SUM($V56:W56))*$N56),0),0)</f>
        <v>0</v>
      </c>
      <c r="Y56" s="136">
        <f>IF(COLUMN(Y$12)-COLUMN($V$12)+1&lt;=$U56,ROUNDUP(IF(SUM($V56:X56)+($E56-SUM($V56:X56))*$N56&gt;$E56-$O56,$E56-$O56-SUM($V56:X56),($E56-SUM($V56:X56))*$N56),0),0)</f>
        <v>0</v>
      </c>
      <c r="Z56" s="136">
        <f>IF(COLUMN(Z$12)-COLUMN($V$12)+1&lt;=$U56,ROUNDUP(IF(SUM($V56:Y56)+($E56-SUM($V56:Y56))*$N56&gt;$E56-$O56,$E56-$O56-SUM($V56:Y56),($E56-SUM($V56:Y56))*$N56),0),0)</f>
        <v>0</v>
      </c>
      <c r="AA56" s="136">
        <f>IF(COLUMN(AA$12)-COLUMN($V$12)+1&lt;=$U56,ROUNDUP(IF(SUM($V56:Z56)+($E56-SUM($V56:Z56))*$N56&gt;$E56-$O56,$E56-$O56-SUM($V56:Z56),($E56-SUM($V56:Z56))*$N56),0),0)</f>
        <v>0</v>
      </c>
      <c r="AB56" s="136">
        <f>IF(COLUMN(AB$12)-COLUMN($V$12)+1&lt;=$U56,ROUNDUP(IF(SUM($V56:AA56)+($E56-SUM($V56:AA56))*$N56&gt;$E56-$O56,$E56-$O56-SUM($V56:AA56),($E56-SUM($V56:AA56))*$N56),0),0)</f>
        <v>0</v>
      </c>
      <c r="AC56" s="136">
        <f>IF(COLUMN(AC$12)-COLUMN($V$12)+1&lt;=$U56,ROUNDUP(IF(SUM($V56:AB56)+($E56-SUM($V56:AB56))*$N56&gt;$E56-$O56,$E56-$O56-SUM($V56:AB56),($E56-SUM($V56:AB56))*$N56),0),0)</f>
        <v>0</v>
      </c>
      <c r="AD56" s="136">
        <f>IF(COLUMN(AD$12)-COLUMN($V$12)+1&lt;=$U56,ROUNDUP(IF(SUM($V56:AC56)+($E56-SUM($V56:AC56))*$N56&gt;$E56-$O56,$E56-$O56-SUM($V56:AC56),($E56-SUM($V56:AC56))*$N56),0),0)</f>
        <v>0</v>
      </c>
      <c r="AE56" s="136">
        <f>IF(COLUMN(AE$12)-COLUMN($V$12)+1&lt;=$U56,ROUNDUP(IF(SUM($V56:AD56)+($E56-SUM($V56:AD56))*$N56&gt;$E56-$O56,$E56-$O56-SUM($V56:AD56),($E56-SUM($V56:AD56))*$N56),0),0)</f>
        <v>0</v>
      </c>
      <c r="AF56" s="136">
        <f>IF(COLUMN(AF$12)-COLUMN($V$12)+1&lt;=$U56,ROUNDUP(IF(SUM($V56:AE56)+($E56-SUM($V56:AE56))*$N56&gt;$E56-$O56,$E56-$O56-SUM($V56:AE56),($E56-SUM($V56:AE56))*$N56),0),0)</f>
        <v>0</v>
      </c>
      <c r="AG56" s="136">
        <f>IF(COLUMN(AG$12)-COLUMN($V$12)+1&lt;=$U56,ROUNDUP(IF(SUM($V56:AF56)+($E56-SUM($V56:AF56))*$N56&gt;$E56-$O56,$E56-$O56-SUM($V56:AF56),($E56-SUM($V56:AF56))*$N56),0),0)</f>
        <v>0</v>
      </c>
      <c r="AH56" s="136">
        <f>IF(COLUMN(AH$12)-COLUMN($V$12)+1&lt;=$U56,ROUNDUP(IF(SUM($V56:AG56)+($E56-SUM($V56:AG56))*$N56&gt;$E56-$O56,$E56-$O56-SUM($V56:AG56),($E56-SUM($V56:AG56))*$N56),0),0)</f>
        <v>0</v>
      </c>
      <c r="AI56" s="136">
        <f>IF(COLUMN(AI$12)-COLUMN($V$12)+1&lt;=$U56,ROUNDUP(IF(SUM($V56:AH56)+($E56-SUM($V56:AH56))*$N56&gt;$E56-$O56,$E56-$O56-SUM($V56:AH56),($E56-SUM($V56:AH56))*$N56),0),0)</f>
        <v>0</v>
      </c>
      <c r="AJ56" s="136">
        <f>IF(COLUMN(AJ$12)-COLUMN($V$12)+1&lt;=$U56,ROUNDUP(IF(SUM($V56:AI56)+($E56-SUM($V56:AI56))*$N56&gt;$E56-$O56,$E56-$O56-SUM($V56:AI56),($E56-SUM($V56:AI56))*$N56),0),0)</f>
        <v>0</v>
      </c>
      <c r="AK56" s="136">
        <f>IF(COLUMN(AK$12)-COLUMN($V$12)+1&lt;=$U56,ROUNDUP(IF(SUM($V56:AJ56)+($E56-SUM($V56:AJ56))*$N56&gt;$E56-$O56,$E56-$O56-SUM($V56:AJ56),($E56-SUM($V56:AJ56))*$N56),0),0)</f>
        <v>0</v>
      </c>
      <c r="AL56" s="136">
        <f>IF(COLUMN(AL$12)-COLUMN($V$12)+1&lt;=$U56,ROUNDUP(IF(SUM($V56:AK56)+($E56-SUM($V56:AK56))*$N56&gt;$E56-$O56,$E56-$O56-SUM($V56:AK56),($E56-SUM($V56:AK56))*$N56),0),0)</f>
        <v>0</v>
      </c>
      <c r="AM56" s="136">
        <f>IF(COLUMN(AM$12)-COLUMN($V$12)+1&lt;=$U56,ROUNDUP(IF(SUM($V56:AL56)+($E56-SUM($V56:AL56))*$N56&gt;$E56-$O56,$E56-$O56-SUM($V56:AL56),($E56-SUM($V56:AL56))*$N56),0),0)</f>
        <v>0</v>
      </c>
      <c r="AN56" s="136">
        <f>IF(COLUMN(AN$12)-COLUMN($V$12)+1&lt;=$U56,ROUNDUP(IF(SUM($V56:AM56)+($E56-SUM($V56:AM56))*$N56&gt;$E56-$O56,$E56-$O56-SUM($V56:AM56),($E56-SUM($V56:AM56))*$N56),0),0)</f>
        <v>0</v>
      </c>
      <c r="AO56" s="136">
        <f>IF(COLUMN(AO$12)-COLUMN($V$12)+1&lt;=$U56,ROUNDUP(IF(SUM($V56:AN56)+($E56-SUM($V56:AN56))*$N56&gt;$E56-$O56,$E56-$O56-SUM($V56:AN56),($E56-SUM($V56:AN56))*$N56),0),0)</f>
        <v>0</v>
      </c>
      <c r="AP56" s="136">
        <f>IF(COLUMN(AP$12)-COLUMN($V$12)+1&lt;=$U56,ROUNDUP(IF(SUM($V56:AO56)+($E56-SUM($V56:AO56))*$N56&gt;$E56-$O56,$E56-$O56-SUM($V56:AO56),($E56-SUM($V56:AO56))*$N56),0),0)</f>
        <v>0</v>
      </c>
      <c r="AQ56" s="136">
        <f>IF(COLUMN(AQ$12)-COLUMN($V$12)+1&lt;=$U56,ROUNDUP(IF(SUM($V56:AP56)+($E56-SUM($V56:AP56))*$N56&gt;$E56-$O56,$E56-$O56-SUM($V56:AP56),($E56-SUM($V56:AP56))*$N56),0),0)</f>
        <v>0</v>
      </c>
      <c r="AR56" s="136">
        <f>IF(COLUMN(AR$12)-COLUMN($V$12)+1&lt;=$U56,ROUNDUP(IF(SUM($V56:AQ56)+($E56-SUM($V56:AQ56))*$N56&gt;$E56-$O56,$E56-$O56-SUM($V56:AQ56),($E56-SUM($V56:AQ56))*$N56),0),0)</f>
        <v>0</v>
      </c>
      <c r="AS56" s="136">
        <f>IF(COLUMN(AS$12)-COLUMN($V$12)+1&lt;=$U56,ROUNDUP(IF(SUM($V56:AR56)+($E56-SUM($V56:AR56))*$N56&gt;$E56-$O56,$E56-$O56-SUM($V56:AR56),($E56-SUM($V56:AR56))*$N56),0),0)</f>
        <v>0</v>
      </c>
      <c r="AT56" s="136">
        <f>IF(COLUMN(AT$12)-COLUMN($V$12)+1&lt;=$U56,ROUNDUP(IF(SUM($V56:AS56)+($E56-SUM($V56:AS56))*$N56&gt;$E56-$O56,$E56-$O56-SUM($V56:AS56),($E56-SUM($V56:AS56))*$N56),0),0)</f>
        <v>0</v>
      </c>
      <c r="AU56" s="136">
        <f>IF(COLUMN(AU$12)-COLUMN($V$12)+1&lt;=$U56,ROUNDUP(IF(SUM($V56:AT56)+($E56-SUM($V56:AT56))*$N56&gt;$E56-$O56,$E56-$O56-SUM($V56:AT56),($E56-SUM($V56:AT56))*$N56),0),0)</f>
        <v>0</v>
      </c>
      <c r="AV56" s="136">
        <f>IF(COLUMN(AV$12)-COLUMN($V$12)+1&lt;=$U56,ROUNDUP(IF(SUM($V56:AU56)+($E56-SUM($V56:AU56))*$N56&gt;$E56-$O56,$E56-$O56-SUM($V56:AU56),($E56-SUM($V56:AU56))*$N56),0),0)</f>
        <v>0</v>
      </c>
      <c r="AW56" s="136">
        <f>IF(COLUMN(AW$12)-COLUMN($V$12)+1&lt;=$U56,ROUNDUP(IF(SUM($V56:AV56)+($E56-SUM($V56:AV56))*$N56&gt;$E56-$O56,$E56-$O56-SUM($V56:AV56),($E56-SUM($V56:AV56))*$N56),0),0)</f>
        <v>0</v>
      </c>
      <c r="AX56" s="136">
        <f>IF(COLUMN(AX$12)-COLUMN($V$12)+1&lt;=$U56,ROUNDUP(IF(SUM($V56:AW56)+($E56-SUM($V56:AW56))*$N56&gt;$E56-$O56,$E56-$O56-SUM($V56:AW56),($E56-SUM($V56:AW56))*$N56),0),0)</f>
        <v>0</v>
      </c>
      <c r="AY56" s="136">
        <f>IF(COLUMN(AY$12)-COLUMN($V$12)+1&lt;=$U56,ROUNDUP(IF(SUM($V56:AX56)+($E56-SUM($V56:AX56))*$N56&gt;$E56-$O56,$E56-$O56-SUM($V56:AX56),($E56-SUM($V56:AX56))*$N56),0),0)</f>
        <v>0</v>
      </c>
      <c r="AZ56" s="136">
        <f>IF(COLUMN(AZ$12)-COLUMN($V$12)+1&lt;=$U56,ROUNDUP(IF(SUM($V56:AY56)+($E56-SUM($V56:AY56))*$N56&gt;$E56-$O56,$E56-$O56-SUM($V56:AY56),($E56-SUM($V56:AY56))*$N56),0),0)</f>
        <v>0</v>
      </c>
      <c r="BA56" s="136">
        <f>IF(COLUMN(BA$12)-COLUMN($V$12)+1&lt;=$U56,ROUNDUP(IF(SUM($V56:AZ56)+($E56-SUM($V56:AZ56))*$N56&gt;$E56-$O56,$E56-$O56-SUM($V56:AZ56),($E56-SUM($V56:AZ56))*$N56),0),0)</f>
        <v>0</v>
      </c>
      <c r="BB56" s="556">
        <f t="shared" si="70"/>
        <v>0</v>
      </c>
      <c r="BC56" s="556">
        <f t="shared" si="71"/>
        <v>0</v>
      </c>
      <c r="BD56" s="146">
        <f t="shared" si="72"/>
        <v>0</v>
      </c>
      <c r="BE56" s="146">
        <f t="shared" si="73"/>
        <v>0</v>
      </c>
      <c r="BF56" s="146">
        <f t="shared" si="74"/>
        <v>0</v>
      </c>
      <c r="BH56" s="557">
        <f t="shared" si="75"/>
        <v>0</v>
      </c>
      <c r="BI56" s="558">
        <f t="shared" si="48"/>
        <v>0</v>
      </c>
      <c r="BJ56" s="558">
        <f t="shared" si="49"/>
        <v>0</v>
      </c>
      <c r="BK56" s="557">
        <f t="shared" si="76"/>
        <v>0</v>
      </c>
      <c r="BL56" s="558">
        <f t="shared" si="50"/>
        <v>0</v>
      </c>
      <c r="BM56" s="558">
        <f t="shared" si="51"/>
        <v>0</v>
      </c>
      <c r="BN56" s="558">
        <f t="shared" si="52"/>
        <v>0</v>
      </c>
      <c r="BO56" s="558">
        <f t="shared" si="53"/>
        <v>0</v>
      </c>
      <c r="BP56" s="558">
        <f t="shared" si="54"/>
        <v>0</v>
      </c>
      <c r="BQ56" s="558">
        <f t="shared" si="55"/>
        <v>0</v>
      </c>
      <c r="BR56" s="533"/>
      <c r="BS56" s="557">
        <f t="shared" si="77"/>
        <v>0</v>
      </c>
      <c r="BT56" s="558">
        <f t="shared" si="56"/>
        <v>0</v>
      </c>
      <c r="BU56" s="558">
        <f t="shared" si="57"/>
        <v>0</v>
      </c>
      <c r="BV56" s="557">
        <f t="shared" si="78"/>
        <v>0</v>
      </c>
      <c r="BW56" s="558">
        <f t="shared" si="58"/>
        <v>0</v>
      </c>
      <c r="BX56" s="558">
        <f t="shared" si="59"/>
        <v>0</v>
      </c>
      <c r="BY56" s="558">
        <f t="shared" si="60"/>
        <v>0</v>
      </c>
      <c r="BZ56" s="558">
        <f t="shared" si="61"/>
        <v>0</v>
      </c>
      <c r="CA56" s="558">
        <f t="shared" si="62"/>
        <v>0</v>
      </c>
      <c r="CB56" s="558">
        <f t="shared" si="63"/>
        <v>0</v>
      </c>
      <c r="CC56" s="533"/>
      <c r="CD56" s="533"/>
      <c r="CE56" s="533"/>
      <c r="CF56" s="533"/>
      <c r="CG56" s="533"/>
      <c r="CH56" s="533"/>
      <c r="CI56" s="533"/>
      <c r="CJ56" s="533"/>
      <c r="CK56" s="533"/>
      <c r="CL56" s="533"/>
      <c r="CM56" s="533"/>
      <c r="CN56" s="533"/>
      <c r="CO56" s="533"/>
      <c r="CP56" s="533"/>
      <c r="CQ56" s="533"/>
      <c r="CR56" s="533"/>
      <c r="CS56" s="533"/>
      <c r="CT56" s="533"/>
      <c r="CU56" s="533"/>
      <c r="CV56" s="533"/>
      <c r="CW56" s="533"/>
      <c r="CX56" s="533"/>
      <c r="CY56" s="533"/>
      <c r="CZ56" s="533"/>
    </row>
    <row r="57" spans="2:104" ht="13.5" x14ac:dyDescent="0.2">
      <c r="B57" s="145" t="str">
        <f t="shared" si="34"/>
        <v/>
      </c>
      <c r="C57" s="550"/>
      <c r="D57" s="551"/>
      <c r="E57" s="552"/>
      <c r="F57" s="553"/>
      <c r="G57" s="553"/>
      <c r="H57" s="554"/>
      <c r="I57" s="554"/>
      <c r="J57" s="554"/>
      <c r="K57" s="554"/>
      <c r="L57" s="613" t="str" cm="1">
        <f t="array" ref="L57">IF(OR(NOT(ISBLANK(H57:K57))),SUM(H57:K57), "")</f>
        <v/>
      </c>
      <c r="M57" s="613" t="str">
        <f t="shared" si="26"/>
        <v/>
      </c>
      <c r="N57" s="555" t="str">
        <f t="shared" si="64"/>
        <v/>
      </c>
      <c r="O57" s="532">
        <f t="shared" si="65"/>
        <v>0</v>
      </c>
      <c r="P57" s="146">
        <f t="shared" si="66"/>
        <v>0</v>
      </c>
      <c r="Q57" s="146">
        <f t="shared" si="45"/>
        <v>0</v>
      </c>
      <c r="R57" s="146">
        <f t="shared" si="46"/>
        <v>0</v>
      </c>
      <c r="S57" s="146" t="str">
        <f t="shared" si="67"/>
        <v/>
      </c>
      <c r="T57" s="146" t="str">
        <f t="shared" si="68"/>
        <v/>
      </c>
      <c r="U57" s="146">
        <f t="shared" si="47"/>
        <v>0</v>
      </c>
      <c r="V57" s="136">
        <f t="shared" si="69"/>
        <v>0</v>
      </c>
      <c r="W57" s="136">
        <f>IF(COLUMN(W$12)-COLUMN($V$12)+1&lt;=$U57,ROUNDUP(IF(SUM($V57:V57)+($E57-SUM($V57:V57))*$N57&gt;$E57-$O57,$E57-$O57-SUM($V57:V57),($E57-SUM($V57:V57))*$N57),0),0)</f>
        <v>0</v>
      </c>
      <c r="X57" s="136">
        <f>IF(COLUMN(X$12)-COLUMN($V$12)+1&lt;=$U57,ROUNDUP(IF(SUM($V57:W57)+($E57-SUM($V57:W57))*$N57&gt;$E57-$O57,$E57-$O57-SUM($V57:W57),($E57-SUM($V57:W57))*$N57),0),0)</f>
        <v>0</v>
      </c>
      <c r="Y57" s="136">
        <f>IF(COLUMN(Y$12)-COLUMN($V$12)+1&lt;=$U57,ROUNDUP(IF(SUM($V57:X57)+($E57-SUM($V57:X57))*$N57&gt;$E57-$O57,$E57-$O57-SUM($V57:X57),($E57-SUM($V57:X57))*$N57),0),0)</f>
        <v>0</v>
      </c>
      <c r="Z57" s="136">
        <f>IF(COLUMN(Z$12)-COLUMN($V$12)+1&lt;=$U57,ROUNDUP(IF(SUM($V57:Y57)+($E57-SUM($V57:Y57))*$N57&gt;$E57-$O57,$E57-$O57-SUM($V57:Y57),($E57-SUM($V57:Y57))*$N57),0),0)</f>
        <v>0</v>
      </c>
      <c r="AA57" s="136">
        <f>IF(COLUMN(AA$12)-COLUMN($V$12)+1&lt;=$U57,ROUNDUP(IF(SUM($V57:Z57)+($E57-SUM($V57:Z57))*$N57&gt;$E57-$O57,$E57-$O57-SUM($V57:Z57),($E57-SUM($V57:Z57))*$N57),0),0)</f>
        <v>0</v>
      </c>
      <c r="AB57" s="136">
        <f>IF(COLUMN(AB$12)-COLUMN($V$12)+1&lt;=$U57,ROUNDUP(IF(SUM($V57:AA57)+($E57-SUM($V57:AA57))*$N57&gt;$E57-$O57,$E57-$O57-SUM($V57:AA57),($E57-SUM($V57:AA57))*$N57),0),0)</f>
        <v>0</v>
      </c>
      <c r="AC57" s="136">
        <f>IF(COLUMN(AC$12)-COLUMN($V$12)+1&lt;=$U57,ROUNDUP(IF(SUM($V57:AB57)+($E57-SUM($V57:AB57))*$N57&gt;$E57-$O57,$E57-$O57-SUM($V57:AB57),($E57-SUM($V57:AB57))*$N57),0),0)</f>
        <v>0</v>
      </c>
      <c r="AD57" s="136">
        <f>IF(COLUMN(AD$12)-COLUMN($V$12)+1&lt;=$U57,ROUNDUP(IF(SUM($V57:AC57)+($E57-SUM($V57:AC57))*$N57&gt;$E57-$O57,$E57-$O57-SUM($V57:AC57),($E57-SUM($V57:AC57))*$N57),0),0)</f>
        <v>0</v>
      </c>
      <c r="AE57" s="136">
        <f>IF(COLUMN(AE$12)-COLUMN($V$12)+1&lt;=$U57,ROUNDUP(IF(SUM($V57:AD57)+($E57-SUM($V57:AD57))*$N57&gt;$E57-$O57,$E57-$O57-SUM($V57:AD57),($E57-SUM($V57:AD57))*$N57),0),0)</f>
        <v>0</v>
      </c>
      <c r="AF57" s="136">
        <f>IF(COLUMN(AF$12)-COLUMN($V$12)+1&lt;=$U57,ROUNDUP(IF(SUM($V57:AE57)+($E57-SUM($V57:AE57))*$N57&gt;$E57-$O57,$E57-$O57-SUM($V57:AE57),($E57-SUM($V57:AE57))*$N57),0),0)</f>
        <v>0</v>
      </c>
      <c r="AG57" s="136">
        <f>IF(COLUMN(AG$12)-COLUMN($V$12)+1&lt;=$U57,ROUNDUP(IF(SUM($V57:AF57)+($E57-SUM($V57:AF57))*$N57&gt;$E57-$O57,$E57-$O57-SUM($V57:AF57),($E57-SUM($V57:AF57))*$N57),0),0)</f>
        <v>0</v>
      </c>
      <c r="AH57" s="136">
        <f>IF(COLUMN(AH$12)-COLUMN($V$12)+1&lt;=$U57,ROUNDUP(IF(SUM($V57:AG57)+($E57-SUM($V57:AG57))*$N57&gt;$E57-$O57,$E57-$O57-SUM($V57:AG57),($E57-SUM($V57:AG57))*$N57),0),0)</f>
        <v>0</v>
      </c>
      <c r="AI57" s="136">
        <f>IF(COLUMN(AI$12)-COLUMN($V$12)+1&lt;=$U57,ROUNDUP(IF(SUM($V57:AH57)+($E57-SUM($V57:AH57))*$N57&gt;$E57-$O57,$E57-$O57-SUM($V57:AH57),($E57-SUM($V57:AH57))*$N57),0),0)</f>
        <v>0</v>
      </c>
      <c r="AJ57" s="136">
        <f>IF(COLUMN(AJ$12)-COLUMN($V$12)+1&lt;=$U57,ROUNDUP(IF(SUM($V57:AI57)+($E57-SUM($V57:AI57))*$N57&gt;$E57-$O57,$E57-$O57-SUM($V57:AI57),($E57-SUM($V57:AI57))*$N57),0),0)</f>
        <v>0</v>
      </c>
      <c r="AK57" s="136">
        <f>IF(COLUMN(AK$12)-COLUMN($V$12)+1&lt;=$U57,ROUNDUP(IF(SUM($V57:AJ57)+($E57-SUM($V57:AJ57))*$N57&gt;$E57-$O57,$E57-$O57-SUM($V57:AJ57),($E57-SUM($V57:AJ57))*$N57),0),0)</f>
        <v>0</v>
      </c>
      <c r="AL57" s="136">
        <f>IF(COLUMN(AL$12)-COLUMN($V$12)+1&lt;=$U57,ROUNDUP(IF(SUM($V57:AK57)+($E57-SUM($V57:AK57))*$N57&gt;$E57-$O57,$E57-$O57-SUM($V57:AK57),($E57-SUM($V57:AK57))*$N57),0),0)</f>
        <v>0</v>
      </c>
      <c r="AM57" s="136">
        <f>IF(COLUMN(AM$12)-COLUMN($V$12)+1&lt;=$U57,ROUNDUP(IF(SUM($V57:AL57)+($E57-SUM($V57:AL57))*$N57&gt;$E57-$O57,$E57-$O57-SUM($V57:AL57),($E57-SUM($V57:AL57))*$N57),0),0)</f>
        <v>0</v>
      </c>
      <c r="AN57" s="136">
        <f>IF(COLUMN(AN$12)-COLUMN($V$12)+1&lt;=$U57,ROUNDUP(IF(SUM($V57:AM57)+($E57-SUM($V57:AM57))*$N57&gt;$E57-$O57,$E57-$O57-SUM($V57:AM57),($E57-SUM($V57:AM57))*$N57),0),0)</f>
        <v>0</v>
      </c>
      <c r="AO57" s="136">
        <f>IF(COLUMN(AO$12)-COLUMN($V$12)+1&lt;=$U57,ROUNDUP(IF(SUM($V57:AN57)+($E57-SUM($V57:AN57))*$N57&gt;$E57-$O57,$E57-$O57-SUM($V57:AN57),($E57-SUM($V57:AN57))*$N57),0),0)</f>
        <v>0</v>
      </c>
      <c r="AP57" s="136">
        <f>IF(COLUMN(AP$12)-COLUMN($V$12)+1&lt;=$U57,ROUNDUP(IF(SUM($V57:AO57)+($E57-SUM($V57:AO57))*$N57&gt;$E57-$O57,$E57-$O57-SUM($V57:AO57),($E57-SUM($V57:AO57))*$N57),0),0)</f>
        <v>0</v>
      </c>
      <c r="AQ57" s="136">
        <f>IF(COLUMN(AQ$12)-COLUMN($V$12)+1&lt;=$U57,ROUNDUP(IF(SUM($V57:AP57)+($E57-SUM($V57:AP57))*$N57&gt;$E57-$O57,$E57-$O57-SUM($V57:AP57),($E57-SUM($V57:AP57))*$N57),0),0)</f>
        <v>0</v>
      </c>
      <c r="AR57" s="136">
        <f>IF(COLUMN(AR$12)-COLUMN($V$12)+1&lt;=$U57,ROUNDUP(IF(SUM($V57:AQ57)+($E57-SUM($V57:AQ57))*$N57&gt;$E57-$O57,$E57-$O57-SUM($V57:AQ57),($E57-SUM($V57:AQ57))*$N57),0),0)</f>
        <v>0</v>
      </c>
      <c r="AS57" s="136">
        <f>IF(COLUMN(AS$12)-COLUMN($V$12)+1&lt;=$U57,ROUNDUP(IF(SUM($V57:AR57)+($E57-SUM($V57:AR57))*$N57&gt;$E57-$O57,$E57-$O57-SUM($V57:AR57),($E57-SUM($V57:AR57))*$N57),0),0)</f>
        <v>0</v>
      </c>
      <c r="AT57" s="136">
        <f>IF(COLUMN(AT$12)-COLUMN($V$12)+1&lt;=$U57,ROUNDUP(IF(SUM($V57:AS57)+($E57-SUM($V57:AS57))*$N57&gt;$E57-$O57,$E57-$O57-SUM($V57:AS57),($E57-SUM($V57:AS57))*$N57),0),0)</f>
        <v>0</v>
      </c>
      <c r="AU57" s="136">
        <f>IF(COLUMN(AU$12)-COLUMN($V$12)+1&lt;=$U57,ROUNDUP(IF(SUM($V57:AT57)+($E57-SUM($V57:AT57))*$N57&gt;$E57-$O57,$E57-$O57-SUM($V57:AT57),($E57-SUM($V57:AT57))*$N57),0),0)</f>
        <v>0</v>
      </c>
      <c r="AV57" s="136">
        <f>IF(COLUMN(AV$12)-COLUMN($V$12)+1&lt;=$U57,ROUNDUP(IF(SUM($V57:AU57)+($E57-SUM($V57:AU57))*$N57&gt;$E57-$O57,$E57-$O57-SUM($V57:AU57),($E57-SUM($V57:AU57))*$N57),0),0)</f>
        <v>0</v>
      </c>
      <c r="AW57" s="136">
        <f>IF(COLUMN(AW$12)-COLUMN($V$12)+1&lt;=$U57,ROUNDUP(IF(SUM($V57:AV57)+($E57-SUM($V57:AV57))*$N57&gt;$E57-$O57,$E57-$O57-SUM($V57:AV57),($E57-SUM($V57:AV57))*$N57),0),0)</f>
        <v>0</v>
      </c>
      <c r="AX57" s="136">
        <f>IF(COLUMN(AX$12)-COLUMN($V$12)+1&lt;=$U57,ROUNDUP(IF(SUM($V57:AW57)+($E57-SUM($V57:AW57))*$N57&gt;$E57-$O57,$E57-$O57-SUM($V57:AW57),($E57-SUM($V57:AW57))*$N57),0),0)</f>
        <v>0</v>
      </c>
      <c r="AY57" s="136">
        <f>IF(COLUMN(AY$12)-COLUMN($V$12)+1&lt;=$U57,ROUNDUP(IF(SUM($V57:AX57)+($E57-SUM($V57:AX57))*$N57&gt;$E57-$O57,$E57-$O57-SUM($V57:AX57),($E57-SUM($V57:AX57))*$N57),0),0)</f>
        <v>0</v>
      </c>
      <c r="AZ57" s="136">
        <f>IF(COLUMN(AZ$12)-COLUMN($V$12)+1&lt;=$U57,ROUNDUP(IF(SUM($V57:AY57)+($E57-SUM($V57:AY57))*$N57&gt;$E57-$O57,$E57-$O57-SUM($V57:AY57),($E57-SUM($V57:AY57))*$N57),0),0)</f>
        <v>0</v>
      </c>
      <c r="BA57" s="136">
        <f>IF(COLUMN(BA$12)-COLUMN($V$12)+1&lt;=$U57,ROUNDUP(IF(SUM($V57:AZ57)+($E57-SUM($V57:AZ57))*$N57&gt;$E57-$O57,$E57-$O57-SUM($V57:AZ57),($E57-SUM($V57:AZ57))*$N57),0),0)</f>
        <v>0</v>
      </c>
      <c r="BB57" s="556">
        <f t="shared" si="70"/>
        <v>0</v>
      </c>
      <c r="BC57" s="556">
        <f t="shared" si="71"/>
        <v>0</v>
      </c>
      <c r="BD57" s="146">
        <f t="shared" si="72"/>
        <v>0</v>
      </c>
      <c r="BE57" s="146">
        <f t="shared" si="73"/>
        <v>0</v>
      </c>
      <c r="BF57" s="146">
        <f t="shared" si="74"/>
        <v>0</v>
      </c>
      <c r="BH57" s="557">
        <f t="shared" si="75"/>
        <v>0</v>
      </c>
      <c r="BI57" s="558">
        <f t="shared" si="48"/>
        <v>0</v>
      </c>
      <c r="BJ57" s="558">
        <f t="shared" si="49"/>
        <v>0</v>
      </c>
      <c r="BK57" s="557">
        <f t="shared" si="76"/>
        <v>0</v>
      </c>
      <c r="BL57" s="558">
        <f t="shared" si="50"/>
        <v>0</v>
      </c>
      <c r="BM57" s="558">
        <f t="shared" si="51"/>
        <v>0</v>
      </c>
      <c r="BN57" s="558">
        <f t="shared" si="52"/>
        <v>0</v>
      </c>
      <c r="BO57" s="558">
        <f t="shared" si="53"/>
        <v>0</v>
      </c>
      <c r="BP57" s="558">
        <f t="shared" si="54"/>
        <v>0</v>
      </c>
      <c r="BQ57" s="558">
        <f t="shared" si="55"/>
        <v>0</v>
      </c>
      <c r="BR57" s="533"/>
      <c r="BS57" s="557">
        <f t="shared" si="77"/>
        <v>0</v>
      </c>
      <c r="BT57" s="558">
        <f t="shared" si="56"/>
        <v>0</v>
      </c>
      <c r="BU57" s="558">
        <f t="shared" si="57"/>
        <v>0</v>
      </c>
      <c r="BV57" s="557">
        <f t="shared" si="78"/>
        <v>0</v>
      </c>
      <c r="BW57" s="558">
        <f t="shared" si="58"/>
        <v>0</v>
      </c>
      <c r="BX57" s="558">
        <f t="shared" si="59"/>
        <v>0</v>
      </c>
      <c r="BY57" s="558">
        <f t="shared" si="60"/>
        <v>0</v>
      </c>
      <c r="BZ57" s="558">
        <f t="shared" si="61"/>
        <v>0</v>
      </c>
      <c r="CA57" s="558">
        <f t="shared" si="62"/>
        <v>0</v>
      </c>
      <c r="CB57" s="558">
        <f t="shared" si="63"/>
        <v>0</v>
      </c>
      <c r="CC57" s="533"/>
      <c r="CD57" s="533"/>
      <c r="CE57" s="533"/>
      <c r="CF57" s="533"/>
      <c r="CG57" s="533"/>
      <c r="CH57" s="533"/>
      <c r="CI57" s="533"/>
      <c r="CJ57" s="533"/>
      <c r="CK57" s="533"/>
      <c r="CL57" s="533"/>
      <c r="CM57" s="533"/>
      <c r="CN57" s="533"/>
      <c r="CO57" s="533"/>
      <c r="CP57" s="533"/>
      <c r="CQ57" s="533"/>
      <c r="CR57" s="533"/>
      <c r="CS57" s="533"/>
      <c r="CT57" s="533"/>
      <c r="CU57" s="533"/>
      <c r="CV57" s="533"/>
      <c r="CW57" s="533"/>
      <c r="CX57" s="533"/>
      <c r="CY57" s="533"/>
      <c r="CZ57" s="533"/>
    </row>
    <row r="58" spans="2:104" ht="13.5" x14ac:dyDescent="0.2">
      <c r="B58" s="145" t="str">
        <f t="shared" si="34"/>
        <v/>
      </c>
      <c r="C58" s="550"/>
      <c r="D58" s="551"/>
      <c r="E58" s="552"/>
      <c r="F58" s="553"/>
      <c r="G58" s="553"/>
      <c r="H58" s="554"/>
      <c r="I58" s="554"/>
      <c r="J58" s="554"/>
      <c r="K58" s="554"/>
      <c r="L58" s="613" t="str" cm="1">
        <f t="array" ref="L58">IF(OR(NOT(ISBLANK(H58:K58))),SUM(H58:K58), "")</f>
        <v/>
      </c>
      <c r="M58" s="613" t="str">
        <f t="shared" si="26"/>
        <v/>
      </c>
      <c r="N58" s="555" t="str">
        <f t="shared" si="64"/>
        <v/>
      </c>
      <c r="O58" s="532">
        <f t="shared" si="65"/>
        <v>0</v>
      </c>
      <c r="P58" s="146">
        <f t="shared" si="66"/>
        <v>0</v>
      </c>
      <c r="Q58" s="146">
        <f t="shared" si="45"/>
        <v>0</v>
      </c>
      <c r="R58" s="146">
        <f t="shared" si="46"/>
        <v>0</v>
      </c>
      <c r="S58" s="146" t="str">
        <f t="shared" si="67"/>
        <v/>
      </c>
      <c r="T58" s="146" t="str">
        <f t="shared" si="68"/>
        <v/>
      </c>
      <c r="U58" s="146">
        <f t="shared" si="47"/>
        <v>0</v>
      </c>
      <c r="V58" s="136">
        <f t="shared" si="69"/>
        <v>0</v>
      </c>
      <c r="W58" s="136">
        <f>IF(COLUMN(W$12)-COLUMN($V$12)+1&lt;=$U58,ROUNDUP(IF(SUM($V58:V58)+($E58-SUM($V58:V58))*$N58&gt;$E58-$O58,$E58-$O58-SUM($V58:V58),($E58-SUM($V58:V58))*$N58),0),0)</f>
        <v>0</v>
      </c>
      <c r="X58" s="136">
        <f>IF(COLUMN(X$12)-COLUMN($V$12)+1&lt;=$U58,ROUNDUP(IF(SUM($V58:W58)+($E58-SUM($V58:W58))*$N58&gt;$E58-$O58,$E58-$O58-SUM($V58:W58),($E58-SUM($V58:W58))*$N58),0),0)</f>
        <v>0</v>
      </c>
      <c r="Y58" s="136">
        <f>IF(COLUMN(Y$12)-COLUMN($V$12)+1&lt;=$U58,ROUNDUP(IF(SUM($V58:X58)+($E58-SUM($V58:X58))*$N58&gt;$E58-$O58,$E58-$O58-SUM($V58:X58),($E58-SUM($V58:X58))*$N58),0),0)</f>
        <v>0</v>
      </c>
      <c r="Z58" s="136">
        <f>IF(COLUMN(Z$12)-COLUMN($V$12)+1&lt;=$U58,ROUNDUP(IF(SUM($V58:Y58)+($E58-SUM($V58:Y58))*$N58&gt;$E58-$O58,$E58-$O58-SUM($V58:Y58),($E58-SUM($V58:Y58))*$N58),0),0)</f>
        <v>0</v>
      </c>
      <c r="AA58" s="136">
        <f>IF(COLUMN(AA$12)-COLUMN($V$12)+1&lt;=$U58,ROUNDUP(IF(SUM($V58:Z58)+($E58-SUM($V58:Z58))*$N58&gt;$E58-$O58,$E58-$O58-SUM($V58:Z58),($E58-SUM($V58:Z58))*$N58),0),0)</f>
        <v>0</v>
      </c>
      <c r="AB58" s="136">
        <f>IF(COLUMN(AB$12)-COLUMN($V$12)+1&lt;=$U58,ROUNDUP(IF(SUM($V58:AA58)+($E58-SUM($V58:AA58))*$N58&gt;$E58-$O58,$E58-$O58-SUM($V58:AA58),($E58-SUM($V58:AA58))*$N58),0),0)</f>
        <v>0</v>
      </c>
      <c r="AC58" s="136">
        <f>IF(COLUMN(AC$12)-COLUMN($V$12)+1&lt;=$U58,ROUNDUP(IF(SUM($V58:AB58)+($E58-SUM($V58:AB58))*$N58&gt;$E58-$O58,$E58-$O58-SUM($V58:AB58),($E58-SUM($V58:AB58))*$N58),0),0)</f>
        <v>0</v>
      </c>
      <c r="AD58" s="136">
        <f>IF(COLUMN(AD$12)-COLUMN($V$12)+1&lt;=$U58,ROUNDUP(IF(SUM($V58:AC58)+($E58-SUM($V58:AC58))*$N58&gt;$E58-$O58,$E58-$O58-SUM($V58:AC58),($E58-SUM($V58:AC58))*$N58),0),0)</f>
        <v>0</v>
      </c>
      <c r="AE58" s="136">
        <f>IF(COLUMN(AE$12)-COLUMN($V$12)+1&lt;=$U58,ROUNDUP(IF(SUM($V58:AD58)+($E58-SUM($V58:AD58))*$N58&gt;$E58-$O58,$E58-$O58-SUM($V58:AD58),($E58-SUM($V58:AD58))*$N58),0),0)</f>
        <v>0</v>
      </c>
      <c r="AF58" s="136">
        <f>IF(COLUMN(AF$12)-COLUMN($V$12)+1&lt;=$U58,ROUNDUP(IF(SUM($V58:AE58)+($E58-SUM($V58:AE58))*$N58&gt;$E58-$O58,$E58-$O58-SUM($V58:AE58),($E58-SUM($V58:AE58))*$N58),0),0)</f>
        <v>0</v>
      </c>
      <c r="AG58" s="136">
        <f>IF(COLUMN(AG$12)-COLUMN($V$12)+1&lt;=$U58,ROUNDUP(IF(SUM($V58:AF58)+($E58-SUM($V58:AF58))*$N58&gt;$E58-$O58,$E58-$O58-SUM($V58:AF58),($E58-SUM($V58:AF58))*$N58),0),0)</f>
        <v>0</v>
      </c>
      <c r="AH58" s="136">
        <f>IF(COLUMN(AH$12)-COLUMN($V$12)+1&lt;=$U58,ROUNDUP(IF(SUM($V58:AG58)+($E58-SUM($V58:AG58))*$N58&gt;$E58-$O58,$E58-$O58-SUM($V58:AG58),($E58-SUM($V58:AG58))*$N58),0),0)</f>
        <v>0</v>
      </c>
      <c r="AI58" s="136">
        <f>IF(COLUMN(AI$12)-COLUMN($V$12)+1&lt;=$U58,ROUNDUP(IF(SUM($V58:AH58)+($E58-SUM($V58:AH58))*$N58&gt;$E58-$O58,$E58-$O58-SUM($V58:AH58),($E58-SUM($V58:AH58))*$N58),0),0)</f>
        <v>0</v>
      </c>
      <c r="AJ58" s="136">
        <f>IF(COLUMN(AJ$12)-COLUMN($V$12)+1&lt;=$U58,ROUNDUP(IF(SUM($V58:AI58)+($E58-SUM($V58:AI58))*$N58&gt;$E58-$O58,$E58-$O58-SUM($V58:AI58),($E58-SUM($V58:AI58))*$N58),0),0)</f>
        <v>0</v>
      </c>
      <c r="AK58" s="136">
        <f>IF(COLUMN(AK$12)-COLUMN($V$12)+1&lt;=$U58,ROUNDUP(IF(SUM($V58:AJ58)+($E58-SUM($V58:AJ58))*$N58&gt;$E58-$O58,$E58-$O58-SUM($V58:AJ58),($E58-SUM($V58:AJ58))*$N58),0),0)</f>
        <v>0</v>
      </c>
      <c r="AL58" s="136">
        <f>IF(COLUMN(AL$12)-COLUMN($V$12)+1&lt;=$U58,ROUNDUP(IF(SUM($V58:AK58)+($E58-SUM($V58:AK58))*$N58&gt;$E58-$O58,$E58-$O58-SUM($V58:AK58),($E58-SUM($V58:AK58))*$N58),0),0)</f>
        <v>0</v>
      </c>
      <c r="AM58" s="136">
        <f>IF(COLUMN(AM$12)-COLUMN($V$12)+1&lt;=$U58,ROUNDUP(IF(SUM($V58:AL58)+($E58-SUM($V58:AL58))*$N58&gt;$E58-$O58,$E58-$O58-SUM($V58:AL58),($E58-SUM($V58:AL58))*$N58),0),0)</f>
        <v>0</v>
      </c>
      <c r="AN58" s="136">
        <f>IF(COLUMN(AN$12)-COLUMN($V$12)+1&lt;=$U58,ROUNDUP(IF(SUM($V58:AM58)+($E58-SUM($V58:AM58))*$N58&gt;$E58-$O58,$E58-$O58-SUM($V58:AM58),($E58-SUM($V58:AM58))*$N58),0),0)</f>
        <v>0</v>
      </c>
      <c r="AO58" s="136">
        <f>IF(COLUMN(AO$12)-COLUMN($V$12)+1&lt;=$U58,ROUNDUP(IF(SUM($V58:AN58)+($E58-SUM($V58:AN58))*$N58&gt;$E58-$O58,$E58-$O58-SUM($V58:AN58),($E58-SUM($V58:AN58))*$N58),0),0)</f>
        <v>0</v>
      </c>
      <c r="AP58" s="136">
        <f>IF(COLUMN(AP$12)-COLUMN($V$12)+1&lt;=$U58,ROUNDUP(IF(SUM($V58:AO58)+($E58-SUM($V58:AO58))*$N58&gt;$E58-$O58,$E58-$O58-SUM($V58:AO58),($E58-SUM($V58:AO58))*$N58),0),0)</f>
        <v>0</v>
      </c>
      <c r="AQ58" s="136">
        <f>IF(COLUMN(AQ$12)-COLUMN($V$12)+1&lt;=$U58,ROUNDUP(IF(SUM($V58:AP58)+($E58-SUM($V58:AP58))*$N58&gt;$E58-$O58,$E58-$O58-SUM($V58:AP58),($E58-SUM($V58:AP58))*$N58),0),0)</f>
        <v>0</v>
      </c>
      <c r="AR58" s="136">
        <f>IF(COLUMN(AR$12)-COLUMN($V$12)+1&lt;=$U58,ROUNDUP(IF(SUM($V58:AQ58)+($E58-SUM($V58:AQ58))*$N58&gt;$E58-$O58,$E58-$O58-SUM($V58:AQ58),($E58-SUM($V58:AQ58))*$N58),0),0)</f>
        <v>0</v>
      </c>
      <c r="AS58" s="136">
        <f>IF(COLUMN(AS$12)-COLUMN($V$12)+1&lt;=$U58,ROUNDUP(IF(SUM($V58:AR58)+($E58-SUM($V58:AR58))*$N58&gt;$E58-$O58,$E58-$O58-SUM($V58:AR58),($E58-SUM($V58:AR58))*$N58),0),0)</f>
        <v>0</v>
      </c>
      <c r="AT58" s="136">
        <f>IF(COLUMN(AT$12)-COLUMN($V$12)+1&lt;=$U58,ROUNDUP(IF(SUM($V58:AS58)+($E58-SUM($V58:AS58))*$N58&gt;$E58-$O58,$E58-$O58-SUM($V58:AS58),($E58-SUM($V58:AS58))*$N58),0),0)</f>
        <v>0</v>
      </c>
      <c r="AU58" s="136">
        <f>IF(COLUMN(AU$12)-COLUMN($V$12)+1&lt;=$U58,ROUNDUP(IF(SUM($V58:AT58)+($E58-SUM($V58:AT58))*$N58&gt;$E58-$O58,$E58-$O58-SUM($V58:AT58),($E58-SUM($V58:AT58))*$N58),0),0)</f>
        <v>0</v>
      </c>
      <c r="AV58" s="136">
        <f>IF(COLUMN(AV$12)-COLUMN($V$12)+1&lt;=$U58,ROUNDUP(IF(SUM($V58:AU58)+($E58-SUM($V58:AU58))*$N58&gt;$E58-$O58,$E58-$O58-SUM($V58:AU58),($E58-SUM($V58:AU58))*$N58),0),0)</f>
        <v>0</v>
      </c>
      <c r="AW58" s="136">
        <f>IF(COLUMN(AW$12)-COLUMN($V$12)+1&lt;=$U58,ROUNDUP(IF(SUM($V58:AV58)+($E58-SUM($V58:AV58))*$N58&gt;$E58-$O58,$E58-$O58-SUM($V58:AV58),($E58-SUM($V58:AV58))*$N58),0),0)</f>
        <v>0</v>
      </c>
      <c r="AX58" s="136">
        <f>IF(COLUMN(AX$12)-COLUMN($V$12)+1&lt;=$U58,ROUNDUP(IF(SUM($V58:AW58)+($E58-SUM($V58:AW58))*$N58&gt;$E58-$O58,$E58-$O58-SUM($V58:AW58),($E58-SUM($V58:AW58))*$N58),0),0)</f>
        <v>0</v>
      </c>
      <c r="AY58" s="136">
        <f>IF(COLUMN(AY$12)-COLUMN($V$12)+1&lt;=$U58,ROUNDUP(IF(SUM($V58:AX58)+($E58-SUM($V58:AX58))*$N58&gt;$E58-$O58,$E58-$O58-SUM($V58:AX58),($E58-SUM($V58:AX58))*$N58),0),0)</f>
        <v>0</v>
      </c>
      <c r="AZ58" s="136">
        <f>IF(COLUMN(AZ$12)-COLUMN($V$12)+1&lt;=$U58,ROUNDUP(IF(SUM($V58:AY58)+($E58-SUM($V58:AY58))*$N58&gt;$E58-$O58,$E58-$O58-SUM($V58:AY58),($E58-SUM($V58:AY58))*$N58),0),0)</f>
        <v>0</v>
      </c>
      <c r="BA58" s="136">
        <f>IF(COLUMN(BA$12)-COLUMN($V$12)+1&lt;=$U58,ROUNDUP(IF(SUM($V58:AZ58)+($E58-SUM($V58:AZ58))*$N58&gt;$E58-$O58,$E58-$O58-SUM($V58:AZ58),($E58-SUM($V58:AZ58))*$N58),0),0)</f>
        <v>0</v>
      </c>
      <c r="BB58" s="556">
        <f t="shared" si="70"/>
        <v>0</v>
      </c>
      <c r="BC58" s="556">
        <f t="shared" si="71"/>
        <v>0</v>
      </c>
      <c r="BD58" s="146">
        <f t="shared" si="72"/>
        <v>0</v>
      </c>
      <c r="BE58" s="146">
        <f t="shared" si="73"/>
        <v>0</v>
      </c>
      <c r="BF58" s="146">
        <f t="shared" si="74"/>
        <v>0</v>
      </c>
      <c r="BH58" s="557">
        <f t="shared" si="75"/>
        <v>0</v>
      </c>
      <c r="BI58" s="558">
        <f t="shared" si="48"/>
        <v>0</v>
      </c>
      <c r="BJ58" s="558">
        <f t="shared" si="49"/>
        <v>0</v>
      </c>
      <c r="BK58" s="557">
        <f t="shared" si="76"/>
        <v>0</v>
      </c>
      <c r="BL58" s="558">
        <f t="shared" si="50"/>
        <v>0</v>
      </c>
      <c r="BM58" s="558">
        <f t="shared" si="51"/>
        <v>0</v>
      </c>
      <c r="BN58" s="558">
        <f t="shared" si="52"/>
        <v>0</v>
      </c>
      <c r="BO58" s="558">
        <f t="shared" si="53"/>
        <v>0</v>
      </c>
      <c r="BP58" s="558">
        <f t="shared" si="54"/>
        <v>0</v>
      </c>
      <c r="BQ58" s="558">
        <f t="shared" si="55"/>
        <v>0</v>
      </c>
      <c r="BR58" s="533"/>
      <c r="BS58" s="557">
        <f t="shared" si="77"/>
        <v>0</v>
      </c>
      <c r="BT58" s="558">
        <f t="shared" si="56"/>
        <v>0</v>
      </c>
      <c r="BU58" s="558">
        <f t="shared" si="57"/>
        <v>0</v>
      </c>
      <c r="BV58" s="557">
        <f t="shared" si="78"/>
        <v>0</v>
      </c>
      <c r="BW58" s="558">
        <f t="shared" si="58"/>
        <v>0</v>
      </c>
      <c r="BX58" s="558">
        <f t="shared" si="59"/>
        <v>0</v>
      </c>
      <c r="BY58" s="558">
        <f t="shared" si="60"/>
        <v>0</v>
      </c>
      <c r="BZ58" s="558">
        <f t="shared" si="61"/>
        <v>0</v>
      </c>
      <c r="CA58" s="558">
        <f t="shared" si="62"/>
        <v>0</v>
      </c>
      <c r="CB58" s="558">
        <f t="shared" si="63"/>
        <v>0</v>
      </c>
      <c r="CC58" s="533"/>
      <c r="CD58" s="533"/>
      <c r="CE58" s="533"/>
      <c r="CF58" s="533"/>
      <c r="CG58" s="533"/>
      <c r="CH58" s="533"/>
      <c r="CI58" s="533"/>
      <c r="CJ58" s="533"/>
      <c r="CK58" s="533"/>
      <c r="CL58" s="533"/>
      <c r="CM58" s="533"/>
      <c r="CN58" s="533"/>
      <c r="CO58" s="533"/>
      <c r="CP58" s="533"/>
      <c r="CQ58" s="533"/>
      <c r="CR58" s="533"/>
      <c r="CS58" s="533"/>
      <c r="CT58" s="533"/>
      <c r="CU58" s="533"/>
      <c r="CV58" s="533"/>
      <c r="CW58" s="533"/>
      <c r="CX58" s="533"/>
      <c r="CY58" s="533"/>
      <c r="CZ58" s="533"/>
    </row>
    <row r="59" spans="2:104" ht="13.5" x14ac:dyDescent="0.2">
      <c r="B59" s="145" t="str">
        <f t="shared" si="34"/>
        <v/>
      </c>
      <c r="C59" s="550"/>
      <c r="D59" s="551"/>
      <c r="E59" s="552"/>
      <c r="F59" s="553"/>
      <c r="G59" s="553"/>
      <c r="H59" s="554"/>
      <c r="I59" s="554"/>
      <c r="J59" s="554"/>
      <c r="K59" s="554"/>
      <c r="L59" s="613" t="str" cm="1">
        <f t="array" ref="L59">IF(OR(NOT(ISBLANK(H59:K59))),SUM(H59:K59), "")</f>
        <v/>
      </c>
      <c r="M59" s="613" t="str">
        <f t="shared" si="26"/>
        <v/>
      </c>
      <c r="N59" s="555" t="str">
        <f t="shared" si="64"/>
        <v/>
      </c>
      <c r="O59" s="532">
        <f t="shared" si="65"/>
        <v>0</v>
      </c>
      <c r="P59" s="146">
        <f t="shared" si="66"/>
        <v>0</v>
      </c>
      <c r="Q59" s="146">
        <f t="shared" si="45"/>
        <v>0</v>
      </c>
      <c r="R59" s="146">
        <f t="shared" si="46"/>
        <v>0</v>
      </c>
      <c r="S59" s="146" t="str">
        <f t="shared" si="67"/>
        <v/>
      </c>
      <c r="T59" s="146" t="str">
        <f t="shared" si="68"/>
        <v/>
      </c>
      <c r="U59" s="146">
        <f t="shared" si="47"/>
        <v>0</v>
      </c>
      <c r="V59" s="136">
        <f t="shared" si="69"/>
        <v>0</v>
      </c>
      <c r="W59" s="136">
        <f>IF(COLUMN(W$12)-COLUMN($V$12)+1&lt;=$U59,ROUNDUP(IF(SUM($V59:V59)+($E59-SUM($V59:V59))*$N59&gt;$E59-$O59,$E59-$O59-SUM($V59:V59),($E59-SUM($V59:V59))*$N59),0),0)</f>
        <v>0</v>
      </c>
      <c r="X59" s="136">
        <f>IF(COLUMN(X$12)-COLUMN($V$12)+1&lt;=$U59,ROUNDUP(IF(SUM($V59:W59)+($E59-SUM($V59:W59))*$N59&gt;$E59-$O59,$E59-$O59-SUM($V59:W59),($E59-SUM($V59:W59))*$N59),0),0)</f>
        <v>0</v>
      </c>
      <c r="Y59" s="136">
        <f>IF(COLUMN(Y$12)-COLUMN($V$12)+1&lt;=$U59,ROUNDUP(IF(SUM($V59:X59)+($E59-SUM($V59:X59))*$N59&gt;$E59-$O59,$E59-$O59-SUM($V59:X59),($E59-SUM($V59:X59))*$N59),0),0)</f>
        <v>0</v>
      </c>
      <c r="Z59" s="136">
        <f>IF(COLUMN(Z$12)-COLUMN($V$12)+1&lt;=$U59,ROUNDUP(IF(SUM($V59:Y59)+($E59-SUM($V59:Y59))*$N59&gt;$E59-$O59,$E59-$O59-SUM($V59:Y59),($E59-SUM($V59:Y59))*$N59),0),0)</f>
        <v>0</v>
      </c>
      <c r="AA59" s="136">
        <f>IF(COLUMN(AA$12)-COLUMN($V$12)+1&lt;=$U59,ROUNDUP(IF(SUM($V59:Z59)+($E59-SUM($V59:Z59))*$N59&gt;$E59-$O59,$E59-$O59-SUM($V59:Z59),($E59-SUM($V59:Z59))*$N59),0),0)</f>
        <v>0</v>
      </c>
      <c r="AB59" s="136">
        <f>IF(COLUMN(AB$12)-COLUMN($V$12)+1&lt;=$U59,ROUNDUP(IF(SUM($V59:AA59)+($E59-SUM($V59:AA59))*$N59&gt;$E59-$O59,$E59-$O59-SUM($V59:AA59),($E59-SUM($V59:AA59))*$N59),0),0)</f>
        <v>0</v>
      </c>
      <c r="AC59" s="136">
        <f>IF(COLUMN(AC$12)-COLUMN($V$12)+1&lt;=$U59,ROUNDUP(IF(SUM($V59:AB59)+($E59-SUM($V59:AB59))*$N59&gt;$E59-$O59,$E59-$O59-SUM($V59:AB59),($E59-SUM($V59:AB59))*$N59),0),0)</f>
        <v>0</v>
      </c>
      <c r="AD59" s="136">
        <f>IF(COLUMN(AD$12)-COLUMN($V$12)+1&lt;=$U59,ROUNDUP(IF(SUM($V59:AC59)+($E59-SUM($V59:AC59))*$N59&gt;$E59-$O59,$E59-$O59-SUM($V59:AC59),($E59-SUM($V59:AC59))*$N59),0),0)</f>
        <v>0</v>
      </c>
      <c r="AE59" s="136">
        <f>IF(COLUMN(AE$12)-COLUMN($V$12)+1&lt;=$U59,ROUNDUP(IF(SUM($V59:AD59)+($E59-SUM($V59:AD59))*$N59&gt;$E59-$O59,$E59-$O59-SUM($V59:AD59),($E59-SUM($V59:AD59))*$N59),0),0)</f>
        <v>0</v>
      </c>
      <c r="AF59" s="136">
        <f>IF(COLUMN(AF$12)-COLUMN($V$12)+1&lt;=$U59,ROUNDUP(IF(SUM($V59:AE59)+($E59-SUM($V59:AE59))*$N59&gt;$E59-$O59,$E59-$O59-SUM($V59:AE59),($E59-SUM($V59:AE59))*$N59),0),0)</f>
        <v>0</v>
      </c>
      <c r="AG59" s="136">
        <f>IF(COLUMN(AG$12)-COLUMN($V$12)+1&lt;=$U59,ROUNDUP(IF(SUM($V59:AF59)+($E59-SUM($V59:AF59))*$N59&gt;$E59-$O59,$E59-$O59-SUM($V59:AF59),($E59-SUM($V59:AF59))*$N59),0),0)</f>
        <v>0</v>
      </c>
      <c r="AH59" s="136">
        <f>IF(COLUMN(AH$12)-COLUMN($V$12)+1&lt;=$U59,ROUNDUP(IF(SUM($V59:AG59)+($E59-SUM($V59:AG59))*$N59&gt;$E59-$O59,$E59-$O59-SUM($V59:AG59),($E59-SUM($V59:AG59))*$N59),0),0)</f>
        <v>0</v>
      </c>
      <c r="AI59" s="136">
        <f>IF(COLUMN(AI$12)-COLUMN($V$12)+1&lt;=$U59,ROUNDUP(IF(SUM($V59:AH59)+($E59-SUM($V59:AH59))*$N59&gt;$E59-$O59,$E59-$O59-SUM($V59:AH59),($E59-SUM($V59:AH59))*$N59),0),0)</f>
        <v>0</v>
      </c>
      <c r="AJ59" s="136">
        <f>IF(COLUMN(AJ$12)-COLUMN($V$12)+1&lt;=$U59,ROUNDUP(IF(SUM($V59:AI59)+($E59-SUM($V59:AI59))*$N59&gt;$E59-$O59,$E59-$O59-SUM($V59:AI59),($E59-SUM($V59:AI59))*$N59),0),0)</f>
        <v>0</v>
      </c>
      <c r="AK59" s="136">
        <f>IF(COLUMN(AK$12)-COLUMN($V$12)+1&lt;=$U59,ROUNDUP(IF(SUM($V59:AJ59)+($E59-SUM($V59:AJ59))*$N59&gt;$E59-$O59,$E59-$O59-SUM($V59:AJ59),($E59-SUM($V59:AJ59))*$N59),0),0)</f>
        <v>0</v>
      </c>
      <c r="AL59" s="136">
        <f>IF(COLUMN(AL$12)-COLUMN($V$12)+1&lt;=$U59,ROUNDUP(IF(SUM($V59:AK59)+($E59-SUM($V59:AK59))*$N59&gt;$E59-$O59,$E59-$O59-SUM($V59:AK59),($E59-SUM($V59:AK59))*$N59),0),0)</f>
        <v>0</v>
      </c>
      <c r="AM59" s="136">
        <f>IF(COLUMN(AM$12)-COLUMN($V$12)+1&lt;=$U59,ROUNDUP(IF(SUM($V59:AL59)+($E59-SUM($V59:AL59))*$N59&gt;$E59-$O59,$E59-$O59-SUM($V59:AL59),($E59-SUM($V59:AL59))*$N59),0),0)</f>
        <v>0</v>
      </c>
      <c r="AN59" s="136">
        <f>IF(COLUMN(AN$12)-COLUMN($V$12)+1&lt;=$U59,ROUNDUP(IF(SUM($V59:AM59)+($E59-SUM($V59:AM59))*$N59&gt;$E59-$O59,$E59-$O59-SUM($V59:AM59),($E59-SUM($V59:AM59))*$N59),0),0)</f>
        <v>0</v>
      </c>
      <c r="AO59" s="136">
        <f>IF(COLUMN(AO$12)-COLUMN($V$12)+1&lt;=$U59,ROUNDUP(IF(SUM($V59:AN59)+($E59-SUM($V59:AN59))*$N59&gt;$E59-$O59,$E59-$O59-SUM($V59:AN59),($E59-SUM($V59:AN59))*$N59),0),0)</f>
        <v>0</v>
      </c>
      <c r="AP59" s="136">
        <f>IF(COLUMN(AP$12)-COLUMN($V$12)+1&lt;=$U59,ROUNDUP(IF(SUM($V59:AO59)+($E59-SUM($V59:AO59))*$N59&gt;$E59-$O59,$E59-$O59-SUM($V59:AO59),($E59-SUM($V59:AO59))*$N59),0),0)</f>
        <v>0</v>
      </c>
      <c r="AQ59" s="136">
        <f>IF(COLUMN(AQ$12)-COLUMN($V$12)+1&lt;=$U59,ROUNDUP(IF(SUM($V59:AP59)+($E59-SUM($V59:AP59))*$N59&gt;$E59-$O59,$E59-$O59-SUM($V59:AP59),($E59-SUM($V59:AP59))*$N59),0),0)</f>
        <v>0</v>
      </c>
      <c r="AR59" s="136">
        <f>IF(COLUMN(AR$12)-COLUMN($V$12)+1&lt;=$U59,ROUNDUP(IF(SUM($V59:AQ59)+($E59-SUM($V59:AQ59))*$N59&gt;$E59-$O59,$E59-$O59-SUM($V59:AQ59),($E59-SUM($V59:AQ59))*$N59),0),0)</f>
        <v>0</v>
      </c>
      <c r="AS59" s="136">
        <f>IF(COLUMN(AS$12)-COLUMN($V$12)+1&lt;=$U59,ROUNDUP(IF(SUM($V59:AR59)+($E59-SUM($V59:AR59))*$N59&gt;$E59-$O59,$E59-$O59-SUM($V59:AR59),($E59-SUM($V59:AR59))*$N59),0),0)</f>
        <v>0</v>
      </c>
      <c r="AT59" s="136">
        <f>IF(COLUMN(AT$12)-COLUMN($V$12)+1&lt;=$U59,ROUNDUP(IF(SUM($V59:AS59)+($E59-SUM($V59:AS59))*$N59&gt;$E59-$O59,$E59-$O59-SUM($V59:AS59),($E59-SUM($V59:AS59))*$N59),0),0)</f>
        <v>0</v>
      </c>
      <c r="AU59" s="136">
        <f>IF(COLUMN(AU$12)-COLUMN($V$12)+1&lt;=$U59,ROUNDUP(IF(SUM($V59:AT59)+($E59-SUM($V59:AT59))*$N59&gt;$E59-$O59,$E59-$O59-SUM($V59:AT59),($E59-SUM($V59:AT59))*$N59),0),0)</f>
        <v>0</v>
      </c>
      <c r="AV59" s="136">
        <f>IF(COLUMN(AV$12)-COLUMN($V$12)+1&lt;=$U59,ROUNDUP(IF(SUM($V59:AU59)+($E59-SUM($V59:AU59))*$N59&gt;$E59-$O59,$E59-$O59-SUM($V59:AU59),($E59-SUM($V59:AU59))*$N59),0),0)</f>
        <v>0</v>
      </c>
      <c r="AW59" s="136">
        <f>IF(COLUMN(AW$12)-COLUMN($V$12)+1&lt;=$U59,ROUNDUP(IF(SUM($V59:AV59)+($E59-SUM($V59:AV59))*$N59&gt;$E59-$O59,$E59-$O59-SUM($V59:AV59),($E59-SUM($V59:AV59))*$N59),0),0)</f>
        <v>0</v>
      </c>
      <c r="AX59" s="136">
        <f>IF(COLUMN(AX$12)-COLUMN($V$12)+1&lt;=$U59,ROUNDUP(IF(SUM($V59:AW59)+($E59-SUM($V59:AW59))*$N59&gt;$E59-$O59,$E59-$O59-SUM($V59:AW59),($E59-SUM($V59:AW59))*$N59),0),0)</f>
        <v>0</v>
      </c>
      <c r="AY59" s="136">
        <f>IF(COLUMN(AY$12)-COLUMN($V$12)+1&lt;=$U59,ROUNDUP(IF(SUM($V59:AX59)+($E59-SUM($V59:AX59))*$N59&gt;$E59-$O59,$E59-$O59-SUM($V59:AX59),($E59-SUM($V59:AX59))*$N59),0),0)</f>
        <v>0</v>
      </c>
      <c r="AZ59" s="136">
        <f>IF(COLUMN(AZ$12)-COLUMN($V$12)+1&lt;=$U59,ROUNDUP(IF(SUM($V59:AY59)+($E59-SUM($V59:AY59))*$N59&gt;$E59-$O59,$E59-$O59-SUM($V59:AY59),($E59-SUM($V59:AY59))*$N59),0),0)</f>
        <v>0</v>
      </c>
      <c r="BA59" s="136">
        <f>IF(COLUMN(BA$12)-COLUMN($V$12)+1&lt;=$U59,ROUNDUP(IF(SUM($V59:AZ59)+($E59-SUM($V59:AZ59))*$N59&gt;$E59-$O59,$E59-$O59-SUM($V59:AZ59),($E59-SUM($V59:AZ59))*$N59),0),0)</f>
        <v>0</v>
      </c>
      <c r="BB59" s="556">
        <f t="shared" si="70"/>
        <v>0</v>
      </c>
      <c r="BC59" s="556">
        <f t="shared" si="71"/>
        <v>0</v>
      </c>
      <c r="BD59" s="146">
        <f t="shared" si="72"/>
        <v>0</v>
      </c>
      <c r="BE59" s="146">
        <f t="shared" si="73"/>
        <v>0</v>
      </c>
      <c r="BF59" s="146">
        <f t="shared" si="74"/>
        <v>0</v>
      </c>
      <c r="BH59" s="557">
        <f t="shared" si="75"/>
        <v>0</v>
      </c>
      <c r="BI59" s="558">
        <f t="shared" si="48"/>
        <v>0</v>
      </c>
      <c r="BJ59" s="558">
        <f t="shared" si="49"/>
        <v>0</v>
      </c>
      <c r="BK59" s="557">
        <f t="shared" si="76"/>
        <v>0</v>
      </c>
      <c r="BL59" s="558">
        <f t="shared" si="50"/>
        <v>0</v>
      </c>
      <c r="BM59" s="558">
        <f t="shared" si="51"/>
        <v>0</v>
      </c>
      <c r="BN59" s="558">
        <f t="shared" si="52"/>
        <v>0</v>
      </c>
      <c r="BO59" s="558">
        <f t="shared" si="53"/>
        <v>0</v>
      </c>
      <c r="BP59" s="558">
        <f t="shared" si="54"/>
        <v>0</v>
      </c>
      <c r="BQ59" s="558">
        <f t="shared" si="55"/>
        <v>0</v>
      </c>
      <c r="BR59" s="533"/>
      <c r="BS59" s="557">
        <f t="shared" si="77"/>
        <v>0</v>
      </c>
      <c r="BT59" s="558">
        <f t="shared" si="56"/>
        <v>0</v>
      </c>
      <c r="BU59" s="558">
        <f t="shared" si="57"/>
        <v>0</v>
      </c>
      <c r="BV59" s="557">
        <f t="shared" si="78"/>
        <v>0</v>
      </c>
      <c r="BW59" s="558">
        <f t="shared" si="58"/>
        <v>0</v>
      </c>
      <c r="BX59" s="558">
        <f t="shared" si="59"/>
        <v>0</v>
      </c>
      <c r="BY59" s="558">
        <f t="shared" si="60"/>
        <v>0</v>
      </c>
      <c r="BZ59" s="558">
        <f t="shared" si="61"/>
        <v>0</v>
      </c>
      <c r="CA59" s="558">
        <f t="shared" si="62"/>
        <v>0</v>
      </c>
      <c r="CB59" s="558">
        <f t="shared" si="63"/>
        <v>0</v>
      </c>
      <c r="CC59" s="533"/>
      <c r="CD59" s="533"/>
      <c r="CE59" s="533"/>
      <c r="CF59" s="533"/>
      <c r="CG59" s="533"/>
      <c r="CH59" s="533"/>
      <c r="CI59" s="533"/>
      <c r="CJ59" s="533"/>
      <c r="CK59" s="533"/>
      <c r="CL59" s="533"/>
      <c r="CM59" s="533"/>
      <c r="CN59" s="533"/>
      <c r="CO59" s="533"/>
      <c r="CP59" s="533"/>
      <c r="CQ59" s="533"/>
      <c r="CR59" s="533"/>
      <c r="CS59" s="533"/>
      <c r="CT59" s="533"/>
      <c r="CU59" s="533"/>
      <c r="CV59" s="533"/>
      <c r="CW59" s="533"/>
      <c r="CX59" s="533"/>
      <c r="CY59" s="533"/>
      <c r="CZ59" s="533"/>
    </row>
    <row r="60" spans="2:104" ht="13.5" x14ac:dyDescent="0.2">
      <c r="B60" s="145" t="str">
        <f t="shared" si="34"/>
        <v/>
      </c>
      <c r="C60" s="550"/>
      <c r="D60" s="551"/>
      <c r="E60" s="552"/>
      <c r="F60" s="553"/>
      <c r="G60" s="553"/>
      <c r="H60" s="554"/>
      <c r="I60" s="554"/>
      <c r="J60" s="554"/>
      <c r="K60" s="554"/>
      <c r="L60" s="613" t="str" cm="1">
        <f t="array" ref="L60">IF(OR(NOT(ISBLANK(H60:K60))),SUM(H60:K60), "")</f>
        <v/>
      </c>
      <c r="M60" s="613" t="str">
        <f t="shared" si="26"/>
        <v/>
      </c>
      <c r="N60" s="555" t="str">
        <f t="shared" si="64"/>
        <v/>
      </c>
      <c r="O60" s="532">
        <f t="shared" si="65"/>
        <v>0</v>
      </c>
      <c r="P60" s="146">
        <f t="shared" si="66"/>
        <v>0</v>
      </c>
      <c r="Q60" s="146">
        <f t="shared" si="45"/>
        <v>0</v>
      </c>
      <c r="R60" s="146">
        <f t="shared" si="46"/>
        <v>0</v>
      </c>
      <c r="S60" s="146" t="str">
        <f t="shared" si="67"/>
        <v/>
      </c>
      <c r="T60" s="146" t="str">
        <f t="shared" si="68"/>
        <v/>
      </c>
      <c r="U60" s="146">
        <f t="shared" si="47"/>
        <v>0</v>
      </c>
      <c r="V60" s="136">
        <f t="shared" si="69"/>
        <v>0</v>
      </c>
      <c r="W60" s="136">
        <f>IF(COLUMN(W$12)-COLUMN($V$12)+1&lt;=$U60,ROUNDUP(IF(SUM($V60:V60)+($E60-SUM($V60:V60))*$N60&gt;$E60-$O60,$E60-$O60-SUM($V60:V60),($E60-SUM($V60:V60))*$N60),0),0)</f>
        <v>0</v>
      </c>
      <c r="X60" s="136">
        <f>IF(COLUMN(X$12)-COLUMN($V$12)+1&lt;=$U60,ROUNDUP(IF(SUM($V60:W60)+($E60-SUM($V60:W60))*$N60&gt;$E60-$O60,$E60-$O60-SUM($V60:W60),($E60-SUM($V60:W60))*$N60),0),0)</f>
        <v>0</v>
      </c>
      <c r="Y60" s="136">
        <f>IF(COLUMN(Y$12)-COLUMN($V$12)+1&lt;=$U60,ROUNDUP(IF(SUM($V60:X60)+($E60-SUM($V60:X60))*$N60&gt;$E60-$O60,$E60-$O60-SUM($V60:X60),($E60-SUM($V60:X60))*$N60),0),0)</f>
        <v>0</v>
      </c>
      <c r="Z60" s="136">
        <f>IF(COLUMN(Z$12)-COLUMN($V$12)+1&lt;=$U60,ROUNDUP(IF(SUM($V60:Y60)+($E60-SUM($V60:Y60))*$N60&gt;$E60-$O60,$E60-$O60-SUM($V60:Y60),($E60-SUM($V60:Y60))*$N60),0),0)</f>
        <v>0</v>
      </c>
      <c r="AA60" s="136">
        <f>IF(COLUMN(AA$12)-COLUMN($V$12)+1&lt;=$U60,ROUNDUP(IF(SUM($V60:Z60)+($E60-SUM($V60:Z60))*$N60&gt;$E60-$O60,$E60-$O60-SUM($V60:Z60),($E60-SUM($V60:Z60))*$N60),0),0)</f>
        <v>0</v>
      </c>
      <c r="AB60" s="136">
        <f>IF(COLUMN(AB$12)-COLUMN($V$12)+1&lt;=$U60,ROUNDUP(IF(SUM($V60:AA60)+($E60-SUM($V60:AA60))*$N60&gt;$E60-$O60,$E60-$O60-SUM($V60:AA60),($E60-SUM($V60:AA60))*$N60),0),0)</f>
        <v>0</v>
      </c>
      <c r="AC60" s="136">
        <f>IF(COLUMN(AC$12)-COLUMN($V$12)+1&lt;=$U60,ROUNDUP(IF(SUM($V60:AB60)+($E60-SUM($V60:AB60))*$N60&gt;$E60-$O60,$E60-$O60-SUM($V60:AB60),($E60-SUM($V60:AB60))*$N60),0),0)</f>
        <v>0</v>
      </c>
      <c r="AD60" s="136">
        <f>IF(COLUMN(AD$12)-COLUMN($V$12)+1&lt;=$U60,ROUNDUP(IF(SUM($V60:AC60)+($E60-SUM($V60:AC60))*$N60&gt;$E60-$O60,$E60-$O60-SUM($V60:AC60),($E60-SUM($V60:AC60))*$N60),0),0)</f>
        <v>0</v>
      </c>
      <c r="AE60" s="136">
        <f>IF(COLUMN(AE$12)-COLUMN($V$12)+1&lt;=$U60,ROUNDUP(IF(SUM($V60:AD60)+($E60-SUM($V60:AD60))*$N60&gt;$E60-$O60,$E60-$O60-SUM($V60:AD60),($E60-SUM($V60:AD60))*$N60),0),0)</f>
        <v>0</v>
      </c>
      <c r="AF60" s="136">
        <f>IF(COLUMN(AF$12)-COLUMN($V$12)+1&lt;=$U60,ROUNDUP(IF(SUM($V60:AE60)+($E60-SUM($V60:AE60))*$N60&gt;$E60-$O60,$E60-$O60-SUM($V60:AE60),($E60-SUM($V60:AE60))*$N60),0),0)</f>
        <v>0</v>
      </c>
      <c r="AG60" s="136">
        <f>IF(COLUMN(AG$12)-COLUMN($V$12)+1&lt;=$U60,ROUNDUP(IF(SUM($V60:AF60)+($E60-SUM($V60:AF60))*$N60&gt;$E60-$O60,$E60-$O60-SUM($V60:AF60),($E60-SUM($V60:AF60))*$N60),0),0)</f>
        <v>0</v>
      </c>
      <c r="AH60" s="136">
        <f>IF(COLUMN(AH$12)-COLUMN($V$12)+1&lt;=$U60,ROUNDUP(IF(SUM($V60:AG60)+($E60-SUM($V60:AG60))*$N60&gt;$E60-$O60,$E60-$O60-SUM($V60:AG60),($E60-SUM($V60:AG60))*$N60),0),0)</f>
        <v>0</v>
      </c>
      <c r="AI60" s="136">
        <f>IF(COLUMN(AI$12)-COLUMN($V$12)+1&lt;=$U60,ROUNDUP(IF(SUM($V60:AH60)+($E60-SUM($V60:AH60))*$N60&gt;$E60-$O60,$E60-$O60-SUM($V60:AH60),($E60-SUM($V60:AH60))*$N60),0),0)</f>
        <v>0</v>
      </c>
      <c r="AJ60" s="136">
        <f>IF(COLUMN(AJ$12)-COLUMN($V$12)+1&lt;=$U60,ROUNDUP(IF(SUM($V60:AI60)+($E60-SUM($V60:AI60))*$N60&gt;$E60-$O60,$E60-$O60-SUM($V60:AI60),($E60-SUM($V60:AI60))*$N60),0),0)</f>
        <v>0</v>
      </c>
      <c r="AK60" s="136">
        <f>IF(COLUMN(AK$12)-COLUMN($V$12)+1&lt;=$U60,ROUNDUP(IF(SUM($V60:AJ60)+($E60-SUM($V60:AJ60))*$N60&gt;$E60-$O60,$E60-$O60-SUM($V60:AJ60),($E60-SUM($V60:AJ60))*$N60),0),0)</f>
        <v>0</v>
      </c>
      <c r="AL60" s="136">
        <f>IF(COLUMN(AL$12)-COLUMN($V$12)+1&lt;=$U60,ROUNDUP(IF(SUM($V60:AK60)+($E60-SUM($V60:AK60))*$N60&gt;$E60-$O60,$E60-$O60-SUM($V60:AK60),($E60-SUM($V60:AK60))*$N60),0),0)</f>
        <v>0</v>
      </c>
      <c r="AM60" s="136">
        <f>IF(COLUMN(AM$12)-COLUMN($V$12)+1&lt;=$U60,ROUNDUP(IF(SUM($V60:AL60)+($E60-SUM($V60:AL60))*$N60&gt;$E60-$O60,$E60-$O60-SUM($V60:AL60),($E60-SUM($V60:AL60))*$N60),0),0)</f>
        <v>0</v>
      </c>
      <c r="AN60" s="136">
        <f>IF(COLUMN(AN$12)-COLUMN($V$12)+1&lt;=$U60,ROUNDUP(IF(SUM($V60:AM60)+($E60-SUM($V60:AM60))*$N60&gt;$E60-$O60,$E60-$O60-SUM($V60:AM60),($E60-SUM($V60:AM60))*$N60),0),0)</f>
        <v>0</v>
      </c>
      <c r="AO60" s="136">
        <f>IF(COLUMN(AO$12)-COLUMN($V$12)+1&lt;=$U60,ROUNDUP(IF(SUM($V60:AN60)+($E60-SUM($V60:AN60))*$N60&gt;$E60-$O60,$E60-$O60-SUM($V60:AN60),($E60-SUM($V60:AN60))*$N60),0),0)</f>
        <v>0</v>
      </c>
      <c r="AP60" s="136">
        <f>IF(COLUMN(AP$12)-COLUMN($V$12)+1&lt;=$U60,ROUNDUP(IF(SUM($V60:AO60)+($E60-SUM($V60:AO60))*$N60&gt;$E60-$O60,$E60-$O60-SUM($V60:AO60),($E60-SUM($V60:AO60))*$N60),0),0)</f>
        <v>0</v>
      </c>
      <c r="AQ60" s="136">
        <f>IF(COLUMN(AQ$12)-COLUMN($V$12)+1&lt;=$U60,ROUNDUP(IF(SUM($V60:AP60)+($E60-SUM($V60:AP60))*$N60&gt;$E60-$O60,$E60-$O60-SUM($V60:AP60),($E60-SUM($V60:AP60))*$N60),0),0)</f>
        <v>0</v>
      </c>
      <c r="AR60" s="136">
        <f>IF(COLUMN(AR$12)-COLUMN($V$12)+1&lt;=$U60,ROUNDUP(IF(SUM($V60:AQ60)+($E60-SUM($V60:AQ60))*$N60&gt;$E60-$O60,$E60-$O60-SUM($V60:AQ60),($E60-SUM($V60:AQ60))*$N60),0),0)</f>
        <v>0</v>
      </c>
      <c r="AS60" s="136">
        <f>IF(COLUMN(AS$12)-COLUMN($V$12)+1&lt;=$U60,ROUNDUP(IF(SUM($V60:AR60)+($E60-SUM($V60:AR60))*$N60&gt;$E60-$O60,$E60-$O60-SUM($V60:AR60),($E60-SUM($V60:AR60))*$N60),0),0)</f>
        <v>0</v>
      </c>
      <c r="AT60" s="136">
        <f>IF(COLUMN(AT$12)-COLUMN($V$12)+1&lt;=$U60,ROUNDUP(IF(SUM($V60:AS60)+($E60-SUM($V60:AS60))*$N60&gt;$E60-$O60,$E60-$O60-SUM($V60:AS60),($E60-SUM($V60:AS60))*$N60),0),0)</f>
        <v>0</v>
      </c>
      <c r="AU60" s="136">
        <f>IF(COLUMN(AU$12)-COLUMN($V$12)+1&lt;=$U60,ROUNDUP(IF(SUM($V60:AT60)+($E60-SUM($V60:AT60))*$N60&gt;$E60-$O60,$E60-$O60-SUM($V60:AT60),($E60-SUM($V60:AT60))*$N60),0),0)</f>
        <v>0</v>
      </c>
      <c r="AV60" s="136">
        <f>IF(COLUMN(AV$12)-COLUMN($V$12)+1&lt;=$U60,ROUNDUP(IF(SUM($V60:AU60)+($E60-SUM($V60:AU60))*$N60&gt;$E60-$O60,$E60-$O60-SUM($V60:AU60),($E60-SUM($V60:AU60))*$N60),0),0)</f>
        <v>0</v>
      </c>
      <c r="AW60" s="136">
        <f>IF(COLUMN(AW$12)-COLUMN($V$12)+1&lt;=$U60,ROUNDUP(IF(SUM($V60:AV60)+($E60-SUM($V60:AV60))*$N60&gt;$E60-$O60,$E60-$O60-SUM($V60:AV60),($E60-SUM($V60:AV60))*$N60),0),0)</f>
        <v>0</v>
      </c>
      <c r="AX60" s="136">
        <f>IF(COLUMN(AX$12)-COLUMN($V$12)+1&lt;=$U60,ROUNDUP(IF(SUM($V60:AW60)+($E60-SUM($V60:AW60))*$N60&gt;$E60-$O60,$E60-$O60-SUM($V60:AW60),($E60-SUM($V60:AW60))*$N60),0),0)</f>
        <v>0</v>
      </c>
      <c r="AY60" s="136">
        <f>IF(COLUMN(AY$12)-COLUMN($V$12)+1&lt;=$U60,ROUNDUP(IF(SUM($V60:AX60)+($E60-SUM($V60:AX60))*$N60&gt;$E60-$O60,$E60-$O60-SUM($V60:AX60),($E60-SUM($V60:AX60))*$N60),0),0)</f>
        <v>0</v>
      </c>
      <c r="AZ60" s="136">
        <f>IF(COLUMN(AZ$12)-COLUMN($V$12)+1&lt;=$U60,ROUNDUP(IF(SUM($V60:AY60)+($E60-SUM($V60:AY60))*$N60&gt;$E60-$O60,$E60-$O60-SUM($V60:AY60),($E60-SUM($V60:AY60))*$N60),0),0)</f>
        <v>0</v>
      </c>
      <c r="BA60" s="136">
        <f>IF(COLUMN(BA$12)-COLUMN($V$12)+1&lt;=$U60,ROUNDUP(IF(SUM($V60:AZ60)+($E60-SUM($V60:AZ60))*$N60&gt;$E60-$O60,$E60-$O60-SUM($V60:AZ60),($E60-SUM($V60:AZ60))*$N60),0),0)</f>
        <v>0</v>
      </c>
      <c r="BB60" s="556">
        <f t="shared" si="70"/>
        <v>0</v>
      </c>
      <c r="BC60" s="556">
        <f t="shared" si="71"/>
        <v>0</v>
      </c>
      <c r="BD60" s="146">
        <f t="shared" si="72"/>
        <v>0</v>
      </c>
      <c r="BE60" s="146">
        <f t="shared" si="73"/>
        <v>0</v>
      </c>
      <c r="BF60" s="146">
        <f t="shared" si="74"/>
        <v>0</v>
      </c>
      <c r="BH60" s="557">
        <f t="shared" si="75"/>
        <v>0</v>
      </c>
      <c r="BI60" s="558">
        <f t="shared" si="48"/>
        <v>0</v>
      </c>
      <c r="BJ60" s="558">
        <f t="shared" si="49"/>
        <v>0</v>
      </c>
      <c r="BK60" s="557">
        <f t="shared" si="76"/>
        <v>0</v>
      </c>
      <c r="BL60" s="558">
        <f t="shared" si="50"/>
        <v>0</v>
      </c>
      <c r="BM60" s="558">
        <f t="shared" si="51"/>
        <v>0</v>
      </c>
      <c r="BN60" s="558">
        <f t="shared" si="52"/>
        <v>0</v>
      </c>
      <c r="BO60" s="558">
        <f t="shared" si="53"/>
        <v>0</v>
      </c>
      <c r="BP60" s="558">
        <f t="shared" si="54"/>
        <v>0</v>
      </c>
      <c r="BQ60" s="558">
        <f t="shared" si="55"/>
        <v>0</v>
      </c>
      <c r="BR60" s="533"/>
      <c r="BS60" s="557">
        <f t="shared" si="77"/>
        <v>0</v>
      </c>
      <c r="BT60" s="558">
        <f t="shared" si="56"/>
        <v>0</v>
      </c>
      <c r="BU60" s="558">
        <f t="shared" si="57"/>
        <v>0</v>
      </c>
      <c r="BV60" s="557">
        <f t="shared" si="78"/>
        <v>0</v>
      </c>
      <c r="BW60" s="558">
        <f t="shared" si="58"/>
        <v>0</v>
      </c>
      <c r="BX60" s="558">
        <f t="shared" si="59"/>
        <v>0</v>
      </c>
      <c r="BY60" s="558">
        <f t="shared" si="60"/>
        <v>0</v>
      </c>
      <c r="BZ60" s="558">
        <f t="shared" si="61"/>
        <v>0</v>
      </c>
      <c r="CA60" s="558">
        <f t="shared" si="62"/>
        <v>0</v>
      </c>
      <c r="CB60" s="558">
        <f t="shared" si="63"/>
        <v>0</v>
      </c>
      <c r="CC60" s="533"/>
      <c r="CD60" s="533"/>
      <c r="CE60" s="533"/>
      <c r="CF60" s="533"/>
      <c r="CG60" s="533"/>
      <c r="CH60" s="533"/>
      <c r="CI60" s="533"/>
      <c r="CJ60" s="533"/>
      <c r="CK60" s="533"/>
      <c r="CL60" s="533"/>
      <c r="CM60" s="533"/>
      <c r="CN60" s="533"/>
      <c r="CO60" s="533"/>
      <c r="CP60" s="533"/>
      <c r="CQ60" s="533"/>
      <c r="CR60" s="533"/>
      <c r="CS60" s="533"/>
      <c r="CT60" s="533"/>
      <c r="CU60" s="533"/>
      <c r="CV60" s="533"/>
      <c r="CW60" s="533"/>
      <c r="CX60" s="533"/>
      <c r="CY60" s="533"/>
      <c r="CZ60" s="533"/>
    </row>
    <row r="61" spans="2:104" ht="13.5" x14ac:dyDescent="0.2">
      <c r="B61" s="145" t="str">
        <f t="shared" si="34"/>
        <v/>
      </c>
      <c r="C61" s="550"/>
      <c r="D61" s="551"/>
      <c r="E61" s="552"/>
      <c r="F61" s="553"/>
      <c r="G61" s="553"/>
      <c r="H61" s="554"/>
      <c r="I61" s="554"/>
      <c r="J61" s="554"/>
      <c r="K61" s="554"/>
      <c r="L61" s="613" t="str" cm="1">
        <f t="array" ref="L61">IF(OR(NOT(ISBLANK(H61:K61))),SUM(H61:K61), "")</f>
        <v/>
      </c>
      <c r="M61" s="613" t="str">
        <f t="shared" si="26"/>
        <v/>
      </c>
      <c r="N61" s="555" t="str">
        <f t="shared" si="64"/>
        <v/>
      </c>
      <c r="O61" s="532">
        <f t="shared" si="65"/>
        <v>0</v>
      </c>
      <c r="P61" s="146">
        <f t="shared" si="66"/>
        <v>0</v>
      </c>
      <c r="Q61" s="146">
        <f t="shared" si="45"/>
        <v>0</v>
      </c>
      <c r="R61" s="146">
        <f t="shared" si="46"/>
        <v>0</v>
      </c>
      <c r="S61" s="146" t="str">
        <f t="shared" si="67"/>
        <v/>
      </c>
      <c r="T61" s="146" t="str">
        <f t="shared" si="68"/>
        <v/>
      </c>
      <c r="U61" s="146">
        <f t="shared" si="47"/>
        <v>0</v>
      </c>
      <c r="V61" s="136">
        <f t="shared" si="69"/>
        <v>0</v>
      </c>
      <c r="W61" s="136">
        <f>IF(COLUMN(W$12)-COLUMN($V$12)+1&lt;=$U61,ROUNDUP(IF(SUM($V61:V61)+($E61-SUM($V61:V61))*$N61&gt;$E61-$O61,$E61-$O61-SUM($V61:V61),($E61-SUM($V61:V61))*$N61),0),0)</f>
        <v>0</v>
      </c>
      <c r="X61" s="136">
        <f>IF(COLUMN(X$12)-COLUMN($V$12)+1&lt;=$U61,ROUNDUP(IF(SUM($V61:W61)+($E61-SUM($V61:W61))*$N61&gt;$E61-$O61,$E61-$O61-SUM($V61:W61),($E61-SUM($V61:W61))*$N61),0),0)</f>
        <v>0</v>
      </c>
      <c r="Y61" s="136">
        <f>IF(COLUMN(Y$12)-COLUMN($V$12)+1&lt;=$U61,ROUNDUP(IF(SUM($V61:X61)+($E61-SUM($V61:X61))*$N61&gt;$E61-$O61,$E61-$O61-SUM($V61:X61),($E61-SUM($V61:X61))*$N61),0),0)</f>
        <v>0</v>
      </c>
      <c r="Z61" s="136">
        <f>IF(COLUMN(Z$12)-COLUMN($V$12)+1&lt;=$U61,ROUNDUP(IF(SUM($V61:Y61)+($E61-SUM($V61:Y61))*$N61&gt;$E61-$O61,$E61-$O61-SUM($V61:Y61),($E61-SUM($V61:Y61))*$N61),0),0)</f>
        <v>0</v>
      </c>
      <c r="AA61" s="136">
        <f>IF(COLUMN(AA$12)-COLUMN($V$12)+1&lt;=$U61,ROUNDUP(IF(SUM($V61:Z61)+($E61-SUM($V61:Z61))*$N61&gt;$E61-$O61,$E61-$O61-SUM($V61:Z61),($E61-SUM($V61:Z61))*$N61),0),0)</f>
        <v>0</v>
      </c>
      <c r="AB61" s="136">
        <f>IF(COLUMN(AB$12)-COLUMN($V$12)+1&lt;=$U61,ROUNDUP(IF(SUM($V61:AA61)+($E61-SUM($V61:AA61))*$N61&gt;$E61-$O61,$E61-$O61-SUM($V61:AA61),($E61-SUM($V61:AA61))*$N61),0),0)</f>
        <v>0</v>
      </c>
      <c r="AC61" s="136">
        <f>IF(COLUMN(AC$12)-COLUMN($V$12)+1&lt;=$U61,ROUNDUP(IF(SUM($V61:AB61)+($E61-SUM($V61:AB61))*$N61&gt;$E61-$O61,$E61-$O61-SUM($V61:AB61),($E61-SUM($V61:AB61))*$N61),0),0)</f>
        <v>0</v>
      </c>
      <c r="AD61" s="136">
        <f>IF(COLUMN(AD$12)-COLUMN($V$12)+1&lt;=$U61,ROUNDUP(IF(SUM($V61:AC61)+($E61-SUM($V61:AC61))*$N61&gt;$E61-$O61,$E61-$O61-SUM($V61:AC61),($E61-SUM($V61:AC61))*$N61),0),0)</f>
        <v>0</v>
      </c>
      <c r="AE61" s="136">
        <f>IF(COLUMN(AE$12)-COLUMN($V$12)+1&lt;=$U61,ROUNDUP(IF(SUM($V61:AD61)+($E61-SUM($V61:AD61))*$N61&gt;$E61-$O61,$E61-$O61-SUM($V61:AD61),($E61-SUM($V61:AD61))*$N61),0),0)</f>
        <v>0</v>
      </c>
      <c r="AF61" s="136">
        <f>IF(COLUMN(AF$12)-COLUMN($V$12)+1&lt;=$U61,ROUNDUP(IF(SUM($V61:AE61)+($E61-SUM($V61:AE61))*$N61&gt;$E61-$O61,$E61-$O61-SUM($V61:AE61),($E61-SUM($V61:AE61))*$N61),0),0)</f>
        <v>0</v>
      </c>
      <c r="AG61" s="136">
        <f>IF(COLUMN(AG$12)-COLUMN($V$12)+1&lt;=$U61,ROUNDUP(IF(SUM($V61:AF61)+($E61-SUM($V61:AF61))*$N61&gt;$E61-$O61,$E61-$O61-SUM($V61:AF61),($E61-SUM($V61:AF61))*$N61),0),0)</f>
        <v>0</v>
      </c>
      <c r="AH61" s="136">
        <f>IF(COLUMN(AH$12)-COLUMN($V$12)+1&lt;=$U61,ROUNDUP(IF(SUM($V61:AG61)+($E61-SUM($V61:AG61))*$N61&gt;$E61-$O61,$E61-$O61-SUM($V61:AG61),($E61-SUM($V61:AG61))*$N61),0),0)</f>
        <v>0</v>
      </c>
      <c r="AI61" s="136">
        <f>IF(COLUMN(AI$12)-COLUMN($V$12)+1&lt;=$U61,ROUNDUP(IF(SUM($V61:AH61)+($E61-SUM($V61:AH61))*$N61&gt;$E61-$O61,$E61-$O61-SUM($V61:AH61),($E61-SUM($V61:AH61))*$N61),0),0)</f>
        <v>0</v>
      </c>
      <c r="AJ61" s="136">
        <f>IF(COLUMN(AJ$12)-COLUMN($V$12)+1&lt;=$U61,ROUNDUP(IF(SUM($V61:AI61)+($E61-SUM($V61:AI61))*$N61&gt;$E61-$O61,$E61-$O61-SUM($V61:AI61),($E61-SUM($V61:AI61))*$N61),0),0)</f>
        <v>0</v>
      </c>
      <c r="AK61" s="136">
        <f>IF(COLUMN(AK$12)-COLUMN($V$12)+1&lt;=$U61,ROUNDUP(IF(SUM($V61:AJ61)+($E61-SUM($V61:AJ61))*$N61&gt;$E61-$O61,$E61-$O61-SUM($V61:AJ61),($E61-SUM($V61:AJ61))*$N61),0),0)</f>
        <v>0</v>
      </c>
      <c r="AL61" s="136">
        <f>IF(COLUMN(AL$12)-COLUMN($V$12)+1&lt;=$U61,ROUNDUP(IF(SUM($V61:AK61)+($E61-SUM($V61:AK61))*$N61&gt;$E61-$O61,$E61-$O61-SUM($V61:AK61),($E61-SUM($V61:AK61))*$N61),0),0)</f>
        <v>0</v>
      </c>
      <c r="AM61" s="136">
        <f>IF(COLUMN(AM$12)-COLUMN($V$12)+1&lt;=$U61,ROUNDUP(IF(SUM($V61:AL61)+($E61-SUM($V61:AL61))*$N61&gt;$E61-$O61,$E61-$O61-SUM($V61:AL61),($E61-SUM($V61:AL61))*$N61),0),0)</f>
        <v>0</v>
      </c>
      <c r="AN61" s="136">
        <f>IF(COLUMN(AN$12)-COLUMN($V$12)+1&lt;=$U61,ROUNDUP(IF(SUM($V61:AM61)+($E61-SUM($V61:AM61))*$N61&gt;$E61-$O61,$E61-$O61-SUM($V61:AM61),($E61-SUM($V61:AM61))*$N61),0),0)</f>
        <v>0</v>
      </c>
      <c r="AO61" s="136">
        <f>IF(COLUMN(AO$12)-COLUMN($V$12)+1&lt;=$U61,ROUNDUP(IF(SUM($V61:AN61)+($E61-SUM($V61:AN61))*$N61&gt;$E61-$O61,$E61-$O61-SUM($V61:AN61),($E61-SUM($V61:AN61))*$N61),0),0)</f>
        <v>0</v>
      </c>
      <c r="AP61" s="136">
        <f>IF(COLUMN(AP$12)-COLUMN($V$12)+1&lt;=$U61,ROUNDUP(IF(SUM($V61:AO61)+($E61-SUM($V61:AO61))*$N61&gt;$E61-$O61,$E61-$O61-SUM($V61:AO61),($E61-SUM($V61:AO61))*$N61),0),0)</f>
        <v>0</v>
      </c>
      <c r="AQ61" s="136">
        <f>IF(COLUMN(AQ$12)-COLUMN($V$12)+1&lt;=$U61,ROUNDUP(IF(SUM($V61:AP61)+($E61-SUM($V61:AP61))*$N61&gt;$E61-$O61,$E61-$O61-SUM($V61:AP61),($E61-SUM($V61:AP61))*$N61),0),0)</f>
        <v>0</v>
      </c>
      <c r="AR61" s="136">
        <f>IF(COLUMN(AR$12)-COLUMN($V$12)+1&lt;=$U61,ROUNDUP(IF(SUM($V61:AQ61)+($E61-SUM($V61:AQ61))*$N61&gt;$E61-$O61,$E61-$O61-SUM($V61:AQ61),($E61-SUM($V61:AQ61))*$N61),0),0)</f>
        <v>0</v>
      </c>
      <c r="AS61" s="136">
        <f>IF(COLUMN(AS$12)-COLUMN($V$12)+1&lt;=$U61,ROUNDUP(IF(SUM($V61:AR61)+($E61-SUM($V61:AR61))*$N61&gt;$E61-$O61,$E61-$O61-SUM($V61:AR61),($E61-SUM($V61:AR61))*$N61),0),0)</f>
        <v>0</v>
      </c>
      <c r="AT61" s="136">
        <f>IF(COLUMN(AT$12)-COLUMN($V$12)+1&lt;=$U61,ROUNDUP(IF(SUM($V61:AS61)+($E61-SUM($V61:AS61))*$N61&gt;$E61-$O61,$E61-$O61-SUM($V61:AS61),($E61-SUM($V61:AS61))*$N61),0),0)</f>
        <v>0</v>
      </c>
      <c r="AU61" s="136">
        <f>IF(COLUMN(AU$12)-COLUMN($V$12)+1&lt;=$U61,ROUNDUP(IF(SUM($V61:AT61)+($E61-SUM($V61:AT61))*$N61&gt;$E61-$O61,$E61-$O61-SUM($V61:AT61),($E61-SUM($V61:AT61))*$N61),0),0)</f>
        <v>0</v>
      </c>
      <c r="AV61" s="136">
        <f>IF(COLUMN(AV$12)-COLUMN($V$12)+1&lt;=$U61,ROUNDUP(IF(SUM($V61:AU61)+($E61-SUM($V61:AU61))*$N61&gt;$E61-$O61,$E61-$O61-SUM($V61:AU61),($E61-SUM($V61:AU61))*$N61),0),0)</f>
        <v>0</v>
      </c>
      <c r="AW61" s="136">
        <f>IF(COLUMN(AW$12)-COLUMN($V$12)+1&lt;=$U61,ROUNDUP(IF(SUM($V61:AV61)+($E61-SUM($V61:AV61))*$N61&gt;$E61-$O61,$E61-$O61-SUM($V61:AV61),($E61-SUM($V61:AV61))*$N61),0),0)</f>
        <v>0</v>
      </c>
      <c r="AX61" s="136">
        <f>IF(COLUMN(AX$12)-COLUMN($V$12)+1&lt;=$U61,ROUNDUP(IF(SUM($V61:AW61)+($E61-SUM($V61:AW61))*$N61&gt;$E61-$O61,$E61-$O61-SUM($V61:AW61),($E61-SUM($V61:AW61))*$N61),0),0)</f>
        <v>0</v>
      </c>
      <c r="AY61" s="136">
        <f>IF(COLUMN(AY$12)-COLUMN($V$12)+1&lt;=$U61,ROUNDUP(IF(SUM($V61:AX61)+($E61-SUM($V61:AX61))*$N61&gt;$E61-$O61,$E61-$O61-SUM($V61:AX61),($E61-SUM($V61:AX61))*$N61),0),0)</f>
        <v>0</v>
      </c>
      <c r="AZ61" s="136">
        <f>IF(COLUMN(AZ$12)-COLUMN($V$12)+1&lt;=$U61,ROUNDUP(IF(SUM($V61:AY61)+($E61-SUM($V61:AY61))*$N61&gt;$E61-$O61,$E61-$O61-SUM($V61:AY61),($E61-SUM($V61:AY61))*$N61),0),0)</f>
        <v>0</v>
      </c>
      <c r="BA61" s="136">
        <f>IF(COLUMN(BA$12)-COLUMN($V$12)+1&lt;=$U61,ROUNDUP(IF(SUM($V61:AZ61)+($E61-SUM($V61:AZ61))*$N61&gt;$E61-$O61,$E61-$O61-SUM($V61:AZ61),($E61-SUM($V61:AZ61))*$N61),0),0)</f>
        <v>0</v>
      </c>
      <c r="BB61" s="556">
        <f t="shared" si="70"/>
        <v>0</v>
      </c>
      <c r="BC61" s="556">
        <f t="shared" si="71"/>
        <v>0</v>
      </c>
      <c r="BD61" s="146">
        <f t="shared" si="72"/>
        <v>0</v>
      </c>
      <c r="BE61" s="146">
        <f t="shared" si="73"/>
        <v>0</v>
      </c>
      <c r="BF61" s="146">
        <f t="shared" si="74"/>
        <v>0</v>
      </c>
      <c r="BH61" s="557">
        <f t="shared" si="75"/>
        <v>0</v>
      </c>
      <c r="BI61" s="558">
        <f t="shared" si="48"/>
        <v>0</v>
      </c>
      <c r="BJ61" s="558">
        <f t="shared" si="49"/>
        <v>0</v>
      </c>
      <c r="BK61" s="557">
        <f t="shared" si="76"/>
        <v>0</v>
      </c>
      <c r="BL61" s="558">
        <f t="shared" si="50"/>
        <v>0</v>
      </c>
      <c r="BM61" s="558">
        <f t="shared" si="51"/>
        <v>0</v>
      </c>
      <c r="BN61" s="558">
        <f t="shared" si="52"/>
        <v>0</v>
      </c>
      <c r="BO61" s="558">
        <f t="shared" si="53"/>
        <v>0</v>
      </c>
      <c r="BP61" s="558">
        <f t="shared" si="54"/>
        <v>0</v>
      </c>
      <c r="BQ61" s="558">
        <f t="shared" si="55"/>
        <v>0</v>
      </c>
      <c r="BR61" s="533"/>
      <c r="BS61" s="557">
        <f t="shared" si="77"/>
        <v>0</v>
      </c>
      <c r="BT61" s="558">
        <f t="shared" si="56"/>
        <v>0</v>
      </c>
      <c r="BU61" s="558">
        <f t="shared" si="57"/>
        <v>0</v>
      </c>
      <c r="BV61" s="557">
        <f t="shared" si="78"/>
        <v>0</v>
      </c>
      <c r="BW61" s="558">
        <f t="shared" si="58"/>
        <v>0</v>
      </c>
      <c r="BX61" s="558">
        <f t="shared" si="59"/>
        <v>0</v>
      </c>
      <c r="BY61" s="558">
        <f t="shared" si="60"/>
        <v>0</v>
      </c>
      <c r="BZ61" s="558">
        <f t="shared" si="61"/>
        <v>0</v>
      </c>
      <c r="CA61" s="558">
        <f t="shared" si="62"/>
        <v>0</v>
      </c>
      <c r="CB61" s="558">
        <f t="shared" si="63"/>
        <v>0</v>
      </c>
      <c r="CC61" s="533"/>
      <c r="CD61" s="533"/>
      <c r="CE61" s="533"/>
      <c r="CF61" s="533"/>
      <c r="CG61" s="533"/>
      <c r="CH61" s="533"/>
      <c r="CI61" s="533"/>
      <c r="CJ61" s="533"/>
      <c r="CK61" s="533"/>
      <c r="CL61" s="533"/>
      <c r="CM61" s="533"/>
      <c r="CN61" s="533"/>
      <c r="CO61" s="533"/>
      <c r="CP61" s="533"/>
      <c r="CQ61" s="533"/>
      <c r="CR61" s="533"/>
      <c r="CS61" s="533"/>
      <c r="CT61" s="533"/>
      <c r="CU61" s="533"/>
      <c r="CV61" s="533"/>
      <c r="CW61" s="533"/>
      <c r="CX61" s="533"/>
      <c r="CY61" s="533"/>
      <c r="CZ61" s="533"/>
    </row>
    <row r="62" spans="2:104" ht="13.5" x14ac:dyDescent="0.2">
      <c r="B62" s="145" t="str">
        <f t="shared" si="34"/>
        <v/>
      </c>
      <c r="C62" s="550"/>
      <c r="D62" s="551"/>
      <c r="E62" s="552"/>
      <c r="F62" s="553"/>
      <c r="G62" s="553"/>
      <c r="H62" s="554"/>
      <c r="I62" s="554"/>
      <c r="J62" s="554"/>
      <c r="K62" s="554"/>
      <c r="L62" s="613" t="str" cm="1">
        <f t="array" ref="L62">IF(OR(NOT(ISBLANK(H62:K62))),SUM(H62:K62), "")</f>
        <v/>
      </c>
      <c r="M62" s="613" t="str">
        <f t="shared" si="26"/>
        <v/>
      </c>
      <c r="N62" s="555" t="str">
        <f t="shared" si="64"/>
        <v/>
      </c>
      <c r="O62" s="532">
        <f t="shared" si="65"/>
        <v>0</v>
      </c>
      <c r="P62" s="146">
        <f t="shared" si="66"/>
        <v>0</v>
      </c>
      <c r="Q62" s="146">
        <f t="shared" si="45"/>
        <v>0</v>
      </c>
      <c r="R62" s="146">
        <f t="shared" si="46"/>
        <v>0</v>
      </c>
      <c r="S62" s="146" t="str">
        <f t="shared" si="67"/>
        <v/>
      </c>
      <c r="T62" s="146" t="str">
        <f t="shared" si="68"/>
        <v/>
      </c>
      <c r="U62" s="146">
        <f t="shared" si="47"/>
        <v>0</v>
      </c>
      <c r="V62" s="136">
        <f t="shared" si="69"/>
        <v>0</v>
      </c>
      <c r="W62" s="136">
        <f>IF(COLUMN(W$12)-COLUMN($V$12)+1&lt;=$U62,ROUNDUP(IF(SUM($V62:V62)+($E62-SUM($V62:V62))*$N62&gt;$E62-$O62,$E62-$O62-SUM($V62:V62),($E62-SUM($V62:V62))*$N62),0),0)</f>
        <v>0</v>
      </c>
      <c r="X62" s="136">
        <f>IF(COLUMN(X$12)-COLUMN($V$12)+1&lt;=$U62,ROUNDUP(IF(SUM($V62:W62)+($E62-SUM($V62:W62))*$N62&gt;$E62-$O62,$E62-$O62-SUM($V62:W62),($E62-SUM($V62:W62))*$N62),0),0)</f>
        <v>0</v>
      </c>
      <c r="Y62" s="136">
        <f>IF(COLUMN(Y$12)-COLUMN($V$12)+1&lt;=$U62,ROUNDUP(IF(SUM($V62:X62)+($E62-SUM($V62:X62))*$N62&gt;$E62-$O62,$E62-$O62-SUM($V62:X62),($E62-SUM($V62:X62))*$N62),0),0)</f>
        <v>0</v>
      </c>
      <c r="Z62" s="136">
        <f>IF(COLUMN(Z$12)-COLUMN($V$12)+1&lt;=$U62,ROUNDUP(IF(SUM($V62:Y62)+($E62-SUM($V62:Y62))*$N62&gt;$E62-$O62,$E62-$O62-SUM($V62:Y62),($E62-SUM($V62:Y62))*$N62),0),0)</f>
        <v>0</v>
      </c>
      <c r="AA62" s="136">
        <f>IF(COLUMN(AA$12)-COLUMN($V$12)+1&lt;=$U62,ROUNDUP(IF(SUM($V62:Z62)+($E62-SUM($V62:Z62))*$N62&gt;$E62-$O62,$E62-$O62-SUM($V62:Z62),($E62-SUM($V62:Z62))*$N62),0),0)</f>
        <v>0</v>
      </c>
      <c r="AB62" s="136">
        <f>IF(COLUMN(AB$12)-COLUMN($V$12)+1&lt;=$U62,ROUNDUP(IF(SUM($V62:AA62)+($E62-SUM($V62:AA62))*$N62&gt;$E62-$O62,$E62-$O62-SUM($V62:AA62),($E62-SUM($V62:AA62))*$N62),0),0)</f>
        <v>0</v>
      </c>
      <c r="AC62" s="136">
        <f>IF(COLUMN(AC$12)-COLUMN($V$12)+1&lt;=$U62,ROUNDUP(IF(SUM($V62:AB62)+($E62-SUM($V62:AB62))*$N62&gt;$E62-$O62,$E62-$O62-SUM($V62:AB62),($E62-SUM($V62:AB62))*$N62),0),0)</f>
        <v>0</v>
      </c>
      <c r="AD62" s="136">
        <f>IF(COLUMN(AD$12)-COLUMN($V$12)+1&lt;=$U62,ROUNDUP(IF(SUM($V62:AC62)+($E62-SUM($V62:AC62))*$N62&gt;$E62-$O62,$E62-$O62-SUM($V62:AC62),($E62-SUM($V62:AC62))*$N62),0),0)</f>
        <v>0</v>
      </c>
      <c r="AE62" s="136">
        <f>IF(COLUMN(AE$12)-COLUMN($V$12)+1&lt;=$U62,ROUNDUP(IF(SUM($V62:AD62)+($E62-SUM($V62:AD62))*$N62&gt;$E62-$O62,$E62-$O62-SUM($V62:AD62),($E62-SUM($V62:AD62))*$N62),0),0)</f>
        <v>0</v>
      </c>
      <c r="AF62" s="136">
        <f>IF(COLUMN(AF$12)-COLUMN($V$12)+1&lt;=$U62,ROUNDUP(IF(SUM($V62:AE62)+($E62-SUM($V62:AE62))*$N62&gt;$E62-$O62,$E62-$O62-SUM($V62:AE62),($E62-SUM($V62:AE62))*$N62),0),0)</f>
        <v>0</v>
      </c>
      <c r="AG62" s="136">
        <f>IF(COLUMN(AG$12)-COLUMN($V$12)+1&lt;=$U62,ROUNDUP(IF(SUM($V62:AF62)+($E62-SUM($V62:AF62))*$N62&gt;$E62-$O62,$E62-$O62-SUM($V62:AF62),($E62-SUM($V62:AF62))*$N62),0),0)</f>
        <v>0</v>
      </c>
      <c r="AH62" s="136">
        <f>IF(COLUMN(AH$12)-COLUMN($V$12)+1&lt;=$U62,ROUNDUP(IF(SUM($V62:AG62)+($E62-SUM($V62:AG62))*$N62&gt;$E62-$O62,$E62-$O62-SUM($V62:AG62),($E62-SUM($V62:AG62))*$N62),0),0)</f>
        <v>0</v>
      </c>
      <c r="AI62" s="136">
        <f>IF(COLUMN(AI$12)-COLUMN($V$12)+1&lt;=$U62,ROUNDUP(IF(SUM($V62:AH62)+($E62-SUM($V62:AH62))*$N62&gt;$E62-$O62,$E62-$O62-SUM($V62:AH62),($E62-SUM($V62:AH62))*$N62),0),0)</f>
        <v>0</v>
      </c>
      <c r="AJ62" s="136">
        <f>IF(COLUMN(AJ$12)-COLUMN($V$12)+1&lt;=$U62,ROUNDUP(IF(SUM($V62:AI62)+($E62-SUM($V62:AI62))*$N62&gt;$E62-$O62,$E62-$O62-SUM($V62:AI62),($E62-SUM($V62:AI62))*$N62),0),0)</f>
        <v>0</v>
      </c>
      <c r="AK62" s="136">
        <f>IF(COLUMN(AK$12)-COLUMN($V$12)+1&lt;=$U62,ROUNDUP(IF(SUM($V62:AJ62)+($E62-SUM($V62:AJ62))*$N62&gt;$E62-$O62,$E62-$O62-SUM($V62:AJ62),($E62-SUM($V62:AJ62))*$N62),0),0)</f>
        <v>0</v>
      </c>
      <c r="AL62" s="136">
        <f>IF(COLUMN(AL$12)-COLUMN($V$12)+1&lt;=$U62,ROUNDUP(IF(SUM($V62:AK62)+($E62-SUM($V62:AK62))*$N62&gt;$E62-$O62,$E62-$O62-SUM($V62:AK62),($E62-SUM($V62:AK62))*$N62),0),0)</f>
        <v>0</v>
      </c>
      <c r="AM62" s="136">
        <f>IF(COLUMN(AM$12)-COLUMN($V$12)+1&lt;=$U62,ROUNDUP(IF(SUM($V62:AL62)+($E62-SUM($V62:AL62))*$N62&gt;$E62-$O62,$E62-$O62-SUM($V62:AL62),($E62-SUM($V62:AL62))*$N62),0),0)</f>
        <v>0</v>
      </c>
      <c r="AN62" s="136">
        <f>IF(COLUMN(AN$12)-COLUMN($V$12)+1&lt;=$U62,ROUNDUP(IF(SUM($V62:AM62)+($E62-SUM($V62:AM62))*$N62&gt;$E62-$O62,$E62-$O62-SUM($V62:AM62),($E62-SUM($V62:AM62))*$N62),0),0)</f>
        <v>0</v>
      </c>
      <c r="AO62" s="136">
        <f>IF(COLUMN(AO$12)-COLUMN($V$12)+1&lt;=$U62,ROUNDUP(IF(SUM($V62:AN62)+($E62-SUM($V62:AN62))*$N62&gt;$E62-$O62,$E62-$O62-SUM($V62:AN62),($E62-SUM($V62:AN62))*$N62),0),0)</f>
        <v>0</v>
      </c>
      <c r="AP62" s="136">
        <f>IF(COLUMN(AP$12)-COLUMN($V$12)+1&lt;=$U62,ROUNDUP(IF(SUM($V62:AO62)+($E62-SUM($V62:AO62))*$N62&gt;$E62-$O62,$E62-$O62-SUM($V62:AO62),($E62-SUM($V62:AO62))*$N62),0),0)</f>
        <v>0</v>
      </c>
      <c r="AQ62" s="136">
        <f>IF(COLUMN(AQ$12)-COLUMN($V$12)+1&lt;=$U62,ROUNDUP(IF(SUM($V62:AP62)+($E62-SUM($V62:AP62))*$N62&gt;$E62-$O62,$E62-$O62-SUM($V62:AP62),($E62-SUM($V62:AP62))*$N62),0),0)</f>
        <v>0</v>
      </c>
      <c r="AR62" s="136">
        <f>IF(COLUMN(AR$12)-COLUMN($V$12)+1&lt;=$U62,ROUNDUP(IF(SUM($V62:AQ62)+($E62-SUM($V62:AQ62))*$N62&gt;$E62-$O62,$E62-$O62-SUM($V62:AQ62),($E62-SUM($V62:AQ62))*$N62),0),0)</f>
        <v>0</v>
      </c>
      <c r="AS62" s="136">
        <f>IF(COLUMN(AS$12)-COLUMN($V$12)+1&lt;=$U62,ROUNDUP(IF(SUM($V62:AR62)+($E62-SUM($V62:AR62))*$N62&gt;$E62-$O62,$E62-$O62-SUM($V62:AR62),($E62-SUM($V62:AR62))*$N62),0),0)</f>
        <v>0</v>
      </c>
      <c r="AT62" s="136">
        <f>IF(COLUMN(AT$12)-COLUMN($V$12)+1&lt;=$U62,ROUNDUP(IF(SUM($V62:AS62)+($E62-SUM($V62:AS62))*$N62&gt;$E62-$O62,$E62-$O62-SUM($V62:AS62),($E62-SUM($V62:AS62))*$N62),0),0)</f>
        <v>0</v>
      </c>
      <c r="AU62" s="136">
        <f>IF(COLUMN(AU$12)-COLUMN($V$12)+1&lt;=$U62,ROUNDUP(IF(SUM($V62:AT62)+($E62-SUM($V62:AT62))*$N62&gt;$E62-$O62,$E62-$O62-SUM($V62:AT62),($E62-SUM($V62:AT62))*$N62),0),0)</f>
        <v>0</v>
      </c>
      <c r="AV62" s="136">
        <f>IF(COLUMN(AV$12)-COLUMN($V$12)+1&lt;=$U62,ROUNDUP(IF(SUM($V62:AU62)+($E62-SUM($V62:AU62))*$N62&gt;$E62-$O62,$E62-$O62-SUM($V62:AU62),($E62-SUM($V62:AU62))*$N62),0),0)</f>
        <v>0</v>
      </c>
      <c r="AW62" s="136">
        <f>IF(COLUMN(AW$12)-COLUMN($V$12)+1&lt;=$U62,ROUNDUP(IF(SUM($V62:AV62)+($E62-SUM($V62:AV62))*$N62&gt;$E62-$O62,$E62-$O62-SUM($V62:AV62),($E62-SUM($V62:AV62))*$N62),0),0)</f>
        <v>0</v>
      </c>
      <c r="AX62" s="136">
        <f>IF(COLUMN(AX$12)-COLUMN($V$12)+1&lt;=$U62,ROUNDUP(IF(SUM($V62:AW62)+($E62-SUM($V62:AW62))*$N62&gt;$E62-$O62,$E62-$O62-SUM($V62:AW62),($E62-SUM($V62:AW62))*$N62),0),0)</f>
        <v>0</v>
      </c>
      <c r="AY62" s="136">
        <f>IF(COLUMN(AY$12)-COLUMN($V$12)+1&lt;=$U62,ROUNDUP(IF(SUM($V62:AX62)+($E62-SUM($V62:AX62))*$N62&gt;$E62-$O62,$E62-$O62-SUM($V62:AX62),($E62-SUM($V62:AX62))*$N62),0),0)</f>
        <v>0</v>
      </c>
      <c r="AZ62" s="136">
        <f>IF(COLUMN(AZ$12)-COLUMN($V$12)+1&lt;=$U62,ROUNDUP(IF(SUM($V62:AY62)+($E62-SUM($V62:AY62))*$N62&gt;$E62-$O62,$E62-$O62-SUM($V62:AY62),($E62-SUM($V62:AY62))*$N62),0),0)</f>
        <v>0</v>
      </c>
      <c r="BA62" s="136">
        <f>IF(COLUMN(BA$12)-COLUMN($V$12)+1&lt;=$U62,ROUNDUP(IF(SUM($V62:AZ62)+($E62-SUM($V62:AZ62))*$N62&gt;$E62-$O62,$E62-$O62-SUM($V62:AZ62),($E62-SUM($V62:AZ62))*$N62),0),0)</f>
        <v>0</v>
      </c>
      <c r="BB62" s="556">
        <f t="shared" si="70"/>
        <v>0</v>
      </c>
      <c r="BC62" s="556">
        <f t="shared" si="71"/>
        <v>0</v>
      </c>
      <c r="BD62" s="146">
        <f t="shared" si="72"/>
        <v>0</v>
      </c>
      <c r="BE62" s="146">
        <f t="shared" si="73"/>
        <v>0</v>
      </c>
      <c r="BF62" s="146">
        <f t="shared" si="74"/>
        <v>0</v>
      </c>
      <c r="BH62" s="557">
        <f t="shared" si="75"/>
        <v>0</v>
      </c>
      <c r="BI62" s="558">
        <f t="shared" si="48"/>
        <v>0</v>
      </c>
      <c r="BJ62" s="558">
        <f t="shared" si="49"/>
        <v>0</v>
      </c>
      <c r="BK62" s="557">
        <f t="shared" si="76"/>
        <v>0</v>
      </c>
      <c r="BL62" s="558">
        <f t="shared" si="50"/>
        <v>0</v>
      </c>
      <c r="BM62" s="558">
        <f t="shared" si="51"/>
        <v>0</v>
      </c>
      <c r="BN62" s="558">
        <f t="shared" si="52"/>
        <v>0</v>
      </c>
      <c r="BO62" s="558">
        <f t="shared" si="53"/>
        <v>0</v>
      </c>
      <c r="BP62" s="558">
        <f t="shared" si="54"/>
        <v>0</v>
      </c>
      <c r="BQ62" s="558">
        <f t="shared" si="55"/>
        <v>0</v>
      </c>
      <c r="BR62" s="533"/>
      <c r="BS62" s="557">
        <f t="shared" si="77"/>
        <v>0</v>
      </c>
      <c r="BT62" s="558">
        <f t="shared" si="56"/>
        <v>0</v>
      </c>
      <c r="BU62" s="558">
        <f t="shared" si="57"/>
        <v>0</v>
      </c>
      <c r="BV62" s="557">
        <f t="shared" si="78"/>
        <v>0</v>
      </c>
      <c r="BW62" s="558">
        <f t="shared" si="58"/>
        <v>0</v>
      </c>
      <c r="BX62" s="558">
        <f t="shared" si="59"/>
        <v>0</v>
      </c>
      <c r="BY62" s="558">
        <f t="shared" si="60"/>
        <v>0</v>
      </c>
      <c r="BZ62" s="558">
        <f t="shared" si="61"/>
        <v>0</v>
      </c>
      <c r="CA62" s="558">
        <f t="shared" si="62"/>
        <v>0</v>
      </c>
      <c r="CB62" s="558">
        <f t="shared" si="63"/>
        <v>0</v>
      </c>
      <c r="CC62" s="533"/>
      <c r="CD62" s="533"/>
      <c r="CE62" s="533"/>
      <c r="CF62" s="533"/>
      <c r="CG62" s="533"/>
      <c r="CH62" s="533"/>
      <c r="CI62" s="533"/>
      <c r="CJ62" s="533"/>
      <c r="CK62" s="533"/>
      <c r="CL62" s="533"/>
      <c r="CM62" s="533"/>
      <c r="CN62" s="533"/>
      <c r="CO62" s="533"/>
      <c r="CP62" s="533"/>
      <c r="CQ62" s="533"/>
      <c r="CR62" s="533"/>
      <c r="CS62" s="533"/>
      <c r="CT62" s="533"/>
      <c r="CU62" s="533"/>
      <c r="CV62" s="533"/>
      <c r="CW62" s="533"/>
      <c r="CX62" s="533"/>
      <c r="CY62" s="533"/>
      <c r="CZ62" s="533"/>
    </row>
    <row r="63" spans="2:104" ht="13.5" x14ac:dyDescent="0.2">
      <c r="B63" s="145" t="str">
        <f t="shared" si="34"/>
        <v/>
      </c>
      <c r="C63" s="550"/>
      <c r="D63" s="551"/>
      <c r="E63" s="552"/>
      <c r="F63" s="553"/>
      <c r="G63" s="553"/>
      <c r="H63" s="554"/>
      <c r="I63" s="554"/>
      <c r="J63" s="554"/>
      <c r="K63" s="554"/>
      <c r="L63" s="613" t="str" cm="1">
        <f t="array" ref="L63">IF(OR(NOT(ISBLANK(H63:K63))),SUM(H63:K63), "")</f>
        <v/>
      </c>
      <c r="M63" s="613" t="str">
        <f t="shared" si="26"/>
        <v/>
      </c>
      <c r="N63" s="555" t="str">
        <f t="shared" si="64"/>
        <v/>
      </c>
      <c r="O63" s="532">
        <f t="shared" si="65"/>
        <v>0</v>
      </c>
      <c r="P63" s="146">
        <f t="shared" si="66"/>
        <v>0</v>
      </c>
      <c r="Q63" s="146">
        <f t="shared" si="45"/>
        <v>0</v>
      </c>
      <c r="R63" s="146">
        <f t="shared" si="46"/>
        <v>0</v>
      </c>
      <c r="S63" s="146" t="str">
        <f t="shared" si="67"/>
        <v/>
      </c>
      <c r="T63" s="146" t="str">
        <f t="shared" si="68"/>
        <v/>
      </c>
      <c r="U63" s="146">
        <f t="shared" si="47"/>
        <v>0</v>
      </c>
      <c r="V63" s="136">
        <f t="shared" si="69"/>
        <v>0</v>
      </c>
      <c r="W63" s="136">
        <f>IF(COLUMN(W$12)-COLUMN($V$12)+1&lt;=$U63,ROUNDUP(IF(SUM($V63:V63)+($E63-SUM($V63:V63))*$N63&gt;$E63-$O63,$E63-$O63-SUM($V63:V63),($E63-SUM($V63:V63))*$N63),0),0)</f>
        <v>0</v>
      </c>
      <c r="X63" s="136">
        <f>IF(COLUMN(X$12)-COLUMN($V$12)+1&lt;=$U63,ROUNDUP(IF(SUM($V63:W63)+($E63-SUM($V63:W63))*$N63&gt;$E63-$O63,$E63-$O63-SUM($V63:W63),($E63-SUM($V63:W63))*$N63),0),0)</f>
        <v>0</v>
      </c>
      <c r="Y63" s="136">
        <f>IF(COLUMN(Y$12)-COLUMN($V$12)+1&lt;=$U63,ROUNDUP(IF(SUM($V63:X63)+($E63-SUM($V63:X63))*$N63&gt;$E63-$O63,$E63-$O63-SUM($V63:X63),($E63-SUM($V63:X63))*$N63),0),0)</f>
        <v>0</v>
      </c>
      <c r="Z63" s="136">
        <f>IF(COLUMN(Z$12)-COLUMN($V$12)+1&lt;=$U63,ROUNDUP(IF(SUM($V63:Y63)+($E63-SUM($V63:Y63))*$N63&gt;$E63-$O63,$E63-$O63-SUM($V63:Y63),($E63-SUM($V63:Y63))*$N63),0),0)</f>
        <v>0</v>
      </c>
      <c r="AA63" s="136">
        <f>IF(COLUMN(AA$12)-COLUMN($V$12)+1&lt;=$U63,ROUNDUP(IF(SUM($V63:Z63)+($E63-SUM($V63:Z63))*$N63&gt;$E63-$O63,$E63-$O63-SUM($V63:Z63),($E63-SUM($V63:Z63))*$N63),0),0)</f>
        <v>0</v>
      </c>
      <c r="AB63" s="136">
        <f>IF(COLUMN(AB$12)-COLUMN($V$12)+1&lt;=$U63,ROUNDUP(IF(SUM($V63:AA63)+($E63-SUM($V63:AA63))*$N63&gt;$E63-$O63,$E63-$O63-SUM($V63:AA63),($E63-SUM($V63:AA63))*$N63),0),0)</f>
        <v>0</v>
      </c>
      <c r="AC63" s="136">
        <f>IF(COLUMN(AC$12)-COLUMN($V$12)+1&lt;=$U63,ROUNDUP(IF(SUM($V63:AB63)+($E63-SUM($V63:AB63))*$N63&gt;$E63-$O63,$E63-$O63-SUM($V63:AB63),($E63-SUM($V63:AB63))*$N63),0),0)</f>
        <v>0</v>
      </c>
      <c r="AD63" s="136">
        <f>IF(COLUMN(AD$12)-COLUMN($V$12)+1&lt;=$U63,ROUNDUP(IF(SUM($V63:AC63)+($E63-SUM($V63:AC63))*$N63&gt;$E63-$O63,$E63-$O63-SUM($V63:AC63),($E63-SUM($V63:AC63))*$N63),0),0)</f>
        <v>0</v>
      </c>
      <c r="AE63" s="136">
        <f>IF(COLUMN(AE$12)-COLUMN($V$12)+1&lt;=$U63,ROUNDUP(IF(SUM($V63:AD63)+($E63-SUM($V63:AD63))*$N63&gt;$E63-$O63,$E63-$O63-SUM($V63:AD63),($E63-SUM($V63:AD63))*$N63),0),0)</f>
        <v>0</v>
      </c>
      <c r="AF63" s="136">
        <f>IF(COLUMN(AF$12)-COLUMN($V$12)+1&lt;=$U63,ROUNDUP(IF(SUM($V63:AE63)+($E63-SUM($V63:AE63))*$N63&gt;$E63-$O63,$E63-$O63-SUM($V63:AE63),($E63-SUM($V63:AE63))*$N63),0),0)</f>
        <v>0</v>
      </c>
      <c r="AG63" s="136">
        <f>IF(COLUMN(AG$12)-COLUMN($V$12)+1&lt;=$U63,ROUNDUP(IF(SUM($V63:AF63)+($E63-SUM($V63:AF63))*$N63&gt;$E63-$O63,$E63-$O63-SUM($V63:AF63),($E63-SUM($V63:AF63))*$N63),0),0)</f>
        <v>0</v>
      </c>
      <c r="AH63" s="136">
        <f>IF(COLUMN(AH$12)-COLUMN($V$12)+1&lt;=$U63,ROUNDUP(IF(SUM($V63:AG63)+($E63-SUM($V63:AG63))*$N63&gt;$E63-$O63,$E63-$O63-SUM($V63:AG63),($E63-SUM($V63:AG63))*$N63),0),0)</f>
        <v>0</v>
      </c>
      <c r="AI63" s="136">
        <f>IF(COLUMN(AI$12)-COLUMN($V$12)+1&lt;=$U63,ROUNDUP(IF(SUM($V63:AH63)+($E63-SUM($V63:AH63))*$N63&gt;$E63-$O63,$E63-$O63-SUM($V63:AH63),($E63-SUM($V63:AH63))*$N63),0),0)</f>
        <v>0</v>
      </c>
      <c r="AJ63" s="136">
        <f>IF(COLUMN(AJ$12)-COLUMN($V$12)+1&lt;=$U63,ROUNDUP(IF(SUM($V63:AI63)+($E63-SUM($V63:AI63))*$N63&gt;$E63-$O63,$E63-$O63-SUM($V63:AI63),($E63-SUM($V63:AI63))*$N63),0),0)</f>
        <v>0</v>
      </c>
      <c r="AK63" s="136">
        <f>IF(COLUMN(AK$12)-COLUMN($V$12)+1&lt;=$U63,ROUNDUP(IF(SUM($V63:AJ63)+($E63-SUM($V63:AJ63))*$N63&gt;$E63-$O63,$E63-$O63-SUM($V63:AJ63),($E63-SUM($V63:AJ63))*$N63),0),0)</f>
        <v>0</v>
      </c>
      <c r="AL63" s="136">
        <f>IF(COLUMN(AL$12)-COLUMN($V$12)+1&lt;=$U63,ROUNDUP(IF(SUM($V63:AK63)+($E63-SUM($V63:AK63))*$N63&gt;$E63-$O63,$E63-$O63-SUM($V63:AK63),($E63-SUM($V63:AK63))*$N63),0),0)</f>
        <v>0</v>
      </c>
      <c r="AM63" s="136">
        <f>IF(COLUMN(AM$12)-COLUMN($V$12)+1&lt;=$U63,ROUNDUP(IF(SUM($V63:AL63)+($E63-SUM($V63:AL63))*$N63&gt;$E63-$O63,$E63-$O63-SUM($V63:AL63),($E63-SUM($V63:AL63))*$N63),0),0)</f>
        <v>0</v>
      </c>
      <c r="AN63" s="136">
        <f>IF(COLUMN(AN$12)-COLUMN($V$12)+1&lt;=$U63,ROUNDUP(IF(SUM($V63:AM63)+($E63-SUM($V63:AM63))*$N63&gt;$E63-$O63,$E63-$O63-SUM($V63:AM63),($E63-SUM($V63:AM63))*$N63),0),0)</f>
        <v>0</v>
      </c>
      <c r="AO63" s="136">
        <f>IF(COLUMN(AO$12)-COLUMN($V$12)+1&lt;=$U63,ROUNDUP(IF(SUM($V63:AN63)+($E63-SUM($V63:AN63))*$N63&gt;$E63-$O63,$E63-$O63-SUM($V63:AN63),($E63-SUM($V63:AN63))*$N63),0),0)</f>
        <v>0</v>
      </c>
      <c r="AP63" s="136">
        <f>IF(COLUMN(AP$12)-COLUMN($V$12)+1&lt;=$U63,ROUNDUP(IF(SUM($V63:AO63)+($E63-SUM($V63:AO63))*$N63&gt;$E63-$O63,$E63-$O63-SUM($V63:AO63),($E63-SUM($V63:AO63))*$N63),0),0)</f>
        <v>0</v>
      </c>
      <c r="AQ63" s="136">
        <f>IF(COLUMN(AQ$12)-COLUMN($V$12)+1&lt;=$U63,ROUNDUP(IF(SUM($V63:AP63)+($E63-SUM($V63:AP63))*$N63&gt;$E63-$O63,$E63-$O63-SUM($V63:AP63),($E63-SUM($V63:AP63))*$N63),0),0)</f>
        <v>0</v>
      </c>
      <c r="AR63" s="136">
        <f>IF(COLUMN(AR$12)-COLUMN($V$12)+1&lt;=$U63,ROUNDUP(IF(SUM($V63:AQ63)+($E63-SUM($V63:AQ63))*$N63&gt;$E63-$O63,$E63-$O63-SUM($V63:AQ63),($E63-SUM($V63:AQ63))*$N63),0),0)</f>
        <v>0</v>
      </c>
      <c r="AS63" s="136">
        <f>IF(COLUMN(AS$12)-COLUMN($V$12)+1&lt;=$U63,ROUNDUP(IF(SUM($V63:AR63)+($E63-SUM($V63:AR63))*$N63&gt;$E63-$O63,$E63-$O63-SUM($V63:AR63),($E63-SUM($V63:AR63))*$N63),0),0)</f>
        <v>0</v>
      </c>
      <c r="AT63" s="136">
        <f>IF(COLUMN(AT$12)-COLUMN($V$12)+1&lt;=$U63,ROUNDUP(IF(SUM($V63:AS63)+($E63-SUM($V63:AS63))*$N63&gt;$E63-$O63,$E63-$O63-SUM($V63:AS63),($E63-SUM($V63:AS63))*$N63),0),0)</f>
        <v>0</v>
      </c>
      <c r="AU63" s="136">
        <f>IF(COLUMN(AU$12)-COLUMN($V$12)+1&lt;=$U63,ROUNDUP(IF(SUM($V63:AT63)+($E63-SUM($V63:AT63))*$N63&gt;$E63-$O63,$E63-$O63-SUM($V63:AT63),($E63-SUM($V63:AT63))*$N63),0),0)</f>
        <v>0</v>
      </c>
      <c r="AV63" s="136">
        <f>IF(COLUMN(AV$12)-COLUMN($V$12)+1&lt;=$U63,ROUNDUP(IF(SUM($V63:AU63)+($E63-SUM($V63:AU63))*$N63&gt;$E63-$O63,$E63-$O63-SUM($V63:AU63),($E63-SUM($V63:AU63))*$N63),0),0)</f>
        <v>0</v>
      </c>
      <c r="AW63" s="136">
        <f>IF(COLUMN(AW$12)-COLUMN($V$12)+1&lt;=$U63,ROUNDUP(IF(SUM($V63:AV63)+($E63-SUM($V63:AV63))*$N63&gt;$E63-$O63,$E63-$O63-SUM($V63:AV63),($E63-SUM($V63:AV63))*$N63),0),0)</f>
        <v>0</v>
      </c>
      <c r="AX63" s="136">
        <f>IF(COLUMN(AX$12)-COLUMN($V$12)+1&lt;=$U63,ROUNDUP(IF(SUM($V63:AW63)+($E63-SUM($V63:AW63))*$N63&gt;$E63-$O63,$E63-$O63-SUM($V63:AW63),($E63-SUM($V63:AW63))*$N63),0),0)</f>
        <v>0</v>
      </c>
      <c r="AY63" s="136">
        <f>IF(COLUMN(AY$12)-COLUMN($V$12)+1&lt;=$U63,ROUNDUP(IF(SUM($V63:AX63)+($E63-SUM($V63:AX63))*$N63&gt;$E63-$O63,$E63-$O63-SUM($V63:AX63),($E63-SUM($V63:AX63))*$N63),0),0)</f>
        <v>0</v>
      </c>
      <c r="AZ63" s="136">
        <f>IF(COLUMN(AZ$12)-COLUMN($V$12)+1&lt;=$U63,ROUNDUP(IF(SUM($V63:AY63)+($E63-SUM($V63:AY63))*$N63&gt;$E63-$O63,$E63-$O63-SUM($V63:AY63),($E63-SUM($V63:AY63))*$N63),0),0)</f>
        <v>0</v>
      </c>
      <c r="BA63" s="136">
        <f>IF(COLUMN(BA$12)-COLUMN($V$12)+1&lt;=$U63,ROUNDUP(IF(SUM($V63:AZ63)+($E63-SUM($V63:AZ63))*$N63&gt;$E63-$O63,$E63-$O63-SUM($V63:AZ63),($E63-SUM($V63:AZ63))*$N63),0),0)</f>
        <v>0</v>
      </c>
      <c r="BB63" s="556">
        <f t="shared" si="70"/>
        <v>0</v>
      </c>
      <c r="BC63" s="556">
        <f t="shared" si="71"/>
        <v>0</v>
      </c>
      <c r="BD63" s="146">
        <f t="shared" si="72"/>
        <v>0</v>
      </c>
      <c r="BE63" s="146">
        <f t="shared" si="73"/>
        <v>0</v>
      </c>
      <c r="BF63" s="146">
        <f t="shared" si="74"/>
        <v>0</v>
      </c>
      <c r="BH63" s="557">
        <f t="shared" si="75"/>
        <v>0</v>
      </c>
      <c r="BI63" s="558">
        <f t="shared" si="48"/>
        <v>0</v>
      </c>
      <c r="BJ63" s="558">
        <f t="shared" si="49"/>
        <v>0</v>
      </c>
      <c r="BK63" s="557">
        <f t="shared" si="76"/>
        <v>0</v>
      </c>
      <c r="BL63" s="558">
        <f t="shared" si="50"/>
        <v>0</v>
      </c>
      <c r="BM63" s="558">
        <f t="shared" si="51"/>
        <v>0</v>
      </c>
      <c r="BN63" s="558">
        <f t="shared" si="52"/>
        <v>0</v>
      </c>
      <c r="BO63" s="558">
        <f t="shared" si="53"/>
        <v>0</v>
      </c>
      <c r="BP63" s="558">
        <f t="shared" si="54"/>
        <v>0</v>
      </c>
      <c r="BQ63" s="558">
        <f t="shared" si="55"/>
        <v>0</v>
      </c>
      <c r="BR63" s="533"/>
      <c r="BS63" s="557">
        <f t="shared" si="77"/>
        <v>0</v>
      </c>
      <c r="BT63" s="558">
        <f t="shared" si="56"/>
        <v>0</v>
      </c>
      <c r="BU63" s="558">
        <f t="shared" si="57"/>
        <v>0</v>
      </c>
      <c r="BV63" s="557">
        <f t="shared" si="78"/>
        <v>0</v>
      </c>
      <c r="BW63" s="558">
        <f t="shared" si="58"/>
        <v>0</v>
      </c>
      <c r="BX63" s="558">
        <f t="shared" si="59"/>
        <v>0</v>
      </c>
      <c r="BY63" s="558">
        <f t="shared" si="60"/>
        <v>0</v>
      </c>
      <c r="BZ63" s="558">
        <f t="shared" si="61"/>
        <v>0</v>
      </c>
      <c r="CA63" s="558">
        <f t="shared" si="62"/>
        <v>0</v>
      </c>
      <c r="CB63" s="558">
        <f t="shared" si="63"/>
        <v>0</v>
      </c>
      <c r="CC63" s="533"/>
      <c r="CD63" s="533"/>
      <c r="CE63" s="533"/>
      <c r="CF63" s="533"/>
      <c r="CG63" s="533"/>
      <c r="CH63" s="533"/>
      <c r="CI63" s="533"/>
      <c r="CJ63" s="533"/>
      <c r="CK63" s="533"/>
      <c r="CL63" s="533"/>
      <c r="CM63" s="533"/>
      <c r="CN63" s="533"/>
      <c r="CO63" s="533"/>
      <c r="CP63" s="533"/>
      <c r="CQ63" s="533"/>
      <c r="CR63" s="533"/>
      <c r="CS63" s="533"/>
      <c r="CT63" s="533"/>
      <c r="CU63" s="533"/>
      <c r="CV63" s="533"/>
      <c r="CW63" s="533"/>
      <c r="CX63" s="533"/>
      <c r="CY63" s="533"/>
      <c r="CZ63" s="533"/>
    </row>
    <row r="64" spans="2:104" ht="13.5" x14ac:dyDescent="0.2">
      <c r="B64" s="145" t="str">
        <f t="shared" si="34"/>
        <v/>
      </c>
      <c r="C64" s="550"/>
      <c r="D64" s="551"/>
      <c r="E64" s="552"/>
      <c r="F64" s="553"/>
      <c r="G64" s="553"/>
      <c r="H64" s="554"/>
      <c r="I64" s="554"/>
      <c r="J64" s="554"/>
      <c r="K64" s="554"/>
      <c r="L64" s="613" t="str" cm="1">
        <f t="array" ref="L64">IF(OR(NOT(ISBLANK(H64:K64))),SUM(H64:K64), "")</f>
        <v/>
      </c>
      <c r="M64" s="613" t="str">
        <f t="shared" si="26"/>
        <v/>
      </c>
      <c r="N64" s="555" t="str">
        <f t="shared" si="64"/>
        <v/>
      </c>
      <c r="O64" s="532">
        <f t="shared" si="65"/>
        <v>0</v>
      </c>
      <c r="P64" s="146">
        <f t="shared" si="66"/>
        <v>0</v>
      </c>
      <c r="Q64" s="146">
        <f t="shared" si="45"/>
        <v>0</v>
      </c>
      <c r="R64" s="146">
        <f t="shared" si="46"/>
        <v>0</v>
      </c>
      <c r="S64" s="146" t="str">
        <f t="shared" si="67"/>
        <v/>
      </c>
      <c r="T64" s="146" t="str">
        <f t="shared" si="68"/>
        <v/>
      </c>
      <c r="U64" s="146">
        <f t="shared" si="47"/>
        <v>0</v>
      </c>
      <c r="V64" s="136">
        <f t="shared" si="69"/>
        <v>0</v>
      </c>
      <c r="W64" s="136">
        <f>IF(COLUMN(W$12)-COLUMN($V$12)+1&lt;=$U64,ROUNDUP(IF(SUM($V64:V64)+($E64-SUM($V64:V64))*$N64&gt;$E64-$O64,$E64-$O64-SUM($V64:V64),($E64-SUM($V64:V64))*$N64),0),0)</f>
        <v>0</v>
      </c>
      <c r="X64" s="136">
        <f>IF(COLUMN(X$12)-COLUMN($V$12)+1&lt;=$U64,ROUNDUP(IF(SUM($V64:W64)+($E64-SUM($V64:W64))*$N64&gt;$E64-$O64,$E64-$O64-SUM($V64:W64),($E64-SUM($V64:W64))*$N64),0),0)</f>
        <v>0</v>
      </c>
      <c r="Y64" s="136">
        <f>IF(COLUMN(Y$12)-COLUMN($V$12)+1&lt;=$U64,ROUNDUP(IF(SUM($V64:X64)+($E64-SUM($V64:X64))*$N64&gt;$E64-$O64,$E64-$O64-SUM($V64:X64),($E64-SUM($V64:X64))*$N64),0),0)</f>
        <v>0</v>
      </c>
      <c r="Z64" s="136">
        <f>IF(COLUMN(Z$12)-COLUMN($V$12)+1&lt;=$U64,ROUNDUP(IF(SUM($V64:Y64)+($E64-SUM($V64:Y64))*$N64&gt;$E64-$O64,$E64-$O64-SUM($V64:Y64),($E64-SUM($V64:Y64))*$N64),0),0)</f>
        <v>0</v>
      </c>
      <c r="AA64" s="136">
        <f>IF(COLUMN(AA$12)-COLUMN($V$12)+1&lt;=$U64,ROUNDUP(IF(SUM($V64:Z64)+($E64-SUM($V64:Z64))*$N64&gt;$E64-$O64,$E64-$O64-SUM($V64:Z64),($E64-SUM($V64:Z64))*$N64),0),0)</f>
        <v>0</v>
      </c>
      <c r="AB64" s="136">
        <f>IF(COLUMN(AB$12)-COLUMN($V$12)+1&lt;=$U64,ROUNDUP(IF(SUM($V64:AA64)+($E64-SUM($V64:AA64))*$N64&gt;$E64-$O64,$E64-$O64-SUM($V64:AA64),($E64-SUM($V64:AA64))*$N64),0),0)</f>
        <v>0</v>
      </c>
      <c r="AC64" s="136">
        <f>IF(COLUMN(AC$12)-COLUMN($V$12)+1&lt;=$U64,ROUNDUP(IF(SUM($V64:AB64)+($E64-SUM($V64:AB64))*$N64&gt;$E64-$O64,$E64-$O64-SUM($V64:AB64),($E64-SUM($V64:AB64))*$N64),0),0)</f>
        <v>0</v>
      </c>
      <c r="AD64" s="136">
        <f>IF(COLUMN(AD$12)-COLUMN($V$12)+1&lt;=$U64,ROUNDUP(IF(SUM($V64:AC64)+($E64-SUM($V64:AC64))*$N64&gt;$E64-$O64,$E64-$O64-SUM($V64:AC64),($E64-SUM($V64:AC64))*$N64),0),0)</f>
        <v>0</v>
      </c>
      <c r="AE64" s="136">
        <f>IF(COLUMN(AE$12)-COLUMN($V$12)+1&lt;=$U64,ROUNDUP(IF(SUM($V64:AD64)+($E64-SUM($V64:AD64))*$N64&gt;$E64-$O64,$E64-$O64-SUM($V64:AD64),($E64-SUM($V64:AD64))*$N64),0),0)</f>
        <v>0</v>
      </c>
      <c r="AF64" s="136">
        <f>IF(COLUMN(AF$12)-COLUMN($V$12)+1&lt;=$U64,ROUNDUP(IF(SUM($V64:AE64)+($E64-SUM($V64:AE64))*$N64&gt;$E64-$O64,$E64-$O64-SUM($V64:AE64),($E64-SUM($V64:AE64))*$N64),0),0)</f>
        <v>0</v>
      </c>
      <c r="AG64" s="136">
        <f>IF(COLUMN(AG$12)-COLUMN($V$12)+1&lt;=$U64,ROUNDUP(IF(SUM($V64:AF64)+($E64-SUM($V64:AF64))*$N64&gt;$E64-$O64,$E64-$O64-SUM($V64:AF64),($E64-SUM($V64:AF64))*$N64),0),0)</f>
        <v>0</v>
      </c>
      <c r="AH64" s="136">
        <f>IF(COLUMN(AH$12)-COLUMN($V$12)+1&lt;=$U64,ROUNDUP(IF(SUM($V64:AG64)+($E64-SUM($V64:AG64))*$N64&gt;$E64-$O64,$E64-$O64-SUM($V64:AG64),($E64-SUM($V64:AG64))*$N64),0),0)</f>
        <v>0</v>
      </c>
      <c r="AI64" s="136">
        <f>IF(COLUMN(AI$12)-COLUMN($V$12)+1&lt;=$U64,ROUNDUP(IF(SUM($V64:AH64)+($E64-SUM($V64:AH64))*$N64&gt;$E64-$O64,$E64-$O64-SUM($V64:AH64),($E64-SUM($V64:AH64))*$N64),0),0)</f>
        <v>0</v>
      </c>
      <c r="AJ64" s="136">
        <f>IF(COLUMN(AJ$12)-COLUMN($V$12)+1&lt;=$U64,ROUNDUP(IF(SUM($V64:AI64)+($E64-SUM($V64:AI64))*$N64&gt;$E64-$O64,$E64-$O64-SUM($V64:AI64),($E64-SUM($V64:AI64))*$N64),0),0)</f>
        <v>0</v>
      </c>
      <c r="AK64" s="136">
        <f>IF(COLUMN(AK$12)-COLUMN($V$12)+1&lt;=$U64,ROUNDUP(IF(SUM($V64:AJ64)+($E64-SUM($V64:AJ64))*$N64&gt;$E64-$O64,$E64-$O64-SUM($V64:AJ64),($E64-SUM($V64:AJ64))*$N64),0),0)</f>
        <v>0</v>
      </c>
      <c r="AL64" s="136">
        <f>IF(COLUMN(AL$12)-COLUMN($V$12)+1&lt;=$U64,ROUNDUP(IF(SUM($V64:AK64)+($E64-SUM($V64:AK64))*$N64&gt;$E64-$O64,$E64-$O64-SUM($V64:AK64),($E64-SUM($V64:AK64))*$N64),0),0)</f>
        <v>0</v>
      </c>
      <c r="AM64" s="136">
        <f>IF(COLUMN(AM$12)-COLUMN($V$12)+1&lt;=$U64,ROUNDUP(IF(SUM($V64:AL64)+($E64-SUM($V64:AL64))*$N64&gt;$E64-$O64,$E64-$O64-SUM($V64:AL64),($E64-SUM($V64:AL64))*$N64),0),0)</f>
        <v>0</v>
      </c>
      <c r="AN64" s="136">
        <f>IF(COLUMN(AN$12)-COLUMN($V$12)+1&lt;=$U64,ROUNDUP(IF(SUM($V64:AM64)+($E64-SUM($V64:AM64))*$N64&gt;$E64-$O64,$E64-$O64-SUM($V64:AM64),($E64-SUM($V64:AM64))*$N64),0),0)</f>
        <v>0</v>
      </c>
      <c r="AO64" s="136">
        <f>IF(COLUMN(AO$12)-COLUMN($V$12)+1&lt;=$U64,ROUNDUP(IF(SUM($V64:AN64)+($E64-SUM($V64:AN64))*$N64&gt;$E64-$O64,$E64-$O64-SUM($V64:AN64),($E64-SUM($V64:AN64))*$N64),0),0)</f>
        <v>0</v>
      </c>
      <c r="AP64" s="136">
        <f>IF(COLUMN(AP$12)-COLUMN($V$12)+1&lt;=$U64,ROUNDUP(IF(SUM($V64:AO64)+($E64-SUM($V64:AO64))*$N64&gt;$E64-$O64,$E64-$O64-SUM($V64:AO64),($E64-SUM($V64:AO64))*$N64),0),0)</f>
        <v>0</v>
      </c>
      <c r="AQ64" s="136">
        <f>IF(COLUMN(AQ$12)-COLUMN($V$12)+1&lt;=$U64,ROUNDUP(IF(SUM($V64:AP64)+($E64-SUM($V64:AP64))*$N64&gt;$E64-$O64,$E64-$O64-SUM($V64:AP64),($E64-SUM($V64:AP64))*$N64),0),0)</f>
        <v>0</v>
      </c>
      <c r="AR64" s="136">
        <f>IF(COLUMN(AR$12)-COLUMN($V$12)+1&lt;=$U64,ROUNDUP(IF(SUM($V64:AQ64)+($E64-SUM($V64:AQ64))*$N64&gt;$E64-$O64,$E64-$O64-SUM($V64:AQ64),($E64-SUM($V64:AQ64))*$N64),0),0)</f>
        <v>0</v>
      </c>
      <c r="AS64" s="136">
        <f>IF(COLUMN(AS$12)-COLUMN($V$12)+1&lt;=$U64,ROUNDUP(IF(SUM($V64:AR64)+($E64-SUM($V64:AR64))*$N64&gt;$E64-$O64,$E64-$O64-SUM($V64:AR64),($E64-SUM($V64:AR64))*$N64),0),0)</f>
        <v>0</v>
      </c>
      <c r="AT64" s="136">
        <f>IF(COLUMN(AT$12)-COLUMN($V$12)+1&lt;=$U64,ROUNDUP(IF(SUM($V64:AS64)+($E64-SUM($V64:AS64))*$N64&gt;$E64-$O64,$E64-$O64-SUM($V64:AS64),($E64-SUM($V64:AS64))*$N64),0),0)</f>
        <v>0</v>
      </c>
      <c r="AU64" s="136">
        <f>IF(COLUMN(AU$12)-COLUMN($V$12)+1&lt;=$U64,ROUNDUP(IF(SUM($V64:AT64)+($E64-SUM($V64:AT64))*$N64&gt;$E64-$O64,$E64-$O64-SUM($V64:AT64),($E64-SUM($V64:AT64))*$N64),0),0)</f>
        <v>0</v>
      </c>
      <c r="AV64" s="136">
        <f>IF(COLUMN(AV$12)-COLUMN($V$12)+1&lt;=$U64,ROUNDUP(IF(SUM($V64:AU64)+($E64-SUM($V64:AU64))*$N64&gt;$E64-$O64,$E64-$O64-SUM($V64:AU64),($E64-SUM($V64:AU64))*$N64),0),0)</f>
        <v>0</v>
      </c>
      <c r="AW64" s="136">
        <f>IF(COLUMN(AW$12)-COLUMN($V$12)+1&lt;=$U64,ROUNDUP(IF(SUM($V64:AV64)+($E64-SUM($V64:AV64))*$N64&gt;$E64-$O64,$E64-$O64-SUM($V64:AV64),($E64-SUM($V64:AV64))*$N64),0),0)</f>
        <v>0</v>
      </c>
      <c r="AX64" s="136">
        <f>IF(COLUMN(AX$12)-COLUMN($V$12)+1&lt;=$U64,ROUNDUP(IF(SUM($V64:AW64)+($E64-SUM($V64:AW64))*$N64&gt;$E64-$O64,$E64-$O64-SUM($V64:AW64),($E64-SUM($V64:AW64))*$N64),0),0)</f>
        <v>0</v>
      </c>
      <c r="AY64" s="136">
        <f>IF(COLUMN(AY$12)-COLUMN($V$12)+1&lt;=$U64,ROUNDUP(IF(SUM($V64:AX64)+($E64-SUM($V64:AX64))*$N64&gt;$E64-$O64,$E64-$O64-SUM($V64:AX64),($E64-SUM($V64:AX64))*$N64),0),0)</f>
        <v>0</v>
      </c>
      <c r="AZ64" s="136">
        <f>IF(COLUMN(AZ$12)-COLUMN($V$12)+1&lt;=$U64,ROUNDUP(IF(SUM($V64:AY64)+($E64-SUM($V64:AY64))*$N64&gt;$E64-$O64,$E64-$O64-SUM($V64:AY64),($E64-SUM($V64:AY64))*$N64),0),0)</f>
        <v>0</v>
      </c>
      <c r="BA64" s="136">
        <f>IF(COLUMN(BA$12)-COLUMN($V$12)+1&lt;=$U64,ROUNDUP(IF(SUM($V64:AZ64)+($E64-SUM($V64:AZ64))*$N64&gt;$E64-$O64,$E64-$O64-SUM($V64:AZ64),($E64-SUM($V64:AZ64))*$N64),0),0)</f>
        <v>0</v>
      </c>
      <c r="BB64" s="556">
        <f t="shared" si="70"/>
        <v>0</v>
      </c>
      <c r="BC64" s="556">
        <f t="shared" si="71"/>
        <v>0</v>
      </c>
      <c r="BD64" s="146">
        <f t="shared" si="72"/>
        <v>0</v>
      </c>
      <c r="BE64" s="146">
        <f t="shared" si="73"/>
        <v>0</v>
      </c>
      <c r="BF64" s="146">
        <f t="shared" si="74"/>
        <v>0</v>
      </c>
      <c r="BH64" s="557">
        <f t="shared" si="75"/>
        <v>0</v>
      </c>
      <c r="BI64" s="558">
        <f t="shared" si="48"/>
        <v>0</v>
      </c>
      <c r="BJ64" s="558">
        <f t="shared" si="49"/>
        <v>0</v>
      </c>
      <c r="BK64" s="557">
        <f t="shared" si="76"/>
        <v>0</v>
      </c>
      <c r="BL64" s="558">
        <f t="shared" si="50"/>
        <v>0</v>
      </c>
      <c r="BM64" s="558">
        <f t="shared" si="51"/>
        <v>0</v>
      </c>
      <c r="BN64" s="558">
        <f t="shared" si="52"/>
        <v>0</v>
      </c>
      <c r="BO64" s="558">
        <f t="shared" si="53"/>
        <v>0</v>
      </c>
      <c r="BP64" s="558">
        <f t="shared" si="54"/>
        <v>0</v>
      </c>
      <c r="BQ64" s="558">
        <f t="shared" si="55"/>
        <v>0</v>
      </c>
      <c r="BR64" s="533"/>
      <c r="BS64" s="557">
        <f t="shared" si="77"/>
        <v>0</v>
      </c>
      <c r="BT64" s="558">
        <f t="shared" si="56"/>
        <v>0</v>
      </c>
      <c r="BU64" s="558">
        <f t="shared" si="57"/>
        <v>0</v>
      </c>
      <c r="BV64" s="557">
        <f t="shared" si="78"/>
        <v>0</v>
      </c>
      <c r="BW64" s="558">
        <f t="shared" si="58"/>
        <v>0</v>
      </c>
      <c r="BX64" s="558">
        <f t="shared" si="59"/>
        <v>0</v>
      </c>
      <c r="BY64" s="558">
        <f t="shared" si="60"/>
        <v>0</v>
      </c>
      <c r="BZ64" s="558">
        <f t="shared" si="61"/>
        <v>0</v>
      </c>
      <c r="CA64" s="558">
        <f t="shared" si="62"/>
        <v>0</v>
      </c>
      <c r="CB64" s="558">
        <f t="shared" si="63"/>
        <v>0</v>
      </c>
      <c r="CC64" s="533"/>
      <c r="CD64" s="533"/>
      <c r="CE64" s="533"/>
      <c r="CF64" s="533"/>
      <c r="CG64" s="533"/>
      <c r="CH64" s="533"/>
      <c r="CI64" s="533"/>
      <c r="CJ64" s="533"/>
      <c r="CK64" s="533"/>
      <c r="CL64" s="533"/>
      <c r="CM64" s="533"/>
      <c r="CN64" s="533"/>
      <c r="CO64" s="533"/>
      <c r="CP64" s="533"/>
      <c r="CQ64" s="533"/>
      <c r="CR64" s="533"/>
      <c r="CS64" s="533"/>
      <c r="CT64" s="533"/>
      <c r="CU64" s="533"/>
      <c r="CV64" s="533"/>
      <c r="CW64" s="533"/>
      <c r="CX64" s="533"/>
      <c r="CY64" s="533"/>
      <c r="CZ64" s="533"/>
    </row>
    <row r="65" spans="2:104" ht="13.5" x14ac:dyDescent="0.2">
      <c r="B65" s="145" t="str">
        <f t="shared" si="34"/>
        <v/>
      </c>
      <c r="C65" s="550"/>
      <c r="D65" s="551"/>
      <c r="E65" s="552"/>
      <c r="F65" s="553"/>
      <c r="G65" s="553"/>
      <c r="H65" s="554"/>
      <c r="I65" s="554"/>
      <c r="J65" s="554"/>
      <c r="K65" s="554"/>
      <c r="L65" s="613" t="str" cm="1">
        <f t="array" ref="L65">IF(OR(NOT(ISBLANK(H65:K65))),SUM(H65:K65), "")</f>
        <v/>
      </c>
      <c r="M65" s="613" t="str">
        <f t="shared" si="26"/>
        <v/>
      </c>
      <c r="N65" s="555" t="str">
        <f t="shared" si="64"/>
        <v/>
      </c>
      <c r="O65" s="532">
        <f t="shared" si="65"/>
        <v>0</v>
      </c>
      <c r="P65" s="146">
        <f t="shared" si="66"/>
        <v>0</v>
      </c>
      <c r="Q65" s="146">
        <f t="shared" si="45"/>
        <v>0</v>
      </c>
      <c r="R65" s="146">
        <f t="shared" si="46"/>
        <v>0</v>
      </c>
      <c r="S65" s="146" t="str">
        <f t="shared" si="67"/>
        <v/>
      </c>
      <c r="T65" s="146" t="str">
        <f t="shared" si="68"/>
        <v/>
      </c>
      <c r="U65" s="146">
        <f t="shared" si="47"/>
        <v>0</v>
      </c>
      <c r="V65" s="136">
        <f t="shared" si="69"/>
        <v>0</v>
      </c>
      <c r="W65" s="136">
        <f>IF(COLUMN(W$12)-COLUMN($V$12)+1&lt;=$U65,ROUNDUP(IF(SUM($V65:V65)+($E65-SUM($V65:V65))*$N65&gt;$E65-$O65,$E65-$O65-SUM($V65:V65),($E65-SUM($V65:V65))*$N65),0),0)</f>
        <v>0</v>
      </c>
      <c r="X65" s="136">
        <f>IF(COLUMN(X$12)-COLUMN($V$12)+1&lt;=$U65,ROUNDUP(IF(SUM($V65:W65)+($E65-SUM($V65:W65))*$N65&gt;$E65-$O65,$E65-$O65-SUM($V65:W65),($E65-SUM($V65:W65))*$N65),0),0)</f>
        <v>0</v>
      </c>
      <c r="Y65" s="136">
        <f>IF(COLUMN(Y$12)-COLUMN($V$12)+1&lt;=$U65,ROUNDUP(IF(SUM($V65:X65)+($E65-SUM($V65:X65))*$N65&gt;$E65-$O65,$E65-$O65-SUM($V65:X65),($E65-SUM($V65:X65))*$N65),0),0)</f>
        <v>0</v>
      </c>
      <c r="Z65" s="136">
        <f>IF(COLUMN(Z$12)-COLUMN($V$12)+1&lt;=$U65,ROUNDUP(IF(SUM($V65:Y65)+($E65-SUM($V65:Y65))*$N65&gt;$E65-$O65,$E65-$O65-SUM($V65:Y65),($E65-SUM($V65:Y65))*$N65),0),0)</f>
        <v>0</v>
      </c>
      <c r="AA65" s="136">
        <f>IF(COLUMN(AA$12)-COLUMN($V$12)+1&lt;=$U65,ROUNDUP(IF(SUM($V65:Z65)+($E65-SUM($V65:Z65))*$N65&gt;$E65-$O65,$E65-$O65-SUM($V65:Z65),($E65-SUM($V65:Z65))*$N65),0),0)</f>
        <v>0</v>
      </c>
      <c r="AB65" s="136">
        <f>IF(COLUMN(AB$12)-COLUMN($V$12)+1&lt;=$U65,ROUNDUP(IF(SUM($V65:AA65)+($E65-SUM($V65:AA65))*$N65&gt;$E65-$O65,$E65-$O65-SUM($V65:AA65),($E65-SUM($V65:AA65))*$N65),0),0)</f>
        <v>0</v>
      </c>
      <c r="AC65" s="136">
        <f>IF(COLUMN(AC$12)-COLUMN($V$12)+1&lt;=$U65,ROUNDUP(IF(SUM($V65:AB65)+($E65-SUM($V65:AB65))*$N65&gt;$E65-$O65,$E65-$O65-SUM($V65:AB65),($E65-SUM($V65:AB65))*$N65),0),0)</f>
        <v>0</v>
      </c>
      <c r="AD65" s="136">
        <f>IF(COLUMN(AD$12)-COLUMN($V$12)+1&lt;=$U65,ROUNDUP(IF(SUM($V65:AC65)+($E65-SUM($V65:AC65))*$N65&gt;$E65-$O65,$E65-$O65-SUM($V65:AC65),($E65-SUM($V65:AC65))*$N65),0),0)</f>
        <v>0</v>
      </c>
      <c r="AE65" s="136">
        <f>IF(COLUMN(AE$12)-COLUMN($V$12)+1&lt;=$U65,ROUNDUP(IF(SUM($V65:AD65)+($E65-SUM($V65:AD65))*$N65&gt;$E65-$O65,$E65-$O65-SUM($V65:AD65),($E65-SUM($V65:AD65))*$N65),0),0)</f>
        <v>0</v>
      </c>
      <c r="AF65" s="136">
        <f>IF(COLUMN(AF$12)-COLUMN($V$12)+1&lt;=$U65,ROUNDUP(IF(SUM($V65:AE65)+($E65-SUM($V65:AE65))*$N65&gt;$E65-$O65,$E65-$O65-SUM($V65:AE65),($E65-SUM($V65:AE65))*$N65),0),0)</f>
        <v>0</v>
      </c>
      <c r="AG65" s="136">
        <f>IF(COLUMN(AG$12)-COLUMN($V$12)+1&lt;=$U65,ROUNDUP(IF(SUM($V65:AF65)+($E65-SUM($V65:AF65))*$N65&gt;$E65-$O65,$E65-$O65-SUM($V65:AF65),($E65-SUM($V65:AF65))*$N65),0),0)</f>
        <v>0</v>
      </c>
      <c r="AH65" s="136">
        <f>IF(COLUMN(AH$12)-COLUMN($V$12)+1&lt;=$U65,ROUNDUP(IF(SUM($V65:AG65)+($E65-SUM($V65:AG65))*$N65&gt;$E65-$O65,$E65-$O65-SUM($V65:AG65),($E65-SUM($V65:AG65))*$N65),0),0)</f>
        <v>0</v>
      </c>
      <c r="AI65" s="136">
        <f>IF(COLUMN(AI$12)-COLUMN($V$12)+1&lt;=$U65,ROUNDUP(IF(SUM($V65:AH65)+($E65-SUM($V65:AH65))*$N65&gt;$E65-$O65,$E65-$O65-SUM($V65:AH65),($E65-SUM($V65:AH65))*$N65),0),0)</f>
        <v>0</v>
      </c>
      <c r="AJ65" s="136">
        <f>IF(COLUMN(AJ$12)-COLUMN($V$12)+1&lt;=$U65,ROUNDUP(IF(SUM($V65:AI65)+($E65-SUM($V65:AI65))*$N65&gt;$E65-$O65,$E65-$O65-SUM($V65:AI65),($E65-SUM($V65:AI65))*$N65),0),0)</f>
        <v>0</v>
      </c>
      <c r="AK65" s="136">
        <f>IF(COLUMN(AK$12)-COLUMN($V$12)+1&lt;=$U65,ROUNDUP(IF(SUM($V65:AJ65)+($E65-SUM($V65:AJ65))*$N65&gt;$E65-$O65,$E65-$O65-SUM($V65:AJ65),($E65-SUM($V65:AJ65))*$N65),0),0)</f>
        <v>0</v>
      </c>
      <c r="AL65" s="136">
        <f>IF(COLUMN(AL$12)-COLUMN($V$12)+1&lt;=$U65,ROUNDUP(IF(SUM($V65:AK65)+($E65-SUM($V65:AK65))*$N65&gt;$E65-$O65,$E65-$O65-SUM($V65:AK65),($E65-SUM($V65:AK65))*$N65),0),0)</f>
        <v>0</v>
      </c>
      <c r="AM65" s="136">
        <f>IF(COLUMN(AM$12)-COLUMN($V$12)+1&lt;=$U65,ROUNDUP(IF(SUM($V65:AL65)+($E65-SUM($V65:AL65))*$N65&gt;$E65-$O65,$E65-$O65-SUM($V65:AL65),($E65-SUM($V65:AL65))*$N65),0),0)</f>
        <v>0</v>
      </c>
      <c r="AN65" s="136">
        <f>IF(COLUMN(AN$12)-COLUMN($V$12)+1&lt;=$U65,ROUNDUP(IF(SUM($V65:AM65)+($E65-SUM($V65:AM65))*$N65&gt;$E65-$O65,$E65-$O65-SUM($V65:AM65),($E65-SUM($V65:AM65))*$N65),0),0)</f>
        <v>0</v>
      </c>
      <c r="AO65" s="136">
        <f>IF(COLUMN(AO$12)-COLUMN($V$12)+1&lt;=$U65,ROUNDUP(IF(SUM($V65:AN65)+($E65-SUM($V65:AN65))*$N65&gt;$E65-$O65,$E65-$O65-SUM($V65:AN65),($E65-SUM($V65:AN65))*$N65),0),0)</f>
        <v>0</v>
      </c>
      <c r="AP65" s="136">
        <f>IF(COLUMN(AP$12)-COLUMN($V$12)+1&lt;=$U65,ROUNDUP(IF(SUM($V65:AO65)+($E65-SUM($V65:AO65))*$N65&gt;$E65-$O65,$E65-$O65-SUM($V65:AO65),($E65-SUM($V65:AO65))*$N65),0),0)</f>
        <v>0</v>
      </c>
      <c r="AQ65" s="136">
        <f>IF(COLUMN(AQ$12)-COLUMN($V$12)+1&lt;=$U65,ROUNDUP(IF(SUM($V65:AP65)+($E65-SUM($V65:AP65))*$N65&gt;$E65-$O65,$E65-$O65-SUM($V65:AP65),($E65-SUM($V65:AP65))*$N65),0),0)</f>
        <v>0</v>
      </c>
      <c r="AR65" s="136">
        <f>IF(COLUMN(AR$12)-COLUMN($V$12)+1&lt;=$U65,ROUNDUP(IF(SUM($V65:AQ65)+($E65-SUM($V65:AQ65))*$N65&gt;$E65-$O65,$E65-$O65-SUM($V65:AQ65),($E65-SUM($V65:AQ65))*$N65),0),0)</f>
        <v>0</v>
      </c>
      <c r="AS65" s="136">
        <f>IF(COLUMN(AS$12)-COLUMN($V$12)+1&lt;=$U65,ROUNDUP(IF(SUM($V65:AR65)+($E65-SUM($V65:AR65))*$N65&gt;$E65-$O65,$E65-$O65-SUM($V65:AR65),($E65-SUM($V65:AR65))*$N65),0),0)</f>
        <v>0</v>
      </c>
      <c r="AT65" s="136">
        <f>IF(COLUMN(AT$12)-COLUMN($V$12)+1&lt;=$U65,ROUNDUP(IF(SUM($V65:AS65)+($E65-SUM($V65:AS65))*$N65&gt;$E65-$O65,$E65-$O65-SUM($V65:AS65),($E65-SUM($V65:AS65))*$N65),0),0)</f>
        <v>0</v>
      </c>
      <c r="AU65" s="136">
        <f>IF(COLUMN(AU$12)-COLUMN($V$12)+1&lt;=$U65,ROUNDUP(IF(SUM($V65:AT65)+($E65-SUM($V65:AT65))*$N65&gt;$E65-$O65,$E65-$O65-SUM($V65:AT65),($E65-SUM($V65:AT65))*$N65),0),0)</f>
        <v>0</v>
      </c>
      <c r="AV65" s="136">
        <f>IF(COLUMN(AV$12)-COLUMN($V$12)+1&lt;=$U65,ROUNDUP(IF(SUM($V65:AU65)+($E65-SUM($V65:AU65))*$N65&gt;$E65-$O65,$E65-$O65-SUM($V65:AU65),($E65-SUM($V65:AU65))*$N65),0),0)</f>
        <v>0</v>
      </c>
      <c r="AW65" s="136">
        <f>IF(COLUMN(AW$12)-COLUMN($V$12)+1&lt;=$U65,ROUNDUP(IF(SUM($V65:AV65)+($E65-SUM($V65:AV65))*$N65&gt;$E65-$O65,$E65-$O65-SUM($V65:AV65),($E65-SUM($V65:AV65))*$N65),0),0)</f>
        <v>0</v>
      </c>
      <c r="AX65" s="136">
        <f>IF(COLUMN(AX$12)-COLUMN($V$12)+1&lt;=$U65,ROUNDUP(IF(SUM($V65:AW65)+($E65-SUM($V65:AW65))*$N65&gt;$E65-$O65,$E65-$O65-SUM($V65:AW65),($E65-SUM($V65:AW65))*$N65),0),0)</f>
        <v>0</v>
      </c>
      <c r="AY65" s="136">
        <f>IF(COLUMN(AY$12)-COLUMN($V$12)+1&lt;=$U65,ROUNDUP(IF(SUM($V65:AX65)+($E65-SUM($V65:AX65))*$N65&gt;$E65-$O65,$E65-$O65-SUM($V65:AX65),($E65-SUM($V65:AX65))*$N65),0),0)</f>
        <v>0</v>
      </c>
      <c r="AZ65" s="136">
        <f>IF(COLUMN(AZ$12)-COLUMN($V$12)+1&lt;=$U65,ROUNDUP(IF(SUM($V65:AY65)+($E65-SUM($V65:AY65))*$N65&gt;$E65-$O65,$E65-$O65-SUM($V65:AY65),($E65-SUM($V65:AY65))*$N65),0),0)</f>
        <v>0</v>
      </c>
      <c r="BA65" s="136">
        <f>IF(COLUMN(BA$12)-COLUMN($V$12)+1&lt;=$U65,ROUNDUP(IF(SUM($V65:AZ65)+($E65-SUM($V65:AZ65))*$N65&gt;$E65-$O65,$E65-$O65-SUM($V65:AZ65),($E65-SUM($V65:AZ65))*$N65),0),0)</f>
        <v>0</v>
      </c>
      <c r="BB65" s="556">
        <f t="shared" si="70"/>
        <v>0</v>
      </c>
      <c r="BC65" s="556">
        <f t="shared" si="71"/>
        <v>0</v>
      </c>
      <c r="BD65" s="146">
        <f t="shared" si="72"/>
        <v>0</v>
      </c>
      <c r="BE65" s="146">
        <f t="shared" si="73"/>
        <v>0</v>
      </c>
      <c r="BF65" s="146">
        <f t="shared" si="74"/>
        <v>0</v>
      </c>
      <c r="BH65" s="557">
        <f t="shared" si="75"/>
        <v>0</v>
      </c>
      <c r="BI65" s="558">
        <f t="shared" si="48"/>
        <v>0</v>
      </c>
      <c r="BJ65" s="558">
        <f t="shared" si="49"/>
        <v>0</v>
      </c>
      <c r="BK65" s="557">
        <f t="shared" si="76"/>
        <v>0</v>
      </c>
      <c r="BL65" s="558">
        <f t="shared" si="50"/>
        <v>0</v>
      </c>
      <c r="BM65" s="558">
        <f t="shared" si="51"/>
        <v>0</v>
      </c>
      <c r="BN65" s="558">
        <f t="shared" si="52"/>
        <v>0</v>
      </c>
      <c r="BO65" s="558">
        <f t="shared" si="53"/>
        <v>0</v>
      </c>
      <c r="BP65" s="558">
        <f t="shared" si="54"/>
        <v>0</v>
      </c>
      <c r="BQ65" s="558">
        <f t="shared" si="55"/>
        <v>0</v>
      </c>
      <c r="BR65" s="533"/>
      <c r="BS65" s="557">
        <f t="shared" si="77"/>
        <v>0</v>
      </c>
      <c r="BT65" s="558">
        <f t="shared" si="56"/>
        <v>0</v>
      </c>
      <c r="BU65" s="558">
        <f t="shared" si="57"/>
        <v>0</v>
      </c>
      <c r="BV65" s="557">
        <f t="shared" si="78"/>
        <v>0</v>
      </c>
      <c r="BW65" s="558">
        <f t="shared" si="58"/>
        <v>0</v>
      </c>
      <c r="BX65" s="558">
        <f t="shared" si="59"/>
        <v>0</v>
      </c>
      <c r="BY65" s="558">
        <f t="shared" si="60"/>
        <v>0</v>
      </c>
      <c r="BZ65" s="558">
        <f t="shared" si="61"/>
        <v>0</v>
      </c>
      <c r="CA65" s="558">
        <f t="shared" si="62"/>
        <v>0</v>
      </c>
      <c r="CB65" s="558">
        <f t="shared" si="63"/>
        <v>0</v>
      </c>
      <c r="CC65" s="533"/>
      <c r="CD65" s="533"/>
      <c r="CE65" s="533"/>
      <c r="CF65" s="533"/>
      <c r="CG65" s="533"/>
      <c r="CH65" s="533"/>
      <c r="CI65" s="533"/>
      <c r="CJ65" s="533"/>
      <c r="CK65" s="533"/>
      <c r="CL65" s="533"/>
      <c r="CM65" s="533"/>
      <c r="CN65" s="533"/>
      <c r="CO65" s="533"/>
      <c r="CP65" s="533"/>
      <c r="CQ65" s="533"/>
      <c r="CR65" s="533"/>
      <c r="CS65" s="533"/>
      <c r="CT65" s="533"/>
      <c r="CU65" s="533"/>
      <c r="CV65" s="533"/>
      <c r="CW65" s="533"/>
      <c r="CX65" s="533"/>
      <c r="CY65" s="533"/>
      <c r="CZ65" s="533"/>
    </row>
    <row r="66" spans="2:104" ht="13.5" x14ac:dyDescent="0.2">
      <c r="B66" s="145" t="str">
        <f t="shared" si="34"/>
        <v/>
      </c>
      <c r="C66" s="550"/>
      <c r="D66" s="551"/>
      <c r="E66" s="552"/>
      <c r="F66" s="553"/>
      <c r="G66" s="553"/>
      <c r="H66" s="554"/>
      <c r="I66" s="554"/>
      <c r="J66" s="554"/>
      <c r="K66" s="554"/>
      <c r="L66" s="613" t="str" cm="1">
        <f t="array" ref="L66">IF(OR(NOT(ISBLANK(H66:K66))),SUM(H66:K66), "")</f>
        <v/>
      </c>
      <c r="M66" s="613" t="str">
        <f t="shared" si="26"/>
        <v/>
      </c>
      <c r="N66" s="555" t="str">
        <f t="shared" si="64"/>
        <v/>
      </c>
      <c r="O66" s="532">
        <f t="shared" si="65"/>
        <v>0</v>
      </c>
      <c r="P66" s="146">
        <f t="shared" si="66"/>
        <v>0</v>
      </c>
      <c r="Q66" s="146">
        <f t="shared" si="45"/>
        <v>0</v>
      </c>
      <c r="R66" s="146">
        <f t="shared" si="46"/>
        <v>0</v>
      </c>
      <c r="S66" s="146" t="str">
        <f t="shared" si="67"/>
        <v/>
      </c>
      <c r="T66" s="146" t="str">
        <f t="shared" si="68"/>
        <v/>
      </c>
      <c r="U66" s="146">
        <f t="shared" si="47"/>
        <v>0</v>
      </c>
      <c r="V66" s="136">
        <f t="shared" si="69"/>
        <v>0</v>
      </c>
      <c r="W66" s="136">
        <f>IF(COLUMN(W$12)-COLUMN($V$12)+1&lt;=$U66,ROUNDUP(IF(SUM($V66:V66)+($E66-SUM($V66:V66))*$N66&gt;$E66-$O66,$E66-$O66-SUM($V66:V66),($E66-SUM($V66:V66))*$N66),0),0)</f>
        <v>0</v>
      </c>
      <c r="X66" s="136">
        <f>IF(COLUMN(X$12)-COLUMN($V$12)+1&lt;=$U66,ROUNDUP(IF(SUM($V66:W66)+($E66-SUM($V66:W66))*$N66&gt;$E66-$O66,$E66-$O66-SUM($V66:W66),($E66-SUM($V66:W66))*$N66),0),0)</f>
        <v>0</v>
      </c>
      <c r="Y66" s="136">
        <f>IF(COLUMN(Y$12)-COLUMN($V$12)+1&lt;=$U66,ROUNDUP(IF(SUM($V66:X66)+($E66-SUM($V66:X66))*$N66&gt;$E66-$O66,$E66-$O66-SUM($V66:X66),($E66-SUM($V66:X66))*$N66),0),0)</f>
        <v>0</v>
      </c>
      <c r="Z66" s="136">
        <f>IF(COLUMN(Z$12)-COLUMN($V$12)+1&lt;=$U66,ROUNDUP(IF(SUM($V66:Y66)+($E66-SUM($V66:Y66))*$N66&gt;$E66-$O66,$E66-$O66-SUM($V66:Y66),($E66-SUM($V66:Y66))*$N66),0),0)</f>
        <v>0</v>
      </c>
      <c r="AA66" s="136">
        <f>IF(COLUMN(AA$12)-COLUMN($V$12)+1&lt;=$U66,ROUNDUP(IF(SUM($V66:Z66)+($E66-SUM($V66:Z66))*$N66&gt;$E66-$O66,$E66-$O66-SUM($V66:Z66),($E66-SUM($V66:Z66))*$N66),0),0)</f>
        <v>0</v>
      </c>
      <c r="AB66" s="136">
        <f>IF(COLUMN(AB$12)-COLUMN($V$12)+1&lt;=$U66,ROUNDUP(IF(SUM($V66:AA66)+($E66-SUM($V66:AA66))*$N66&gt;$E66-$O66,$E66-$O66-SUM($V66:AA66),($E66-SUM($V66:AA66))*$N66),0),0)</f>
        <v>0</v>
      </c>
      <c r="AC66" s="136">
        <f>IF(COLUMN(AC$12)-COLUMN($V$12)+1&lt;=$U66,ROUNDUP(IF(SUM($V66:AB66)+($E66-SUM($V66:AB66))*$N66&gt;$E66-$O66,$E66-$O66-SUM($V66:AB66),($E66-SUM($V66:AB66))*$N66),0),0)</f>
        <v>0</v>
      </c>
      <c r="AD66" s="136">
        <f>IF(COLUMN(AD$12)-COLUMN($V$12)+1&lt;=$U66,ROUNDUP(IF(SUM($V66:AC66)+($E66-SUM($V66:AC66))*$N66&gt;$E66-$O66,$E66-$O66-SUM($V66:AC66),($E66-SUM($V66:AC66))*$N66),0),0)</f>
        <v>0</v>
      </c>
      <c r="AE66" s="136">
        <f>IF(COLUMN(AE$12)-COLUMN($V$12)+1&lt;=$U66,ROUNDUP(IF(SUM($V66:AD66)+($E66-SUM($V66:AD66))*$N66&gt;$E66-$O66,$E66-$O66-SUM($V66:AD66),($E66-SUM($V66:AD66))*$N66),0),0)</f>
        <v>0</v>
      </c>
      <c r="AF66" s="136">
        <f>IF(COLUMN(AF$12)-COLUMN($V$12)+1&lt;=$U66,ROUNDUP(IF(SUM($V66:AE66)+($E66-SUM($V66:AE66))*$N66&gt;$E66-$O66,$E66-$O66-SUM($V66:AE66),($E66-SUM($V66:AE66))*$N66),0),0)</f>
        <v>0</v>
      </c>
      <c r="AG66" s="136">
        <f>IF(COLUMN(AG$12)-COLUMN($V$12)+1&lt;=$U66,ROUNDUP(IF(SUM($V66:AF66)+($E66-SUM($V66:AF66))*$N66&gt;$E66-$O66,$E66-$O66-SUM($V66:AF66),($E66-SUM($V66:AF66))*$N66),0),0)</f>
        <v>0</v>
      </c>
      <c r="AH66" s="136">
        <f>IF(COLUMN(AH$12)-COLUMN($V$12)+1&lt;=$U66,ROUNDUP(IF(SUM($V66:AG66)+($E66-SUM($V66:AG66))*$N66&gt;$E66-$O66,$E66-$O66-SUM($V66:AG66),($E66-SUM($V66:AG66))*$N66),0),0)</f>
        <v>0</v>
      </c>
      <c r="AI66" s="136">
        <f>IF(COLUMN(AI$12)-COLUMN($V$12)+1&lt;=$U66,ROUNDUP(IF(SUM($V66:AH66)+($E66-SUM($V66:AH66))*$N66&gt;$E66-$O66,$E66-$O66-SUM($V66:AH66),($E66-SUM($V66:AH66))*$N66),0),0)</f>
        <v>0</v>
      </c>
      <c r="AJ66" s="136">
        <f>IF(COLUMN(AJ$12)-COLUMN($V$12)+1&lt;=$U66,ROUNDUP(IF(SUM($V66:AI66)+($E66-SUM($V66:AI66))*$N66&gt;$E66-$O66,$E66-$O66-SUM($V66:AI66),($E66-SUM($V66:AI66))*$N66),0),0)</f>
        <v>0</v>
      </c>
      <c r="AK66" s="136">
        <f>IF(COLUMN(AK$12)-COLUMN($V$12)+1&lt;=$U66,ROUNDUP(IF(SUM($V66:AJ66)+($E66-SUM($V66:AJ66))*$N66&gt;$E66-$O66,$E66-$O66-SUM($V66:AJ66),($E66-SUM($V66:AJ66))*$N66),0),0)</f>
        <v>0</v>
      </c>
      <c r="AL66" s="136">
        <f>IF(COLUMN(AL$12)-COLUMN($V$12)+1&lt;=$U66,ROUNDUP(IF(SUM($V66:AK66)+($E66-SUM($V66:AK66))*$N66&gt;$E66-$O66,$E66-$O66-SUM($V66:AK66),($E66-SUM($V66:AK66))*$N66),0),0)</f>
        <v>0</v>
      </c>
      <c r="AM66" s="136">
        <f>IF(COLUMN(AM$12)-COLUMN($V$12)+1&lt;=$U66,ROUNDUP(IF(SUM($V66:AL66)+($E66-SUM($V66:AL66))*$N66&gt;$E66-$O66,$E66-$O66-SUM($V66:AL66),($E66-SUM($V66:AL66))*$N66),0),0)</f>
        <v>0</v>
      </c>
      <c r="AN66" s="136">
        <f>IF(COLUMN(AN$12)-COLUMN($V$12)+1&lt;=$U66,ROUNDUP(IF(SUM($V66:AM66)+($E66-SUM($V66:AM66))*$N66&gt;$E66-$O66,$E66-$O66-SUM($V66:AM66),($E66-SUM($V66:AM66))*$N66),0),0)</f>
        <v>0</v>
      </c>
      <c r="AO66" s="136">
        <f>IF(COLUMN(AO$12)-COLUMN($V$12)+1&lt;=$U66,ROUNDUP(IF(SUM($V66:AN66)+($E66-SUM($V66:AN66))*$N66&gt;$E66-$O66,$E66-$O66-SUM($V66:AN66),($E66-SUM($V66:AN66))*$N66),0),0)</f>
        <v>0</v>
      </c>
      <c r="AP66" s="136">
        <f>IF(COLUMN(AP$12)-COLUMN($V$12)+1&lt;=$U66,ROUNDUP(IF(SUM($V66:AO66)+($E66-SUM($V66:AO66))*$N66&gt;$E66-$O66,$E66-$O66-SUM($V66:AO66),($E66-SUM($V66:AO66))*$N66),0),0)</f>
        <v>0</v>
      </c>
      <c r="AQ66" s="136">
        <f>IF(COLUMN(AQ$12)-COLUMN($V$12)+1&lt;=$U66,ROUNDUP(IF(SUM($V66:AP66)+($E66-SUM($V66:AP66))*$N66&gt;$E66-$O66,$E66-$O66-SUM($V66:AP66),($E66-SUM($V66:AP66))*$N66),0),0)</f>
        <v>0</v>
      </c>
      <c r="AR66" s="136">
        <f>IF(COLUMN(AR$12)-COLUMN($V$12)+1&lt;=$U66,ROUNDUP(IF(SUM($V66:AQ66)+($E66-SUM($V66:AQ66))*$N66&gt;$E66-$O66,$E66-$O66-SUM($V66:AQ66),($E66-SUM($V66:AQ66))*$N66),0),0)</f>
        <v>0</v>
      </c>
      <c r="AS66" s="136">
        <f>IF(COLUMN(AS$12)-COLUMN($V$12)+1&lt;=$U66,ROUNDUP(IF(SUM($V66:AR66)+($E66-SUM($V66:AR66))*$N66&gt;$E66-$O66,$E66-$O66-SUM($V66:AR66),($E66-SUM($V66:AR66))*$N66),0),0)</f>
        <v>0</v>
      </c>
      <c r="AT66" s="136">
        <f>IF(COLUMN(AT$12)-COLUMN($V$12)+1&lt;=$U66,ROUNDUP(IF(SUM($V66:AS66)+($E66-SUM($V66:AS66))*$N66&gt;$E66-$O66,$E66-$O66-SUM($V66:AS66),($E66-SUM($V66:AS66))*$N66),0),0)</f>
        <v>0</v>
      </c>
      <c r="AU66" s="136">
        <f>IF(COLUMN(AU$12)-COLUMN($V$12)+1&lt;=$U66,ROUNDUP(IF(SUM($V66:AT66)+($E66-SUM($V66:AT66))*$N66&gt;$E66-$O66,$E66-$O66-SUM($V66:AT66),($E66-SUM($V66:AT66))*$N66),0),0)</f>
        <v>0</v>
      </c>
      <c r="AV66" s="136">
        <f>IF(COLUMN(AV$12)-COLUMN($V$12)+1&lt;=$U66,ROUNDUP(IF(SUM($V66:AU66)+($E66-SUM($V66:AU66))*$N66&gt;$E66-$O66,$E66-$O66-SUM($V66:AU66),($E66-SUM($V66:AU66))*$N66),0),0)</f>
        <v>0</v>
      </c>
      <c r="AW66" s="136">
        <f>IF(COLUMN(AW$12)-COLUMN($V$12)+1&lt;=$U66,ROUNDUP(IF(SUM($V66:AV66)+($E66-SUM($V66:AV66))*$N66&gt;$E66-$O66,$E66-$O66-SUM($V66:AV66),($E66-SUM($V66:AV66))*$N66),0),0)</f>
        <v>0</v>
      </c>
      <c r="AX66" s="136">
        <f>IF(COLUMN(AX$12)-COLUMN($V$12)+1&lt;=$U66,ROUNDUP(IF(SUM($V66:AW66)+($E66-SUM($V66:AW66))*$N66&gt;$E66-$O66,$E66-$O66-SUM($V66:AW66),($E66-SUM($V66:AW66))*$N66),0),0)</f>
        <v>0</v>
      </c>
      <c r="AY66" s="136">
        <f>IF(COLUMN(AY$12)-COLUMN($V$12)+1&lt;=$U66,ROUNDUP(IF(SUM($V66:AX66)+($E66-SUM($V66:AX66))*$N66&gt;$E66-$O66,$E66-$O66-SUM($V66:AX66),($E66-SUM($V66:AX66))*$N66),0),0)</f>
        <v>0</v>
      </c>
      <c r="AZ66" s="136">
        <f>IF(COLUMN(AZ$12)-COLUMN($V$12)+1&lt;=$U66,ROUNDUP(IF(SUM($V66:AY66)+($E66-SUM($V66:AY66))*$N66&gt;$E66-$O66,$E66-$O66-SUM($V66:AY66),($E66-SUM($V66:AY66))*$N66),0),0)</f>
        <v>0</v>
      </c>
      <c r="BA66" s="136">
        <f>IF(COLUMN(BA$12)-COLUMN($V$12)+1&lt;=$U66,ROUNDUP(IF(SUM($V66:AZ66)+($E66-SUM($V66:AZ66))*$N66&gt;$E66-$O66,$E66-$O66-SUM($V66:AZ66),($E66-SUM($V66:AZ66))*$N66),0),0)</f>
        <v>0</v>
      </c>
      <c r="BB66" s="556">
        <f t="shared" si="70"/>
        <v>0</v>
      </c>
      <c r="BC66" s="556">
        <f t="shared" si="71"/>
        <v>0</v>
      </c>
      <c r="BD66" s="146">
        <f t="shared" si="72"/>
        <v>0</v>
      </c>
      <c r="BE66" s="146">
        <f t="shared" si="73"/>
        <v>0</v>
      </c>
      <c r="BF66" s="146">
        <f t="shared" si="74"/>
        <v>0</v>
      </c>
      <c r="BH66" s="557">
        <f t="shared" si="75"/>
        <v>0</v>
      </c>
      <c r="BI66" s="558">
        <f t="shared" si="48"/>
        <v>0</v>
      </c>
      <c r="BJ66" s="558">
        <f t="shared" si="49"/>
        <v>0</v>
      </c>
      <c r="BK66" s="557">
        <f t="shared" si="76"/>
        <v>0</v>
      </c>
      <c r="BL66" s="558">
        <f t="shared" si="50"/>
        <v>0</v>
      </c>
      <c r="BM66" s="558">
        <f t="shared" si="51"/>
        <v>0</v>
      </c>
      <c r="BN66" s="558">
        <f t="shared" si="52"/>
        <v>0</v>
      </c>
      <c r="BO66" s="558">
        <f t="shared" si="53"/>
        <v>0</v>
      </c>
      <c r="BP66" s="558">
        <f t="shared" si="54"/>
        <v>0</v>
      </c>
      <c r="BQ66" s="558">
        <f t="shared" si="55"/>
        <v>0</v>
      </c>
      <c r="BR66" s="533"/>
      <c r="BS66" s="557">
        <f t="shared" si="77"/>
        <v>0</v>
      </c>
      <c r="BT66" s="558">
        <f t="shared" si="56"/>
        <v>0</v>
      </c>
      <c r="BU66" s="558">
        <f t="shared" si="57"/>
        <v>0</v>
      </c>
      <c r="BV66" s="557">
        <f t="shared" si="78"/>
        <v>0</v>
      </c>
      <c r="BW66" s="558">
        <f t="shared" si="58"/>
        <v>0</v>
      </c>
      <c r="BX66" s="558">
        <f t="shared" si="59"/>
        <v>0</v>
      </c>
      <c r="BY66" s="558">
        <f t="shared" si="60"/>
        <v>0</v>
      </c>
      <c r="BZ66" s="558">
        <f t="shared" si="61"/>
        <v>0</v>
      </c>
      <c r="CA66" s="558">
        <f t="shared" si="62"/>
        <v>0</v>
      </c>
      <c r="CB66" s="558">
        <f t="shared" si="63"/>
        <v>0</v>
      </c>
      <c r="CC66" s="533"/>
      <c r="CD66" s="533"/>
      <c r="CE66" s="533"/>
      <c r="CF66" s="533"/>
      <c r="CG66" s="533"/>
      <c r="CH66" s="533"/>
      <c r="CI66" s="533"/>
      <c r="CJ66" s="533"/>
      <c r="CK66" s="533"/>
      <c r="CL66" s="533"/>
      <c r="CM66" s="533"/>
      <c r="CN66" s="533"/>
      <c r="CO66" s="533"/>
      <c r="CP66" s="533"/>
      <c r="CQ66" s="533"/>
      <c r="CR66" s="533"/>
      <c r="CS66" s="533"/>
      <c r="CT66" s="533"/>
      <c r="CU66" s="533"/>
      <c r="CV66" s="533"/>
      <c r="CW66" s="533"/>
      <c r="CX66" s="533"/>
      <c r="CY66" s="533"/>
      <c r="CZ66" s="533"/>
    </row>
    <row r="67" spans="2:104" ht="13.5" x14ac:dyDescent="0.2">
      <c r="B67" s="145" t="str">
        <f t="shared" si="34"/>
        <v/>
      </c>
      <c r="C67" s="550"/>
      <c r="D67" s="551"/>
      <c r="E67" s="552"/>
      <c r="F67" s="553"/>
      <c r="G67" s="553"/>
      <c r="H67" s="554"/>
      <c r="I67" s="554"/>
      <c r="J67" s="554"/>
      <c r="K67" s="554"/>
      <c r="L67" s="613" t="str" cm="1">
        <f t="array" ref="L67">IF(OR(NOT(ISBLANK(H67:K67))),SUM(H67:K67), "")</f>
        <v/>
      </c>
      <c r="M67" s="613" t="str">
        <f t="shared" si="26"/>
        <v/>
      </c>
      <c r="N67" s="555" t="str">
        <f t="shared" si="64"/>
        <v/>
      </c>
      <c r="O67" s="532">
        <f t="shared" si="65"/>
        <v>0</v>
      </c>
      <c r="P67" s="146">
        <f t="shared" si="66"/>
        <v>0</v>
      </c>
      <c r="Q67" s="146">
        <f t="shared" si="45"/>
        <v>0</v>
      </c>
      <c r="R67" s="146">
        <f t="shared" si="46"/>
        <v>0</v>
      </c>
      <c r="S67" s="146" t="str">
        <f t="shared" si="67"/>
        <v/>
      </c>
      <c r="T67" s="146" t="str">
        <f t="shared" si="68"/>
        <v/>
      </c>
      <c r="U67" s="146">
        <f t="shared" si="47"/>
        <v>0</v>
      </c>
      <c r="V67" s="136">
        <f t="shared" si="69"/>
        <v>0</v>
      </c>
      <c r="W67" s="136">
        <f>IF(COLUMN(W$12)-COLUMN($V$12)+1&lt;=$U67,ROUNDUP(IF(SUM($V67:V67)+($E67-SUM($V67:V67))*$N67&gt;$E67-$O67,$E67-$O67-SUM($V67:V67),($E67-SUM($V67:V67))*$N67),0),0)</f>
        <v>0</v>
      </c>
      <c r="X67" s="136">
        <f>IF(COLUMN(X$12)-COLUMN($V$12)+1&lt;=$U67,ROUNDUP(IF(SUM($V67:W67)+($E67-SUM($V67:W67))*$N67&gt;$E67-$O67,$E67-$O67-SUM($V67:W67),($E67-SUM($V67:W67))*$N67),0),0)</f>
        <v>0</v>
      </c>
      <c r="Y67" s="136">
        <f>IF(COLUMN(Y$12)-COLUMN($V$12)+1&lt;=$U67,ROUNDUP(IF(SUM($V67:X67)+($E67-SUM($V67:X67))*$N67&gt;$E67-$O67,$E67-$O67-SUM($V67:X67),($E67-SUM($V67:X67))*$N67),0),0)</f>
        <v>0</v>
      </c>
      <c r="Z67" s="136">
        <f>IF(COLUMN(Z$12)-COLUMN($V$12)+1&lt;=$U67,ROUNDUP(IF(SUM($V67:Y67)+($E67-SUM($V67:Y67))*$N67&gt;$E67-$O67,$E67-$O67-SUM($V67:Y67),($E67-SUM($V67:Y67))*$N67),0),0)</f>
        <v>0</v>
      </c>
      <c r="AA67" s="136">
        <f>IF(COLUMN(AA$12)-COLUMN($V$12)+1&lt;=$U67,ROUNDUP(IF(SUM($V67:Z67)+($E67-SUM($V67:Z67))*$N67&gt;$E67-$O67,$E67-$O67-SUM($V67:Z67),($E67-SUM($V67:Z67))*$N67),0),0)</f>
        <v>0</v>
      </c>
      <c r="AB67" s="136">
        <f>IF(COLUMN(AB$12)-COLUMN($V$12)+1&lt;=$U67,ROUNDUP(IF(SUM($V67:AA67)+($E67-SUM($V67:AA67))*$N67&gt;$E67-$O67,$E67-$O67-SUM($V67:AA67),($E67-SUM($V67:AA67))*$N67),0),0)</f>
        <v>0</v>
      </c>
      <c r="AC67" s="136">
        <f>IF(COLUMN(AC$12)-COLUMN($V$12)+1&lt;=$U67,ROUNDUP(IF(SUM($V67:AB67)+($E67-SUM($V67:AB67))*$N67&gt;$E67-$O67,$E67-$O67-SUM($V67:AB67),($E67-SUM($V67:AB67))*$N67),0),0)</f>
        <v>0</v>
      </c>
      <c r="AD67" s="136">
        <f>IF(COLUMN(AD$12)-COLUMN($V$12)+1&lt;=$U67,ROUNDUP(IF(SUM($V67:AC67)+($E67-SUM($V67:AC67))*$N67&gt;$E67-$O67,$E67-$O67-SUM($V67:AC67),($E67-SUM($V67:AC67))*$N67),0),0)</f>
        <v>0</v>
      </c>
      <c r="AE67" s="136">
        <f>IF(COLUMN(AE$12)-COLUMN($V$12)+1&lt;=$U67,ROUNDUP(IF(SUM($V67:AD67)+($E67-SUM($V67:AD67))*$N67&gt;$E67-$O67,$E67-$O67-SUM($V67:AD67),($E67-SUM($V67:AD67))*$N67),0),0)</f>
        <v>0</v>
      </c>
      <c r="AF67" s="136">
        <f>IF(COLUMN(AF$12)-COLUMN($V$12)+1&lt;=$U67,ROUNDUP(IF(SUM($V67:AE67)+($E67-SUM($V67:AE67))*$N67&gt;$E67-$O67,$E67-$O67-SUM($V67:AE67),($E67-SUM($V67:AE67))*$N67),0),0)</f>
        <v>0</v>
      </c>
      <c r="AG67" s="136">
        <f>IF(COLUMN(AG$12)-COLUMN($V$12)+1&lt;=$U67,ROUNDUP(IF(SUM($V67:AF67)+($E67-SUM($V67:AF67))*$N67&gt;$E67-$O67,$E67-$O67-SUM($V67:AF67),($E67-SUM($V67:AF67))*$N67),0),0)</f>
        <v>0</v>
      </c>
      <c r="AH67" s="136">
        <f>IF(COLUMN(AH$12)-COLUMN($V$12)+1&lt;=$U67,ROUNDUP(IF(SUM($V67:AG67)+($E67-SUM($V67:AG67))*$N67&gt;$E67-$O67,$E67-$O67-SUM($V67:AG67),($E67-SUM($V67:AG67))*$N67),0),0)</f>
        <v>0</v>
      </c>
      <c r="AI67" s="136">
        <f>IF(COLUMN(AI$12)-COLUMN($V$12)+1&lt;=$U67,ROUNDUP(IF(SUM($V67:AH67)+($E67-SUM($V67:AH67))*$N67&gt;$E67-$O67,$E67-$O67-SUM($V67:AH67),($E67-SUM($V67:AH67))*$N67),0),0)</f>
        <v>0</v>
      </c>
      <c r="AJ67" s="136">
        <f>IF(COLUMN(AJ$12)-COLUMN($V$12)+1&lt;=$U67,ROUNDUP(IF(SUM($V67:AI67)+($E67-SUM($V67:AI67))*$N67&gt;$E67-$O67,$E67-$O67-SUM($V67:AI67),($E67-SUM($V67:AI67))*$N67),0),0)</f>
        <v>0</v>
      </c>
      <c r="AK67" s="136">
        <f>IF(COLUMN(AK$12)-COLUMN($V$12)+1&lt;=$U67,ROUNDUP(IF(SUM($V67:AJ67)+($E67-SUM($V67:AJ67))*$N67&gt;$E67-$O67,$E67-$O67-SUM($V67:AJ67),($E67-SUM($V67:AJ67))*$N67),0),0)</f>
        <v>0</v>
      </c>
      <c r="AL67" s="136">
        <f>IF(COLUMN(AL$12)-COLUMN($V$12)+1&lt;=$U67,ROUNDUP(IF(SUM($V67:AK67)+($E67-SUM($V67:AK67))*$N67&gt;$E67-$O67,$E67-$O67-SUM($V67:AK67),($E67-SUM($V67:AK67))*$N67),0),0)</f>
        <v>0</v>
      </c>
      <c r="AM67" s="136">
        <f>IF(COLUMN(AM$12)-COLUMN($V$12)+1&lt;=$U67,ROUNDUP(IF(SUM($V67:AL67)+($E67-SUM($V67:AL67))*$N67&gt;$E67-$O67,$E67-$O67-SUM($V67:AL67),($E67-SUM($V67:AL67))*$N67),0),0)</f>
        <v>0</v>
      </c>
      <c r="AN67" s="136">
        <f>IF(COLUMN(AN$12)-COLUMN($V$12)+1&lt;=$U67,ROUNDUP(IF(SUM($V67:AM67)+($E67-SUM($V67:AM67))*$N67&gt;$E67-$O67,$E67-$O67-SUM($V67:AM67),($E67-SUM($V67:AM67))*$N67),0),0)</f>
        <v>0</v>
      </c>
      <c r="AO67" s="136">
        <f>IF(COLUMN(AO$12)-COLUMN($V$12)+1&lt;=$U67,ROUNDUP(IF(SUM($V67:AN67)+($E67-SUM($V67:AN67))*$N67&gt;$E67-$O67,$E67-$O67-SUM($V67:AN67),($E67-SUM($V67:AN67))*$N67),0),0)</f>
        <v>0</v>
      </c>
      <c r="AP67" s="136">
        <f>IF(COLUMN(AP$12)-COLUMN($V$12)+1&lt;=$U67,ROUNDUP(IF(SUM($V67:AO67)+($E67-SUM($V67:AO67))*$N67&gt;$E67-$O67,$E67-$O67-SUM($V67:AO67),($E67-SUM($V67:AO67))*$N67),0),0)</f>
        <v>0</v>
      </c>
      <c r="AQ67" s="136">
        <f>IF(COLUMN(AQ$12)-COLUMN($V$12)+1&lt;=$U67,ROUNDUP(IF(SUM($V67:AP67)+($E67-SUM($V67:AP67))*$N67&gt;$E67-$O67,$E67-$O67-SUM($V67:AP67),($E67-SUM($V67:AP67))*$N67),0),0)</f>
        <v>0</v>
      </c>
      <c r="AR67" s="136">
        <f>IF(COLUMN(AR$12)-COLUMN($V$12)+1&lt;=$U67,ROUNDUP(IF(SUM($V67:AQ67)+($E67-SUM($V67:AQ67))*$N67&gt;$E67-$O67,$E67-$O67-SUM($V67:AQ67),($E67-SUM($V67:AQ67))*$N67),0),0)</f>
        <v>0</v>
      </c>
      <c r="AS67" s="136">
        <f>IF(COLUMN(AS$12)-COLUMN($V$12)+1&lt;=$U67,ROUNDUP(IF(SUM($V67:AR67)+($E67-SUM($V67:AR67))*$N67&gt;$E67-$O67,$E67-$O67-SUM($V67:AR67),($E67-SUM($V67:AR67))*$N67),0),0)</f>
        <v>0</v>
      </c>
      <c r="AT67" s="136">
        <f>IF(COLUMN(AT$12)-COLUMN($V$12)+1&lt;=$U67,ROUNDUP(IF(SUM($V67:AS67)+($E67-SUM($V67:AS67))*$N67&gt;$E67-$O67,$E67-$O67-SUM($V67:AS67),($E67-SUM($V67:AS67))*$N67),0),0)</f>
        <v>0</v>
      </c>
      <c r="AU67" s="136">
        <f>IF(COLUMN(AU$12)-COLUMN($V$12)+1&lt;=$U67,ROUNDUP(IF(SUM($V67:AT67)+($E67-SUM($V67:AT67))*$N67&gt;$E67-$O67,$E67-$O67-SUM($V67:AT67),($E67-SUM($V67:AT67))*$N67),0),0)</f>
        <v>0</v>
      </c>
      <c r="AV67" s="136">
        <f>IF(COLUMN(AV$12)-COLUMN($V$12)+1&lt;=$U67,ROUNDUP(IF(SUM($V67:AU67)+($E67-SUM($V67:AU67))*$N67&gt;$E67-$O67,$E67-$O67-SUM($V67:AU67),($E67-SUM($V67:AU67))*$N67),0),0)</f>
        <v>0</v>
      </c>
      <c r="AW67" s="136">
        <f>IF(COLUMN(AW$12)-COLUMN($V$12)+1&lt;=$U67,ROUNDUP(IF(SUM($V67:AV67)+($E67-SUM($V67:AV67))*$N67&gt;$E67-$O67,$E67-$O67-SUM($V67:AV67),($E67-SUM($V67:AV67))*$N67),0),0)</f>
        <v>0</v>
      </c>
      <c r="AX67" s="136">
        <f>IF(COLUMN(AX$12)-COLUMN($V$12)+1&lt;=$U67,ROUNDUP(IF(SUM($V67:AW67)+($E67-SUM($V67:AW67))*$N67&gt;$E67-$O67,$E67-$O67-SUM($V67:AW67),($E67-SUM($V67:AW67))*$N67),0),0)</f>
        <v>0</v>
      </c>
      <c r="AY67" s="136">
        <f>IF(COLUMN(AY$12)-COLUMN($V$12)+1&lt;=$U67,ROUNDUP(IF(SUM($V67:AX67)+($E67-SUM($V67:AX67))*$N67&gt;$E67-$O67,$E67-$O67-SUM($V67:AX67),($E67-SUM($V67:AX67))*$N67),0),0)</f>
        <v>0</v>
      </c>
      <c r="AZ67" s="136">
        <f>IF(COLUMN(AZ$12)-COLUMN($V$12)+1&lt;=$U67,ROUNDUP(IF(SUM($V67:AY67)+($E67-SUM($V67:AY67))*$N67&gt;$E67-$O67,$E67-$O67-SUM($V67:AY67),($E67-SUM($V67:AY67))*$N67),0),0)</f>
        <v>0</v>
      </c>
      <c r="BA67" s="136">
        <f>IF(COLUMN(BA$12)-COLUMN($V$12)+1&lt;=$U67,ROUNDUP(IF(SUM($V67:AZ67)+($E67-SUM($V67:AZ67))*$N67&gt;$E67-$O67,$E67-$O67-SUM($V67:AZ67),($E67-SUM($V67:AZ67))*$N67),0),0)</f>
        <v>0</v>
      </c>
      <c r="BB67" s="556">
        <f t="shared" si="70"/>
        <v>0</v>
      </c>
      <c r="BC67" s="556">
        <f t="shared" si="71"/>
        <v>0</v>
      </c>
      <c r="BD67" s="146">
        <f t="shared" si="72"/>
        <v>0</v>
      </c>
      <c r="BE67" s="146">
        <f t="shared" si="73"/>
        <v>0</v>
      </c>
      <c r="BF67" s="146">
        <f t="shared" si="74"/>
        <v>0</v>
      </c>
      <c r="BH67" s="557">
        <f t="shared" si="75"/>
        <v>0</v>
      </c>
      <c r="BI67" s="558">
        <f t="shared" si="48"/>
        <v>0</v>
      </c>
      <c r="BJ67" s="558">
        <f t="shared" si="49"/>
        <v>0</v>
      </c>
      <c r="BK67" s="557">
        <f t="shared" si="76"/>
        <v>0</v>
      </c>
      <c r="BL67" s="558">
        <f t="shared" si="50"/>
        <v>0</v>
      </c>
      <c r="BM67" s="558">
        <f t="shared" si="51"/>
        <v>0</v>
      </c>
      <c r="BN67" s="558">
        <f t="shared" si="52"/>
        <v>0</v>
      </c>
      <c r="BO67" s="558">
        <f t="shared" si="53"/>
        <v>0</v>
      </c>
      <c r="BP67" s="558">
        <f t="shared" si="54"/>
        <v>0</v>
      </c>
      <c r="BQ67" s="558">
        <f t="shared" si="55"/>
        <v>0</v>
      </c>
      <c r="BR67" s="533"/>
      <c r="BS67" s="557">
        <f t="shared" si="77"/>
        <v>0</v>
      </c>
      <c r="BT67" s="558">
        <f t="shared" si="56"/>
        <v>0</v>
      </c>
      <c r="BU67" s="558">
        <f t="shared" si="57"/>
        <v>0</v>
      </c>
      <c r="BV67" s="557">
        <f t="shared" si="78"/>
        <v>0</v>
      </c>
      <c r="BW67" s="558">
        <f t="shared" si="58"/>
        <v>0</v>
      </c>
      <c r="BX67" s="558">
        <f t="shared" si="59"/>
        <v>0</v>
      </c>
      <c r="BY67" s="558">
        <f t="shared" si="60"/>
        <v>0</v>
      </c>
      <c r="BZ67" s="558">
        <f t="shared" si="61"/>
        <v>0</v>
      </c>
      <c r="CA67" s="558">
        <f t="shared" si="62"/>
        <v>0</v>
      </c>
      <c r="CB67" s="558">
        <f t="shared" si="63"/>
        <v>0</v>
      </c>
      <c r="CC67" s="533"/>
      <c r="CD67" s="533"/>
      <c r="CE67" s="533"/>
      <c r="CF67" s="533"/>
      <c r="CG67" s="533"/>
      <c r="CH67" s="533"/>
      <c r="CI67" s="533"/>
      <c r="CJ67" s="533"/>
      <c r="CK67" s="533"/>
      <c r="CL67" s="533"/>
      <c r="CM67" s="533"/>
      <c r="CN67" s="533"/>
      <c r="CO67" s="533"/>
      <c r="CP67" s="533"/>
      <c r="CQ67" s="533"/>
      <c r="CR67" s="533"/>
      <c r="CS67" s="533"/>
      <c r="CT67" s="533"/>
      <c r="CU67" s="533"/>
      <c r="CV67" s="533"/>
      <c r="CW67" s="533"/>
      <c r="CX67" s="533"/>
      <c r="CY67" s="533"/>
      <c r="CZ67" s="533"/>
    </row>
    <row r="68" spans="2:104" ht="13.5" x14ac:dyDescent="0.2">
      <c r="B68" s="145" t="str">
        <f t="shared" si="34"/>
        <v/>
      </c>
      <c r="C68" s="550"/>
      <c r="D68" s="551"/>
      <c r="E68" s="552"/>
      <c r="F68" s="553"/>
      <c r="G68" s="553"/>
      <c r="H68" s="554"/>
      <c r="I68" s="554"/>
      <c r="J68" s="554"/>
      <c r="K68" s="554"/>
      <c r="L68" s="613" t="str" cm="1">
        <f t="array" ref="L68">IF(OR(NOT(ISBLANK(H68:K68))),SUM(H68:K68), "")</f>
        <v/>
      </c>
      <c r="M68" s="613" t="str">
        <f t="shared" si="26"/>
        <v/>
      </c>
      <c r="N68" s="555" t="str">
        <f t="shared" si="64"/>
        <v/>
      </c>
      <c r="O68" s="532">
        <f t="shared" si="65"/>
        <v>0</v>
      </c>
      <c r="P68" s="146">
        <f t="shared" si="66"/>
        <v>0</v>
      </c>
      <c r="Q68" s="146">
        <f t="shared" si="45"/>
        <v>0</v>
      </c>
      <c r="R68" s="146">
        <f t="shared" si="46"/>
        <v>0</v>
      </c>
      <c r="S68" s="146" t="str">
        <f t="shared" si="67"/>
        <v/>
      </c>
      <c r="T68" s="146" t="str">
        <f t="shared" si="68"/>
        <v/>
      </c>
      <c r="U68" s="146">
        <f t="shared" si="47"/>
        <v>0</v>
      </c>
      <c r="V68" s="136">
        <f t="shared" si="69"/>
        <v>0</v>
      </c>
      <c r="W68" s="136">
        <f>IF(COLUMN(W$12)-COLUMN($V$12)+1&lt;=$U68,ROUNDUP(IF(SUM($V68:V68)+($E68-SUM($V68:V68))*$N68&gt;$E68-$O68,$E68-$O68-SUM($V68:V68),($E68-SUM($V68:V68))*$N68),0),0)</f>
        <v>0</v>
      </c>
      <c r="X68" s="136">
        <f>IF(COLUMN(X$12)-COLUMN($V$12)+1&lt;=$U68,ROUNDUP(IF(SUM($V68:W68)+($E68-SUM($V68:W68))*$N68&gt;$E68-$O68,$E68-$O68-SUM($V68:W68),($E68-SUM($V68:W68))*$N68),0),0)</f>
        <v>0</v>
      </c>
      <c r="Y68" s="136">
        <f>IF(COLUMN(Y$12)-COLUMN($V$12)+1&lt;=$U68,ROUNDUP(IF(SUM($V68:X68)+($E68-SUM($V68:X68))*$N68&gt;$E68-$O68,$E68-$O68-SUM($V68:X68),($E68-SUM($V68:X68))*$N68),0),0)</f>
        <v>0</v>
      </c>
      <c r="Z68" s="136">
        <f>IF(COLUMN(Z$12)-COLUMN($V$12)+1&lt;=$U68,ROUNDUP(IF(SUM($V68:Y68)+($E68-SUM($V68:Y68))*$N68&gt;$E68-$O68,$E68-$O68-SUM($V68:Y68),($E68-SUM($V68:Y68))*$N68),0),0)</f>
        <v>0</v>
      </c>
      <c r="AA68" s="136">
        <f>IF(COLUMN(AA$12)-COLUMN($V$12)+1&lt;=$U68,ROUNDUP(IF(SUM($V68:Z68)+($E68-SUM($V68:Z68))*$N68&gt;$E68-$O68,$E68-$O68-SUM($V68:Z68),($E68-SUM($V68:Z68))*$N68),0),0)</f>
        <v>0</v>
      </c>
      <c r="AB68" s="136">
        <f>IF(COLUMN(AB$12)-COLUMN($V$12)+1&lt;=$U68,ROUNDUP(IF(SUM($V68:AA68)+($E68-SUM($V68:AA68))*$N68&gt;$E68-$O68,$E68-$O68-SUM($V68:AA68),($E68-SUM($V68:AA68))*$N68),0),0)</f>
        <v>0</v>
      </c>
      <c r="AC68" s="136">
        <f>IF(COLUMN(AC$12)-COLUMN($V$12)+1&lt;=$U68,ROUNDUP(IF(SUM($V68:AB68)+($E68-SUM($V68:AB68))*$N68&gt;$E68-$O68,$E68-$O68-SUM($V68:AB68),($E68-SUM($V68:AB68))*$N68),0),0)</f>
        <v>0</v>
      </c>
      <c r="AD68" s="136">
        <f>IF(COLUMN(AD$12)-COLUMN($V$12)+1&lt;=$U68,ROUNDUP(IF(SUM($V68:AC68)+($E68-SUM($V68:AC68))*$N68&gt;$E68-$O68,$E68-$O68-SUM($V68:AC68),($E68-SUM($V68:AC68))*$N68),0),0)</f>
        <v>0</v>
      </c>
      <c r="AE68" s="136">
        <f>IF(COLUMN(AE$12)-COLUMN($V$12)+1&lt;=$U68,ROUNDUP(IF(SUM($V68:AD68)+($E68-SUM($V68:AD68))*$N68&gt;$E68-$O68,$E68-$O68-SUM($V68:AD68),($E68-SUM($V68:AD68))*$N68),0),0)</f>
        <v>0</v>
      </c>
      <c r="AF68" s="136">
        <f>IF(COLUMN(AF$12)-COLUMN($V$12)+1&lt;=$U68,ROUNDUP(IF(SUM($V68:AE68)+($E68-SUM($V68:AE68))*$N68&gt;$E68-$O68,$E68-$O68-SUM($V68:AE68),($E68-SUM($V68:AE68))*$N68),0),0)</f>
        <v>0</v>
      </c>
      <c r="AG68" s="136">
        <f>IF(COLUMN(AG$12)-COLUMN($V$12)+1&lt;=$U68,ROUNDUP(IF(SUM($V68:AF68)+($E68-SUM($V68:AF68))*$N68&gt;$E68-$O68,$E68-$O68-SUM($V68:AF68),($E68-SUM($V68:AF68))*$N68),0),0)</f>
        <v>0</v>
      </c>
      <c r="AH68" s="136">
        <f>IF(COLUMN(AH$12)-COLUMN($V$12)+1&lt;=$U68,ROUNDUP(IF(SUM($V68:AG68)+($E68-SUM($V68:AG68))*$N68&gt;$E68-$O68,$E68-$O68-SUM($V68:AG68),($E68-SUM($V68:AG68))*$N68),0),0)</f>
        <v>0</v>
      </c>
      <c r="AI68" s="136">
        <f>IF(COLUMN(AI$12)-COLUMN($V$12)+1&lt;=$U68,ROUNDUP(IF(SUM($V68:AH68)+($E68-SUM($V68:AH68))*$N68&gt;$E68-$O68,$E68-$O68-SUM($V68:AH68),($E68-SUM($V68:AH68))*$N68),0),0)</f>
        <v>0</v>
      </c>
      <c r="AJ68" s="136">
        <f>IF(COLUMN(AJ$12)-COLUMN($V$12)+1&lt;=$U68,ROUNDUP(IF(SUM($V68:AI68)+($E68-SUM($V68:AI68))*$N68&gt;$E68-$O68,$E68-$O68-SUM($V68:AI68),($E68-SUM($V68:AI68))*$N68),0),0)</f>
        <v>0</v>
      </c>
      <c r="AK68" s="136">
        <f>IF(COLUMN(AK$12)-COLUMN($V$12)+1&lt;=$U68,ROUNDUP(IF(SUM($V68:AJ68)+($E68-SUM($V68:AJ68))*$N68&gt;$E68-$O68,$E68-$O68-SUM($V68:AJ68),($E68-SUM($V68:AJ68))*$N68),0),0)</f>
        <v>0</v>
      </c>
      <c r="AL68" s="136">
        <f>IF(COLUMN(AL$12)-COLUMN($V$12)+1&lt;=$U68,ROUNDUP(IF(SUM($V68:AK68)+($E68-SUM($V68:AK68))*$N68&gt;$E68-$O68,$E68-$O68-SUM($V68:AK68),($E68-SUM($V68:AK68))*$N68),0),0)</f>
        <v>0</v>
      </c>
      <c r="AM68" s="136">
        <f>IF(COLUMN(AM$12)-COLUMN($V$12)+1&lt;=$U68,ROUNDUP(IF(SUM($V68:AL68)+($E68-SUM($V68:AL68))*$N68&gt;$E68-$O68,$E68-$O68-SUM($V68:AL68),($E68-SUM($V68:AL68))*$N68),0),0)</f>
        <v>0</v>
      </c>
      <c r="AN68" s="136">
        <f>IF(COLUMN(AN$12)-COLUMN($V$12)+1&lt;=$U68,ROUNDUP(IF(SUM($V68:AM68)+($E68-SUM($V68:AM68))*$N68&gt;$E68-$O68,$E68-$O68-SUM($V68:AM68),($E68-SUM($V68:AM68))*$N68),0),0)</f>
        <v>0</v>
      </c>
      <c r="AO68" s="136">
        <f>IF(COLUMN(AO$12)-COLUMN($V$12)+1&lt;=$U68,ROUNDUP(IF(SUM($V68:AN68)+($E68-SUM($V68:AN68))*$N68&gt;$E68-$O68,$E68-$O68-SUM($V68:AN68),($E68-SUM($V68:AN68))*$N68),0),0)</f>
        <v>0</v>
      </c>
      <c r="AP68" s="136">
        <f>IF(COLUMN(AP$12)-COLUMN($V$12)+1&lt;=$U68,ROUNDUP(IF(SUM($V68:AO68)+($E68-SUM($V68:AO68))*$N68&gt;$E68-$O68,$E68-$O68-SUM($V68:AO68),($E68-SUM($V68:AO68))*$N68),0),0)</f>
        <v>0</v>
      </c>
      <c r="AQ68" s="136">
        <f>IF(COLUMN(AQ$12)-COLUMN($V$12)+1&lt;=$U68,ROUNDUP(IF(SUM($V68:AP68)+($E68-SUM($V68:AP68))*$N68&gt;$E68-$O68,$E68-$O68-SUM($V68:AP68),($E68-SUM($V68:AP68))*$N68),0),0)</f>
        <v>0</v>
      </c>
      <c r="AR68" s="136">
        <f>IF(COLUMN(AR$12)-COLUMN($V$12)+1&lt;=$U68,ROUNDUP(IF(SUM($V68:AQ68)+($E68-SUM($V68:AQ68))*$N68&gt;$E68-$O68,$E68-$O68-SUM($V68:AQ68),($E68-SUM($V68:AQ68))*$N68),0),0)</f>
        <v>0</v>
      </c>
      <c r="AS68" s="136">
        <f>IF(COLUMN(AS$12)-COLUMN($V$12)+1&lt;=$U68,ROUNDUP(IF(SUM($V68:AR68)+($E68-SUM($V68:AR68))*$N68&gt;$E68-$O68,$E68-$O68-SUM($V68:AR68),($E68-SUM($V68:AR68))*$N68),0),0)</f>
        <v>0</v>
      </c>
      <c r="AT68" s="136">
        <f>IF(COLUMN(AT$12)-COLUMN($V$12)+1&lt;=$U68,ROUNDUP(IF(SUM($V68:AS68)+($E68-SUM($V68:AS68))*$N68&gt;$E68-$O68,$E68-$O68-SUM($V68:AS68),($E68-SUM($V68:AS68))*$N68),0),0)</f>
        <v>0</v>
      </c>
      <c r="AU68" s="136">
        <f>IF(COLUMN(AU$12)-COLUMN($V$12)+1&lt;=$U68,ROUNDUP(IF(SUM($V68:AT68)+($E68-SUM($V68:AT68))*$N68&gt;$E68-$O68,$E68-$O68-SUM($V68:AT68),($E68-SUM($V68:AT68))*$N68),0),0)</f>
        <v>0</v>
      </c>
      <c r="AV68" s="136">
        <f>IF(COLUMN(AV$12)-COLUMN($V$12)+1&lt;=$U68,ROUNDUP(IF(SUM($V68:AU68)+($E68-SUM($V68:AU68))*$N68&gt;$E68-$O68,$E68-$O68-SUM($V68:AU68),($E68-SUM($V68:AU68))*$N68),0),0)</f>
        <v>0</v>
      </c>
      <c r="AW68" s="136">
        <f>IF(COLUMN(AW$12)-COLUMN($V$12)+1&lt;=$U68,ROUNDUP(IF(SUM($V68:AV68)+($E68-SUM($V68:AV68))*$N68&gt;$E68-$O68,$E68-$O68-SUM($V68:AV68),($E68-SUM($V68:AV68))*$N68),0),0)</f>
        <v>0</v>
      </c>
      <c r="AX68" s="136">
        <f>IF(COLUMN(AX$12)-COLUMN($V$12)+1&lt;=$U68,ROUNDUP(IF(SUM($V68:AW68)+($E68-SUM($V68:AW68))*$N68&gt;$E68-$O68,$E68-$O68-SUM($V68:AW68),($E68-SUM($V68:AW68))*$N68),0),0)</f>
        <v>0</v>
      </c>
      <c r="AY68" s="136">
        <f>IF(COLUMN(AY$12)-COLUMN($V$12)+1&lt;=$U68,ROUNDUP(IF(SUM($V68:AX68)+($E68-SUM($V68:AX68))*$N68&gt;$E68-$O68,$E68-$O68-SUM($V68:AX68),($E68-SUM($V68:AX68))*$N68),0),0)</f>
        <v>0</v>
      </c>
      <c r="AZ68" s="136">
        <f>IF(COLUMN(AZ$12)-COLUMN($V$12)+1&lt;=$U68,ROUNDUP(IF(SUM($V68:AY68)+($E68-SUM($V68:AY68))*$N68&gt;$E68-$O68,$E68-$O68-SUM($V68:AY68),($E68-SUM($V68:AY68))*$N68),0),0)</f>
        <v>0</v>
      </c>
      <c r="BA68" s="136">
        <f>IF(COLUMN(BA$12)-COLUMN($V$12)+1&lt;=$U68,ROUNDUP(IF(SUM($V68:AZ68)+($E68-SUM($V68:AZ68))*$N68&gt;$E68-$O68,$E68-$O68-SUM($V68:AZ68),($E68-SUM($V68:AZ68))*$N68),0),0)</f>
        <v>0</v>
      </c>
      <c r="BB68" s="556">
        <f t="shared" si="70"/>
        <v>0</v>
      </c>
      <c r="BC68" s="556">
        <f t="shared" si="71"/>
        <v>0</v>
      </c>
      <c r="BD68" s="146">
        <f t="shared" si="72"/>
        <v>0</v>
      </c>
      <c r="BE68" s="146">
        <f t="shared" si="73"/>
        <v>0</v>
      </c>
      <c r="BF68" s="146">
        <f t="shared" si="74"/>
        <v>0</v>
      </c>
      <c r="BH68" s="557">
        <f t="shared" si="75"/>
        <v>0</v>
      </c>
      <c r="BI68" s="558">
        <f t="shared" si="48"/>
        <v>0</v>
      </c>
      <c r="BJ68" s="558">
        <f t="shared" si="49"/>
        <v>0</v>
      </c>
      <c r="BK68" s="557">
        <f t="shared" si="76"/>
        <v>0</v>
      </c>
      <c r="BL68" s="558">
        <f t="shared" si="50"/>
        <v>0</v>
      </c>
      <c r="BM68" s="558">
        <f t="shared" si="51"/>
        <v>0</v>
      </c>
      <c r="BN68" s="558">
        <f t="shared" si="52"/>
        <v>0</v>
      </c>
      <c r="BO68" s="558">
        <f t="shared" si="53"/>
        <v>0</v>
      </c>
      <c r="BP68" s="558">
        <f t="shared" si="54"/>
        <v>0</v>
      </c>
      <c r="BQ68" s="558">
        <f t="shared" si="55"/>
        <v>0</v>
      </c>
      <c r="BR68" s="533"/>
      <c r="BS68" s="557">
        <f t="shared" si="77"/>
        <v>0</v>
      </c>
      <c r="BT68" s="558">
        <f t="shared" si="56"/>
        <v>0</v>
      </c>
      <c r="BU68" s="558">
        <f t="shared" si="57"/>
        <v>0</v>
      </c>
      <c r="BV68" s="557">
        <f t="shared" si="78"/>
        <v>0</v>
      </c>
      <c r="BW68" s="558">
        <f t="shared" si="58"/>
        <v>0</v>
      </c>
      <c r="BX68" s="558">
        <f t="shared" si="59"/>
        <v>0</v>
      </c>
      <c r="BY68" s="558">
        <f t="shared" si="60"/>
        <v>0</v>
      </c>
      <c r="BZ68" s="558">
        <f t="shared" si="61"/>
        <v>0</v>
      </c>
      <c r="CA68" s="558">
        <f t="shared" si="62"/>
        <v>0</v>
      </c>
      <c r="CB68" s="558">
        <f t="shared" si="63"/>
        <v>0</v>
      </c>
      <c r="CC68" s="533"/>
      <c r="CD68" s="533"/>
      <c r="CE68" s="533"/>
      <c r="CF68" s="533"/>
      <c r="CG68" s="533"/>
      <c r="CH68" s="533"/>
      <c r="CI68" s="533"/>
      <c r="CJ68" s="533"/>
      <c r="CK68" s="533"/>
      <c r="CL68" s="533"/>
      <c r="CM68" s="533"/>
      <c r="CN68" s="533"/>
      <c r="CO68" s="533"/>
      <c r="CP68" s="533"/>
      <c r="CQ68" s="533"/>
      <c r="CR68" s="533"/>
      <c r="CS68" s="533"/>
      <c r="CT68" s="533"/>
      <c r="CU68" s="533"/>
      <c r="CV68" s="533"/>
      <c r="CW68" s="533"/>
      <c r="CX68" s="533"/>
      <c r="CY68" s="533"/>
      <c r="CZ68" s="533"/>
    </row>
    <row r="69" spans="2:104" ht="13.5" x14ac:dyDescent="0.2">
      <c r="B69" s="145" t="str">
        <f t="shared" si="34"/>
        <v/>
      </c>
      <c r="C69" s="550"/>
      <c r="D69" s="551"/>
      <c r="E69" s="552"/>
      <c r="F69" s="553"/>
      <c r="G69" s="553"/>
      <c r="H69" s="554"/>
      <c r="I69" s="554"/>
      <c r="J69" s="554"/>
      <c r="K69" s="554"/>
      <c r="L69" s="613" t="str" cm="1">
        <f t="array" ref="L69">IF(OR(NOT(ISBLANK(H69:K69))),SUM(H69:K69), "")</f>
        <v/>
      </c>
      <c r="M69" s="613" t="str">
        <f t="shared" si="26"/>
        <v/>
      </c>
      <c r="N69" s="555" t="str">
        <f t="shared" si="64"/>
        <v/>
      </c>
      <c r="O69" s="532">
        <f t="shared" si="65"/>
        <v>0</v>
      </c>
      <c r="P69" s="146">
        <f t="shared" si="66"/>
        <v>0</v>
      </c>
      <c r="Q69" s="146">
        <f t="shared" si="45"/>
        <v>0</v>
      </c>
      <c r="R69" s="146">
        <f t="shared" si="46"/>
        <v>0</v>
      </c>
      <c r="S69" s="146" t="str">
        <f t="shared" si="67"/>
        <v/>
      </c>
      <c r="T69" s="146" t="str">
        <f t="shared" si="68"/>
        <v/>
      </c>
      <c r="U69" s="146">
        <f t="shared" si="47"/>
        <v>0</v>
      </c>
      <c r="V69" s="136">
        <f t="shared" si="69"/>
        <v>0</v>
      </c>
      <c r="W69" s="136">
        <f>IF(COLUMN(W$12)-COLUMN($V$12)+1&lt;=$U69,ROUNDUP(IF(SUM($V69:V69)+($E69-SUM($V69:V69))*$N69&gt;$E69-$O69,$E69-$O69-SUM($V69:V69),($E69-SUM($V69:V69))*$N69),0),0)</f>
        <v>0</v>
      </c>
      <c r="X69" s="136">
        <f>IF(COLUMN(X$12)-COLUMN($V$12)+1&lt;=$U69,ROUNDUP(IF(SUM($V69:W69)+($E69-SUM($V69:W69))*$N69&gt;$E69-$O69,$E69-$O69-SUM($V69:W69),($E69-SUM($V69:W69))*$N69),0),0)</f>
        <v>0</v>
      </c>
      <c r="Y69" s="136">
        <f>IF(COLUMN(Y$12)-COLUMN($V$12)+1&lt;=$U69,ROUNDUP(IF(SUM($V69:X69)+($E69-SUM($V69:X69))*$N69&gt;$E69-$O69,$E69-$O69-SUM($V69:X69),($E69-SUM($V69:X69))*$N69),0),0)</f>
        <v>0</v>
      </c>
      <c r="Z69" s="136">
        <f>IF(COLUMN(Z$12)-COLUMN($V$12)+1&lt;=$U69,ROUNDUP(IF(SUM($V69:Y69)+($E69-SUM($V69:Y69))*$N69&gt;$E69-$O69,$E69-$O69-SUM($V69:Y69),($E69-SUM($V69:Y69))*$N69),0),0)</f>
        <v>0</v>
      </c>
      <c r="AA69" s="136">
        <f>IF(COLUMN(AA$12)-COLUMN($V$12)+1&lt;=$U69,ROUNDUP(IF(SUM($V69:Z69)+($E69-SUM($V69:Z69))*$N69&gt;$E69-$O69,$E69-$O69-SUM($V69:Z69),($E69-SUM($V69:Z69))*$N69),0),0)</f>
        <v>0</v>
      </c>
      <c r="AB69" s="136">
        <f>IF(COLUMN(AB$12)-COLUMN($V$12)+1&lt;=$U69,ROUNDUP(IF(SUM($V69:AA69)+($E69-SUM($V69:AA69))*$N69&gt;$E69-$O69,$E69-$O69-SUM($V69:AA69),($E69-SUM($V69:AA69))*$N69),0),0)</f>
        <v>0</v>
      </c>
      <c r="AC69" s="136">
        <f>IF(COLUMN(AC$12)-COLUMN($V$12)+1&lt;=$U69,ROUNDUP(IF(SUM($V69:AB69)+($E69-SUM($V69:AB69))*$N69&gt;$E69-$O69,$E69-$O69-SUM($V69:AB69),($E69-SUM($V69:AB69))*$N69),0),0)</f>
        <v>0</v>
      </c>
      <c r="AD69" s="136">
        <f>IF(COLUMN(AD$12)-COLUMN($V$12)+1&lt;=$U69,ROUNDUP(IF(SUM($V69:AC69)+($E69-SUM($V69:AC69))*$N69&gt;$E69-$O69,$E69-$O69-SUM($V69:AC69),($E69-SUM($V69:AC69))*$N69),0),0)</f>
        <v>0</v>
      </c>
      <c r="AE69" s="136">
        <f>IF(COLUMN(AE$12)-COLUMN($V$12)+1&lt;=$U69,ROUNDUP(IF(SUM($V69:AD69)+($E69-SUM($V69:AD69))*$N69&gt;$E69-$O69,$E69-$O69-SUM($V69:AD69),($E69-SUM($V69:AD69))*$N69),0),0)</f>
        <v>0</v>
      </c>
      <c r="AF69" s="136">
        <f>IF(COLUMN(AF$12)-COLUMN($V$12)+1&lt;=$U69,ROUNDUP(IF(SUM($V69:AE69)+($E69-SUM($V69:AE69))*$N69&gt;$E69-$O69,$E69-$O69-SUM($V69:AE69),($E69-SUM($V69:AE69))*$N69),0),0)</f>
        <v>0</v>
      </c>
      <c r="AG69" s="136">
        <f>IF(COLUMN(AG$12)-COLUMN($V$12)+1&lt;=$U69,ROUNDUP(IF(SUM($V69:AF69)+($E69-SUM($V69:AF69))*$N69&gt;$E69-$O69,$E69-$O69-SUM($V69:AF69),($E69-SUM($V69:AF69))*$N69),0),0)</f>
        <v>0</v>
      </c>
      <c r="AH69" s="136">
        <f>IF(COLUMN(AH$12)-COLUMN($V$12)+1&lt;=$U69,ROUNDUP(IF(SUM($V69:AG69)+($E69-SUM($V69:AG69))*$N69&gt;$E69-$O69,$E69-$O69-SUM($V69:AG69),($E69-SUM($V69:AG69))*$N69),0),0)</f>
        <v>0</v>
      </c>
      <c r="AI69" s="136">
        <f>IF(COLUMN(AI$12)-COLUMN($V$12)+1&lt;=$U69,ROUNDUP(IF(SUM($V69:AH69)+($E69-SUM($V69:AH69))*$N69&gt;$E69-$O69,$E69-$O69-SUM($V69:AH69),($E69-SUM($V69:AH69))*$N69),0),0)</f>
        <v>0</v>
      </c>
      <c r="AJ69" s="136">
        <f>IF(COLUMN(AJ$12)-COLUMN($V$12)+1&lt;=$U69,ROUNDUP(IF(SUM($V69:AI69)+($E69-SUM($V69:AI69))*$N69&gt;$E69-$O69,$E69-$O69-SUM($V69:AI69),($E69-SUM($V69:AI69))*$N69),0),0)</f>
        <v>0</v>
      </c>
      <c r="AK69" s="136">
        <f>IF(COLUMN(AK$12)-COLUMN($V$12)+1&lt;=$U69,ROUNDUP(IF(SUM($V69:AJ69)+($E69-SUM($V69:AJ69))*$N69&gt;$E69-$O69,$E69-$O69-SUM($V69:AJ69),($E69-SUM($V69:AJ69))*$N69),0),0)</f>
        <v>0</v>
      </c>
      <c r="AL69" s="136">
        <f>IF(COLUMN(AL$12)-COLUMN($V$12)+1&lt;=$U69,ROUNDUP(IF(SUM($V69:AK69)+($E69-SUM($V69:AK69))*$N69&gt;$E69-$O69,$E69-$O69-SUM($V69:AK69),($E69-SUM($V69:AK69))*$N69),0),0)</f>
        <v>0</v>
      </c>
      <c r="AM69" s="136">
        <f>IF(COLUMN(AM$12)-COLUMN($V$12)+1&lt;=$U69,ROUNDUP(IF(SUM($V69:AL69)+($E69-SUM($V69:AL69))*$N69&gt;$E69-$O69,$E69-$O69-SUM($V69:AL69),($E69-SUM($V69:AL69))*$N69),0),0)</f>
        <v>0</v>
      </c>
      <c r="AN69" s="136">
        <f>IF(COLUMN(AN$12)-COLUMN($V$12)+1&lt;=$U69,ROUNDUP(IF(SUM($V69:AM69)+($E69-SUM($V69:AM69))*$N69&gt;$E69-$O69,$E69-$O69-SUM($V69:AM69),($E69-SUM($V69:AM69))*$N69),0),0)</f>
        <v>0</v>
      </c>
      <c r="AO69" s="136">
        <f>IF(COLUMN(AO$12)-COLUMN($V$12)+1&lt;=$U69,ROUNDUP(IF(SUM($V69:AN69)+($E69-SUM($V69:AN69))*$N69&gt;$E69-$O69,$E69-$O69-SUM($V69:AN69),($E69-SUM($V69:AN69))*$N69),0),0)</f>
        <v>0</v>
      </c>
      <c r="AP69" s="136">
        <f>IF(COLUMN(AP$12)-COLUMN($V$12)+1&lt;=$U69,ROUNDUP(IF(SUM($V69:AO69)+($E69-SUM($V69:AO69))*$N69&gt;$E69-$O69,$E69-$O69-SUM($V69:AO69),($E69-SUM($V69:AO69))*$N69),0),0)</f>
        <v>0</v>
      </c>
      <c r="AQ69" s="136">
        <f>IF(COLUMN(AQ$12)-COLUMN($V$12)+1&lt;=$U69,ROUNDUP(IF(SUM($V69:AP69)+($E69-SUM($V69:AP69))*$N69&gt;$E69-$O69,$E69-$O69-SUM($V69:AP69),($E69-SUM($V69:AP69))*$N69),0),0)</f>
        <v>0</v>
      </c>
      <c r="AR69" s="136">
        <f>IF(COLUMN(AR$12)-COLUMN($V$12)+1&lt;=$U69,ROUNDUP(IF(SUM($V69:AQ69)+($E69-SUM($V69:AQ69))*$N69&gt;$E69-$O69,$E69-$O69-SUM($V69:AQ69),($E69-SUM($V69:AQ69))*$N69),0),0)</f>
        <v>0</v>
      </c>
      <c r="AS69" s="136">
        <f>IF(COLUMN(AS$12)-COLUMN($V$12)+1&lt;=$U69,ROUNDUP(IF(SUM($V69:AR69)+($E69-SUM($V69:AR69))*$N69&gt;$E69-$O69,$E69-$O69-SUM($V69:AR69),($E69-SUM($V69:AR69))*$N69),0),0)</f>
        <v>0</v>
      </c>
      <c r="AT69" s="136">
        <f>IF(COLUMN(AT$12)-COLUMN($V$12)+1&lt;=$U69,ROUNDUP(IF(SUM($V69:AS69)+($E69-SUM($V69:AS69))*$N69&gt;$E69-$O69,$E69-$O69-SUM($V69:AS69),($E69-SUM($V69:AS69))*$N69),0),0)</f>
        <v>0</v>
      </c>
      <c r="AU69" s="136">
        <f>IF(COLUMN(AU$12)-COLUMN($V$12)+1&lt;=$U69,ROUNDUP(IF(SUM($V69:AT69)+($E69-SUM($V69:AT69))*$N69&gt;$E69-$O69,$E69-$O69-SUM($V69:AT69),($E69-SUM($V69:AT69))*$N69),0),0)</f>
        <v>0</v>
      </c>
      <c r="AV69" s="136">
        <f>IF(COLUMN(AV$12)-COLUMN($V$12)+1&lt;=$U69,ROUNDUP(IF(SUM($V69:AU69)+($E69-SUM($V69:AU69))*$N69&gt;$E69-$O69,$E69-$O69-SUM($V69:AU69),($E69-SUM($V69:AU69))*$N69),0),0)</f>
        <v>0</v>
      </c>
      <c r="AW69" s="136">
        <f>IF(COLUMN(AW$12)-COLUMN($V$12)+1&lt;=$U69,ROUNDUP(IF(SUM($V69:AV69)+($E69-SUM($V69:AV69))*$N69&gt;$E69-$O69,$E69-$O69-SUM($V69:AV69),($E69-SUM($V69:AV69))*$N69),0),0)</f>
        <v>0</v>
      </c>
      <c r="AX69" s="136">
        <f>IF(COLUMN(AX$12)-COLUMN($V$12)+1&lt;=$U69,ROUNDUP(IF(SUM($V69:AW69)+($E69-SUM($V69:AW69))*$N69&gt;$E69-$O69,$E69-$O69-SUM($V69:AW69),($E69-SUM($V69:AW69))*$N69),0),0)</f>
        <v>0</v>
      </c>
      <c r="AY69" s="136">
        <f>IF(COLUMN(AY$12)-COLUMN($V$12)+1&lt;=$U69,ROUNDUP(IF(SUM($V69:AX69)+($E69-SUM($V69:AX69))*$N69&gt;$E69-$O69,$E69-$O69-SUM($V69:AX69),($E69-SUM($V69:AX69))*$N69),0),0)</f>
        <v>0</v>
      </c>
      <c r="AZ69" s="136">
        <f>IF(COLUMN(AZ$12)-COLUMN($V$12)+1&lt;=$U69,ROUNDUP(IF(SUM($V69:AY69)+($E69-SUM($V69:AY69))*$N69&gt;$E69-$O69,$E69-$O69-SUM($V69:AY69),($E69-SUM($V69:AY69))*$N69),0),0)</f>
        <v>0</v>
      </c>
      <c r="BA69" s="136">
        <f>IF(COLUMN(BA$12)-COLUMN($V$12)+1&lt;=$U69,ROUNDUP(IF(SUM($V69:AZ69)+($E69-SUM($V69:AZ69))*$N69&gt;$E69-$O69,$E69-$O69-SUM($V69:AZ69),($E69-SUM($V69:AZ69))*$N69),0),0)</f>
        <v>0</v>
      </c>
      <c r="BB69" s="556">
        <f t="shared" si="70"/>
        <v>0</v>
      </c>
      <c r="BC69" s="556">
        <f t="shared" si="71"/>
        <v>0</v>
      </c>
      <c r="BD69" s="146">
        <f t="shared" si="72"/>
        <v>0</v>
      </c>
      <c r="BE69" s="146">
        <f t="shared" si="73"/>
        <v>0</v>
      </c>
      <c r="BF69" s="146">
        <f t="shared" si="74"/>
        <v>0</v>
      </c>
      <c r="BH69" s="557">
        <f t="shared" si="75"/>
        <v>0</v>
      </c>
      <c r="BI69" s="558">
        <f t="shared" si="48"/>
        <v>0</v>
      </c>
      <c r="BJ69" s="558">
        <f t="shared" si="49"/>
        <v>0</v>
      </c>
      <c r="BK69" s="557">
        <f t="shared" si="76"/>
        <v>0</v>
      </c>
      <c r="BL69" s="558">
        <f t="shared" si="50"/>
        <v>0</v>
      </c>
      <c r="BM69" s="558">
        <f t="shared" si="51"/>
        <v>0</v>
      </c>
      <c r="BN69" s="558">
        <f t="shared" si="52"/>
        <v>0</v>
      </c>
      <c r="BO69" s="558">
        <f t="shared" si="53"/>
        <v>0</v>
      </c>
      <c r="BP69" s="558">
        <f t="shared" si="54"/>
        <v>0</v>
      </c>
      <c r="BQ69" s="558">
        <f t="shared" si="55"/>
        <v>0</v>
      </c>
      <c r="BR69" s="533"/>
      <c r="BS69" s="557">
        <f t="shared" si="77"/>
        <v>0</v>
      </c>
      <c r="BT69" s="558">
        <f t="shared" si="56"/>
        <v>0</v>
      </c>
      <c r="BU69" s="558">
        <f t="shared" si="57"/>
        <v>0</v>
      </c>
      <c r="BV69" s="557">
        <f t="shared" si="78"/>
        <v>0</v>
      </c>
      <c r="BW69" s="558">
        <f t="shared" si="58"/>
        <v>0</v>
      </c>
      <c r="BX69" s="558">
        <f t="shared" si="59"/>
        <v>0</v>
      </c>
      <c r="BY69" s="558">
        <f t="shared" si="60"/>
        <v>0</v>
      </c>
      <c r="BZ69" s="558">
        <f t="shared" si="61"/>
        <v>0</v>
      </c>
      <c r="CA69" s="558">
        <f t="shared" si="62"/>
        <v>0</v>
      </c>
      <c r="CB69" s="558">
        <f t="shared" si="63"/>
        <v>0</v>
      </c>
      <c r="CC69" s="533"/>
      <c r="CD69" s="533"/>
      <c r="CE69" s="533"/>
      <c r="CF69" s="533"/>
      <c r="CG69" s="533"/>
      <c r="CH69" s="533"/>
      <c r="CI69" s="533"/>
      <c r="CJ69" s="533"/>
      <c r="CK69" s="533"/>
      <c r="CL69" s="533"/>
      <c r="CM69" s="533"/>
      <c r="CN69" s="533"/>
      <c r="CO69" s="533"/>
      <c r="CP69" s="533"/>
      <c r="CQ69" s="533"/>
      <c r="CR69" s="533"/>
      <c r="CS69" s="533"/>
      <c r="CT69" s="533"/>
      <c r="CU69" s="533"/>
      <c r="CV69" s="533"/>
      <c r="CW69" s="533"/>
      <c r="CX69" s="533"/>
      <c r="CY69" s="533"/>
      <c r="CZ69" s="533"/>
    </row>
    <row r="70" spans="2:104" ht="13.5" x14ac:dyDescent="0.2">
      <c r="B70" s="145" t="str">
        <f t="shared" si="34"/>
        <v/>
      </c>
      <c r="C70" s="550"/>
      <c r="D70" s="551"/>
      <c r="E70" s="552"/>
      <c r="F70" s="553"/>
      <c r="G70" s="553"/>
      <c r="H70" s="554"/>
      <c r="I70" s="554"/>
      <c r="J70" s="554"/>
      <c r="K70" s="554"/>
      <c r="L70" s="613" t="str" cm="1">
        <f t="array" ref="L70">IF(OR(NOT(ISBLANK(H70:K70))),SUM(H70:K70), "")</f>
        <v/>
      </c>
      <c r="M70" s="613" t="str">
        <f t="shared" si="26"/>
        <v/>
      </c>
      <c r="N70" s="555" t="str">
        <f t="shared" si="64"/>
        <v/>
      </c>
      <c r="O70" s="532">
        <f t="shared" si="65"/>
        <v>0</v>
      </c>
      <c r="P70" s="146">
        <f t="shared" si="66"/>
        <v>0</v>
      </c>
      <c r="Q70" s="146">
        <f t="shared" si="45"/>
        <v>0</v>
      </c>
      <c r="R70" s="146">
        <f t="shared" si="46"/>
        <v>0</v>
      </c>
      <c r="S70" s="146" t="str">
        <f t="shared" si="67"/>
        <v/>
      </c>
      <c r="T70" s="146" t="str">
        <f t="shared" si="68"/>
        <v/>
      </c>
      <c r="U70" s="146">
        <f t="shared" si="47"/>
        <v>0</v>
      </c>
      <c r="V70" s="136">
        <f t="shared" si="69"/>
        <v>0</v>
      </c>
      <c r="W70" s="136">
        <f>IF(COLUMN(W$12)-COLUMN($V$12)+1&lt;=$U70,ROUNDUP(IF(SUM($V70:V70)+($E70-SUM($V70:V70))*$N70&gt;$E70-$O70,$E70-$O70-SUM($V70:V70),($E70-SUM($V70:V70))*$N70),0),0)</f>
        <v>0</v>
      </c>
      <c r="X70" s="136">
        <f>IF(COLUMN(X$12)-COLUMN($V$12)+1&lt;=$U70,ROUNDUP(IF(SUM($V70:W70)+($E70-SUM($V70:W70))*$N70&gt;$E70-$O70,$E70-$O70-SUM($V70:W70),($E70-SUM($V70:W70))*$N70),0),0)</f>
        <v>0</v>
      </c>
      <c r="Y70" s="136">
        <f>IF(COLUMN(Y$12)-COLUMN($V$12)+1&lt;=$U70,ROUNDUP(IF(SUM($V70:X70)+($E70-SUM($V70:X70))*$N70&gt;$E70-$O70,$E70-$O70-SUM($V70:X70),($E70-SUM($V70:X70))*$N70),0),0)</f>
        <v>0</v>
      </c>
      <c r="Z70" s="136">
        <f>IF(COLUMN(Z$12)-COLUMN($V$12)+1&lt;=$U70,ROUNDUP(IF(SUM($V70:Y70)+($E70-SUM($V70:Y70))*$N70&gt;$E70-$O70,$E70-$O70-SUM($V70:Y70),($E70-SUM($V70:Y70))*$N70),0),0)</f>
        <v>0</v>
      </c>
      <c r="AA70" s="136">
        <f>IF(COLUMN(AA$12)-COLUMN($V$12)+1&lt;=$U70,ROUNDUP(IF(SUM($V70:Z70)+($E70-SUM($V70:Z70))*$N70&gt;$E70-$O70,$E70-$O70-SUM($V70:Z70),($E70-SUM($V70:Z70))*$N70),0),0)</f>
        <v>0</v>
      </c>
      <c r="AB70" s="136">
        <f>IF(COLUMN(AB$12)-COLUMN($V$12)+1&lt;=$U70,ROUNDUP(IF(SUM($V70:AA70)+($E70-SUM($V70:AA70))*$N70&gt;$E70-$O70,$E70-$O70-SUM($V70:AA70),($E70-SUM($V70:AA70))*$N70),0),0)</f>
        <v>0</v>
      </c>
      <c r="AC70" s="136">
        <f>IF(COLUMN(AC$12)-COLUMN($V$12)+1&lt;=$U70,ROUNDUP(IF(SUM($V70:AB70)+($E70-SUM($V70:AB70))*$N70&gt;$E70-$O70,$E70-$O70-SUM($V70:AB70),($E70-SUM($V70:AB70))*$N70),0),0)</f>
        <v>0</v>
      </c>
      <c r="AD70" s="136">
        <f>IF(COLUMN(AD$12)-COLUMN($V$12)+1&lt;=$U70,ROUNDUP(IF(SUM($V70:AC70)+($E70-SUM($V70:AC70))*$N70&gt;$E70-$O70,$E70-$O70-SUM($V70:AC70),($E70-SUM($V70:AC70))*$N70),0),0)</f>
        <v>0</v>
      </c>
      <c r="AE70" s="136">
        <f>IF(COLUMN(AE$12)-COLUMN($V$12)+1&lt;=$U70,ROUNDUP(IF(SUM($V70:AD70)+($E70-SUM($V70:AD70))*$N70&gt;$E70-$O70,$E70-$O70-SUM($V70:AD70),($E70-SUM($V70:AD70))*$N70),0),0)</f>
        <v>0</v>
      </c>
      <c r="AF70" s="136">
        <f>IF(COLUMN(AF$12)-COLUMN($V$12)+1&lt;=$U70,ROUNDUP(IF(SUM($V70:AE70)+($E70-SUM($V70:AE70))*$N70&gt;$E70-$O70,$E70-$O70-SUM($V70:AE70),($E70-SUM($V70:AE70))*$N70),0),0)</f>
        <v>0</v>
      </c>
      <c r="AG70" s="136">
        <f>IF(COLUMN(AG$12)-COLUMN($V$12)+1&lt;=$U70,ROUNDUP(IF(SUM($V70:AF70)+($E70-SUM($V70:AF70))*$N70&gt;$E70-$O70,$E70-$O70-SUM($V70:AF70),($E70-SUM($V70:AF70))*$N70),0),0)</f>
        <v>0</v>
      </c>
      <c r="AH70" s="136">
        <f>IF(COLUMN(AH$12)-COLUMN($V$12)+1&lt;=$U70,ROUNDUP(IF(SUM($V70:AG70)+($E70-SUM($V70:AG70))*$N70&gt;$E70-$O70,$E70-$O70-SUM($V70:AG70),($E70-SUM($V70:AG70))*$N70),0),0)</f>
        <v>0</v>
      </c>
      <c r="AI70" s="136">
        <f>IF(COLUMN(AI$12)-COLUMN($V$12)+1&lt;=$U70,ROUNDUP(IF(SUM($V70:AH70)+($E70-SUM($V70:AH70))*$N70&gt;$E70-$O70,$E70-$O70-SUM($V70:AH70),($E70-SUM($V70:AH70))*$N70),0),0)</f>
        <v>0</v>
      </c>
      <c r="AJ70" s="136">
        <f>IF(COLUMN(AJ$12)-COLUMN($V$12)+1&lt;=$U70,ROUNDUP(IF(SUM($V70:AI70)+($E70-SUM($V70:AI70))*$N70&gt;$E70-$O70,$E70-$O70-SUM($V70:AI70),($E70-SUM($V70:AI70))*$N70),0),0)</f>
        <v>0</v>
      </c>
      <c r="AK70" s="136">
        <f>IF(COLUMN(AK$12)-COLUMN($V$12)+1&lt;=$U70,ROUNDUP(IF(SUM($V70:AJ70)+($E70-SUM($V70:AJ70))*$N70&gt;$E70-$O70,$E70-$O70-SUM($V70:AJ70),($E70-SUM($V70:AJ70))*$N70),0),0)</f>
        <v>0</v>
      </c>
      <c r="AL70" s="136">
        <f>IF(COLUMN(AL$12)-COLUMN($V$12)+1&lt;=$U70,ROUNDUP(IF(SUM($V70:AK70)+($E70-SUM($V70:AK70))*$N70&gt;$E70-$O70,$E70-$O70-SUM($V70:AK70),($E70-SUM($V70:AK70))*$N70),0),0)</f>
        <v>0</v>
      </c>
      <c r="AM70" s="136">
        <f>IF(COLUMN(AM$12)-COLUMN($V$12)+1&lt;=$U70,ROUNDUP(IF(SUM($V70:AL70)+($E70-SUM($V70:AL70))*$N70&gt;$E70-$O70,$E70-$O70-SUM($V70:AL70),($E70-SUM($V70:AL70))*$N70),0),0)</f>
        <v>0</v>
      </c>
      <c r="AN70" s="136">
        <f>IF(COLUMN(AN$12)-COLUMN($V$12)+1&lt;=$U70,ROUNDUP(IF(SUM($V70:AM70)+($E70-SUM($V70:AM70))*$N70&gt;$E70-$O70,$E70-$O70-SUM($V70:AM70),($E70-SUM($V70:AM70))*$N70),0),0)</f>
        <v>0</v>
      </c>
      <c r="AO70" s="136">
        <f>IF(COLUMN(AO$12)-COLUMN($V$12)+1&lt;=$U70,ROUNDUP(IF(SUM($V70:AN70)+($E70-SUM($V70:AN70))*$N70&gt;$E70-$O70,$E70-$O70-SUM($V70:AN70),($E70-SUM($V70:AN70))*$N70),0),0)</f>
        <v>0</v>
      </c>
      <c r="AP70" s="136">
        <f>IF(COLUMN(AP$12)-COLUMN($V$12)+1&lt;=$U70,ROUNDUP(IF(SUM($V70:AO70)+($E70-SUM($V70:AO70))*$N70&gt;$E70-$O70,$E70-$O70-SUM($V70:AO70),($E70-SUM($V70:AO70))*$N70),0),0)</f>
        <v>0</v>
      </c>
      <c r="AQ70" s="136">
        <f>IF(COLUMN(AQ$12)-COLUMN($V$12)+1&lt;=$U70,ROUNDUP(IF(SUM($V70:AP70)+($E70-SUM($V70:AP70))*$N70&gt;$E70-$O70,$E70-$O70-SUM($V70:AP70),($E70-SUM($V70:AP70))*$N70),0),0)</f>
        <v>0</v>
      </c>
      <c r="AR70" s="136">
        <f>IF(COLUMN(AR$12)-COLUMN($V$12)+1&lt;=$U70,ROUNDUP(IF(SUM($V70:AQ70)+($E70-SUM($V70:AQ70))*$N70&gt;$E70-$O70,$E70-$O70-SUM($V70:AQ70),($E70-SUM($V70:AQ70))*$N70),0),0)</f>
        <v>0</v>
      </c>
      <c r="AS70" s="136">
        <f>IF(COLUMN(AS$12)-COLUMN($V$12)+1&lt;=$U70,ROUNDUP(IF(SUM($V70:AR70)+($E70-SUM($V70:AR70))*$N70&gt;$E70-$O70,$E70-$O70-SUM($V70:AR70),($E70-SUM($V70:AR70))*$N70),0),0)</f>
        <v>0</v>
      </c>
      <c r="AT70" s="136">
        <f>IF(COLUMN(AT$12)-COLUMN($V$12)+1&lt;=$U70,ROUNDUP(IF(SUM($V70:AS70)+($E70-SUM($V70:AS70))*$N70&gt;$E70-$O70,$E70-$O70-SUM($V70:AS70),($E70-SUM($V70:AS70))*$N70),0),0)</f>
        <v>0</v>
      </c>
      <c r="AU70" s="136">
        <f>IF(COLUMN(AU$12)-COLUMN($V$12)+1&lt;=$U70,ROUNDUP(IF(SUM($V70:AT70)+($E70-SUM($V70:AT70))*$N70&gt;$E70-$O70,$E70-$O70-SUM($V70:AT70),($E70-SUM($V70:AT70))*$N70),0),0)</f>
        <v>0</v>
      </c>
      <c r="AV70" s="136">
        <f>IF(COLUMN(AV$12)-COLUMN($V$12)+1&lt;=$U70,ROUNDUP(IF(SUM($V70:AU70)+($E70-SUM($V70:AU70))*$N70&gt;$E70-$O70,$E70-$O70-SUM($V70:AU70),($E70-SUM($V70:AU70))*$N70),0),0)</f>
        <v>0</v>
      </c>
      <c r="AW70" s="136">
        <f>IF(COLUMN(AW$12)-COLUMN($V$12)+1&lt;=$U70,ROUNDUP(IF(SUM($V70:AV70)+($E70-SUM($V70:AV70))*$N70&gt;$E70-$O70,$E70-$O70-SUM($V70:AV70),($E70-SUM($V70:AV70))*$N70),0),0)</f>
        <v>0</v>
      </c>
      <c r="AX70" s="136">
        <f>IF(COLUMN(AX$12)-COLUMN($V$12)+1&lt;=$U70,ROUNDUP(IF(SUM($V70:AW70)+($E70-SUM($V70:AW70))*$N70&gt;$E70-$O70,$E70-$O70-SUM($V70:AW70),($E70-SUM($V70:AW70))*$N70),0),0)</f>
        <v>0</v>
      </c>
      <c r="AY70" s="136">
        <f>IF(COLUMN(AY$12)-COLUMN($V$12)+1&lt;=$U70,ROUNDUP(IF(SUM($V70:AX70)+($E70-SUM($V70:AX70))*$N70&gt;$E70-$O70,$E70-$O70-SUM($V70:AX70),($E70-SUM($V70:AX70))*$N70),0),0)</f>
        <v>0</v>
      </c>
      <c r="AZ70" s="136">
        <f>IF(COLUMN(AZ$12)-COLUMN($V$12)+1&lt;=$U70,ROUNDUP(IF(SUM($V70:AY70)+($E70-SUM($V70:AY70))*$N70&gt;$E70-$O70,$E70-$O70-SUM($V70:AY70),($E70-SUM($V70:AY70))*$N70),0),0)</f>
        <v>0</v>
      </c>
      <c r="BA70" s="136">
        <f>IF(COLUMN(BA$12)-COLUMN($V$12)+1&lt;=$U70,ROUNDUP(IF(SUM($V70:AZ70)+($E70-SUM($V70:AZ70))*$N70&gt;$E70-$O70,$E70-$O70-SUM($V70:AZ70),($E70-SUM($V70:AZ70))*$N70),0),0)</f>
        <v>0</v>
      </c>
      <c r="BB70" s="556">
        <f t="shared" si="70"/>
        <v>0</v>
      </c>
      <c r="BC70" s="556">
        <f t="shared" si="71"/>
        <v>0</v>
      </c>
      <c r="BD70" s="146">
        <f t="shared" si="72"/>
        <v>0</v>
      </c>
      <c r="BE70" s="146">
        <f t="shared" si="73"/>
        <v>0</v>
      </c>
      <c r="BF70" s="146">
        <f t="shared" si="74"/>
        <v>0</v>
      </c>
      <c r="BH70" s="557">
        <f t="shared" si="75"/>
        <v>0</v>
      </c>
      <c r="BI70" s="558">
        <f t="shared" si="48"/>
        <v>0</v>
      </c>
      <c r="BJ70" s="558">
        <f t="shared" si="49"/>
        <v>0</v>
      </c>
      <c r="BK70" s="557">
        <f t="shared" si="76"/>
        <v>0</v>
      </c>
      <c r="BL70" s="558">
        <f t="shared" si="50"/>
        <v>0</v>
      </c>
      <c r="BM70" s="558">
        <f t="shared" si="51"/>
        <v>0</v>
      </c>
      <c r="BN70" s="558">
        <f t="shared" si="52"/>
        <v>0</v>
      </c>
      <c r="BO70" s="558">
        <f t="shared" si="53"/>
        <v>0</v>
      </c>
      <c r="BP70" s="558">
        <f t="shared" si="54"/>
        <v>0</v>
      </c>
      <c r="BQ70" s="558">
        <f t="shared" si="55"/>
        <v>0</v>
      </c>
      <c r="BR70" s="533"/>
      <c r="BS70" s="557">
        <f t="shared" si="77"/>
        <v>0</v>
      </c>
      <c r="BT70" s="558">
        <f t="shared" si="56"/>
        <v>0</v>
      </c>
      <c r="BU70" s="558">
        <f t="shared" si="57"/>
        <v>0</v>
      </c>
      <c r="BV70" s="557">
        <f t="shared" si="78"/>
        <v>0</v>
      </c>
      <c r="BW70" s="558">
        <f t="shared" si="58"/>
        <v>0</v>
      </c>
      <c r="BX70" s="558">
        <f t="shared" si="59"/>
        <v>0</v>
      </c>
      <c r="BY70" s="558">
        <f t="shared" si="60"/>
        <v>0</v>
      </c>
      <c r="BZ70" s="558">
        <f t="shared" si="61"/>
        <v>0</v>
      </c>
      <c r="CA70" s="558">
        <f t="shared" si="62"/>
        <v>0</v>
      </c>
      <c r="CB70" s="558">
        <f t="shared" si="63"/>
        <v>0</v>
      </c>
      <c r="CC70" s="533"/>
      <c r="CD70" s="533"/>
      <c r="CE70" s="533"/>
      <c r="CF70" s="533"/>
      <c r="CG70" s="533"/>
      <c r="CH70" s="533"/>
      <c r="CI70" s="533"/>
      <c r="CJ70" s="533"/>
      <c r="CK70" s="533"/>
      <c r="CL70" s="533"/>
      <c r="CM70" s="533"/>
      <c r="CN70" s="533"/>
      <c r="CO70" s="533"/>
      <c r="CP70" s="533"/>
      <c r="CQ70" s="533"/>
      <c r="CR70" s="533"/>
      <c r="CS70" s="533"/>
      <c r="CT70" s="533"/>
      <c r="CU70" s="533"/>
      <c r="CV70" s="533"/>
      <c r="CW70" s="533"/>
      <c r="CX70" s="533"/>
      <c r="CY70" s="533"/>
      <c r="CZ70" s="533"/>
    </row>
    <row r="71" spans="2:104" ht="13.5" x14ac:dyDescent="0.2">
      <c r="B71" s="145" t="str">
        <f t="shared" si="34"/>
        <v/>
      </c>
      <c r="C71" s="550"/>
      <c r="D71" s="551"/>
      <c r="E71" s="552"/>
      <c r="F71" s="553"/>
      <c r="G71" s="553"/>
      <c r="H71" s="554"/>
      <c r="I71" s="554"/>
      <c r="J71" s="554"/>
      <c r="K71" s="554"/>
      <c r="L71" s="613" t="str" cm="1">
        <f t="array" ref="L71">IF(OR(NOT(ISBLANK(H71:K71))),SUM(H71:K71), "")</f>
        <v/>
      </c>
      <c r="M71" s="613" t="str">
        <f t="shared" si="26"/>
        <v/>
      </c>
      <c r="N71" s="555" t="str">
        <f t="shared" si="64"/>
        <v/>
      </c>
      <c r="O71" s="532">
        <f t="shared" si="65"/>
        <v>0</v>
      </c>
      <c r="P71" s="146">
        <f t="shared" si="66"/>
        <v>0</v>
      </c>
      <c r="Q71" s="146">
        <f t="shared" si="45"/>
        <v>0</v>
      </c>
      <c r="R71" s="146">
        <f t="shared" si="46"/>
        <v>0</v>
      </c>
      <c r="S71" s="146" t="str">
        <f t="shared" si="67"/>
        <v/>
      </c>
      <c r="T71" s="146" t="str">
        <f t="shared" si="68"/>
        <v/>
      </c>
      <c r="U71" s="146">
        <f t="shared" si="47"/>
        <v>0</v>
      </c>
      <c r="V71" s="136">
        <f t="shared" si="69"/>
        <v>0</v>
      </c>
      <c r="W71" s="136">
        <f>IF(COLUMN(W$12)-COLUMN($V$12)+1&lt;=$U71,ROUNDUP(IF(SUM($V71:V71)+($E71-SUM($V71:V71))*$N71&gt;$E71-$O71,$E71-$O71-SUM($V71:V71),($E71-SUM($V71:V71))*$N71),0),0)</f>
        <v>0</v>
      </c>
      <c r="X71" s="136">
        <f>IF(COLUMN(X$12)-COLUMN($V$12)+1&lt;=$U71,ROUNDUP(IF(SUM($V71:W71)+($E71-SUM($V71:W71))*$N71&gt;$E71-$O71,$E71-$O71-SUM($V71:W71),($E71-SUM($V71:W71))*$N71),0),0)</f>
        <v>0</v>
      </c>
      <c r="Y71" s="136">
        <f>IF(COLUMN(Y$12)-COLUMN($V$12)+1&lt;=$U71,ROUNDUP(IF(SUM($V71:X71)+($E71-SUM($V71:X71))*$N71&gt;$E71-$O71,$E71-$O71-SUM($V71:X71),($E71-SUM($V71:X71))*$N71),0),0)</f>
        <v>0</v>
      </c>
      <c r="Z71" s="136">
        <f>IF(COLUMN(Z$12)-COLUMN($V$12)+1&lt;=$U71,ROUNDUP(IF(SUM($V71:Y71)+($E71-SUM($V71:Y71))*$N71&gt;$E71-$O71,$E71-$O71-SUM($V71:Y71),($E71-SUM($V71:Y71))*$N71),0),0)</f>
        <v>0</v>
      </c>
      <c r="AA71" s="136">
        <f>IF(COLUMN(AA$12)-COLUMN($V$12)+1&lt;=$U71,ROUNDUP(IF(SUM($V71:Z71)+($E71-SUM($V71:Z71))*$N71&gt;$E71-$O71,$E71-$O71-SUM($V71:Z71),($E71-SUM($V71:Z71))*$N71),0),0)</f>
        <v>0</v>
      </c>
      <c r="AB71" s="136">
        <f>IF(COLUMN(AB$12)-COLUMN($V$12)+1&lt;=$U71,ROUNDUP(IF(SUM($V71:AA71)+($E71-SUM($V71:AA71))*$N71&gt;$E71-$O71,$E71-$O71-SUM($V71:AA71),($E71-SUM($V71:AA71))*$N71),0),0)</f>
        <v>0</v>
      </c>
      <c r="AC71" s="136">
        <f>IF(COLUMN(AC$12)-COLUMN($V$12)+1&lt;=$U71,ROUNDUP(IF(SUM($V71:AB71)+($E71-SUM($V71:AB71))*$N71&gt;$E71-$O71,$E71-$O71-SUM($V71:AB71),($E71-SUM($V71:AB71))*$N71),0),0)</f>
        <v>0</v>
      </c>
      <c r="AD71" s="136">
        <f>IF(COLUMN(AD$12)-COLUMN($V$12)+1&lt;=$U71,ROUNDUP(IF(SUM($V71:AC71)+($E71-SUM($V71:AC71))*$N71&gt;$E71-$O71,$E71-$O71-SUM($V71:AC71),($E71-SUM($V71:AC71))*$N71),0),0)</f>
        <v>0</v>
      </c>
      <c r="AE71" s="136">
        <f>IF(COLUMN(AE$12)-COLUMN($V$12)+1&lt;=$U71,ROUNDUP(IF(SUM($V71:AD71)+($E71-SUM($V71:AD71))*$N71&gt;$E71-$O71,$E71-$O71-SUM($V71:AD71),($E71-SUM($V71:AD71))*$N71),0),0)</f>
        <v>0</v>
      </c>
      <c r="AF71" s="136">
        <f>IF(COLUMN(AF$12)-COLUMN($V$12)+1&lt;=$U71,ROUNDUP(IF(SUM($V71:AE71)+($E71-SUM($V71:AE71))*$N71&gt;$E71-$O71,$E71-$O71-SUM($V71:AE71),($E71-SUM($V71:AE71))*$N71),0),0)</f>
        <v>0</v>
      </c>
      <c r="AG71" s="136">
        <f>IF(COLUMN(AG$12)-COLUMN($V$12)+1&lt;=$U71,ROUNDUP(IF(SUM($V71:AF71)+($E71-SUM($V71:AF71))*$N71&gt;$E71-$O71,$E71-$O71-SUM($V71:AF71),($E71-SUM($V71:AF71))*$N71),0),0)</f>
        <v>0</v>
      </c>
      <c r="AH71" s="136">
        <f>IF(COLUMN(AH$12)-COLUMN($V$12)+1&lt;=$U71,ROUNDUP(IF(SUM($V71:AG71)+($E71-SUM($V71:AG71))*$N71&gt;$E71-$O71,$E71-$O71-SUM($V71:AG71),($E71-SUM($V71:AG71))*$N71),0),0)</f>
        <v>0</v>
      </c>
      <c r="AI71" s="136">
        <f>IF(COLUMN(AI$12)-COLUMN($V$12)+1&lt;=$U71,ROUNDUP(IF(SUM($V71:AH71)+($E71-SUM($V71:AH71))*$N71&gt;$E71-$O71,$E71-$O71-SUM($V71:AH71),($E71-SUM($V71:AH71))*$N71),0),0)</f>
        <v>0</v>
      </c>
      <c r="AJ71" s="136">
        <f>IF(COLUMN(AJ$12)-COLUMN($V$12)+1&lt;=$U71,ROUNDUP(IF(SUM($V71:AI71)+($E71-SUM($V71:AI71))*$N71&gt;$E71-$O71,$E71-$O71-SUM($V71:AI71),($E71-SUM($V71:AI71))*$N71),0),0)</f>
        <v>0</v>
      </c>
      <c r="AK71" s="136">
        <f>IF(COLUMN(AK$12)-COLUMN($V$12)+1&lt;=$U71,ROUNDUP(IF(SUM($V71:AJ71)+($E71-SUM($V71:AJ71))*$N71&gt;$E71-$O71,$E71-$O71-SUM($V71:AJ71),($E71-SUM($V71:AJ71))*$N71),0),0)</f>
        <v>0</v>
      </c>
      <c r="AL71" s="136">
        <f>IF(COLUMN(AL$12)-COLUMN($V$12)+1&lt;=$U71,ROUNDUP(IF(SUM($V71:AK71)+($E71-SUM($V71:AK71))*$N71&gt;$E71-$O71,$E71-$O71-SUM($V71:AK71),($E71-SUM($V71:AK71))*$N71),0),0)</f>
        <v>0</v>
      </c>
      <c r="AM71" s="136">
        <f>IF(COLUMN(AM$12)-COLUMN($V$12)+1&lt;=$U71,ROUNDUP(IF(SUM($V71:AL71)+($E71-SUM($V71:AL71))*$N71&gt;$E71-$O71,$E71-$O71-SUM($V71:AL71),($E71-SUM($V71:AL71))*$N71),0),0)</f>
        <v>0</v>
      </c>
      <c r="AN71" s="136">
        <f>IF(COLUMN(AN$12)-COLUMN($V$12)+1&lt;=$U71,ROUNDUP(IF(SUM($V71:AM71)+($E71-SUM($V71:AM71))*$N71&gt;$E71-$O71,$E71-$O71-SUM($V71:AM71),($E71-SUM($V71:AM71))*$N71),0),0)</f>
        <v>0</v>
      </c>
      <c r="AO71" s="136">
        <f>IF(COLUMN(AO$12)-COLUMN($V$12)+1&lt;=$U71,ROUNDUP(IF(SUM($V71:AN71)+($E71-SUM($V71:AN71))*$N71&gt;$E71-$O71,$E71-$O71-SUM($V71:AN71),($E71-SUM($V71:AN71))*$N71),0),0)</f>
        <v>0</v>
      </c>
      <c r="AP71" s="136">
        <f>IF(COLUMN(AP$12)-COLUMN($V$12)+1&lt;=$U71,ROUNDUP(IF(SUM($V71:AO71)+($E71-SUM($V71:AO71))*$N71&gt;$E71-$O71,$E71-$O71-SUM($V71:AO71),($E71-SUM($V71:AO71))*$N71),0),0)</f>
        <v>0</v>
      </c>
      <c r="AQ71" s="136">
        <f>IF(COLUMN(AQ$12)-COLUMN($V$12)+1&lt;=$U71,ROUNDUP(IF(SUM($V71:AP71)+($E71-SUM($V71:AP71))*$N71&gt;$E71-$O71,$E71-$O71-SUM($V71:AP71),($E71-SUM($V71:AP71))*$N71),0),0)</f>
        <v>0</v>
      </c>
      <c r="AR71" s="136">
        <f>IF(COLUMN(AR$12)-COLUMN($V$12)+1&lt;=$U71,ROUNDUP(IF(SUM($V71:AQ71)+($E71-SUM($V71:AQ71))*$N71&gt;$E71-$O71,$E71-$O71-SUM($V71:AQ71),($E71-SUM($V71:AQ71))*$N71),0),0)</f>
        <v>0</v>
      </c>
      <c r="AS71" s="136">
        <f>IF(COLUMN(AS$12)-COLUMN($V$12)+1&lt;=$U71,ROUNDUP(IF(SUM($V71:AR71)+($E71-SUM($V71:AR71))*$N71&gt;$E71-$O71,$E71-$O71-SUM($V71:AR71),($E71-SUM($V71:AR71))*$N71),0),0)</f>
        <v>0</v>
      </c>
      <c r="AT71" s="136">
        <f>IF(COLUMN(AT$12)-COLUMN($V$12)+1&lt;=$U71,ROUNDUP(IF(SUM($V71:AS71)+($E71-SUM($V71:AS71))*$N71&gt;$E71-$O71,$E71-$O71-SUM($V71:AS71),($E71-SUM($V71:AS71))*$N71),0),0)</f>
        <v>0</v>
      </c>
      <c r="AU71" s="136">
        <f>IF(COLUMN(AU$12)-COLUMN($V$12)+1&lt;=$U71,ROUNDUP(IF(SUM($V71:AT71)+($E71-SUM($V71:AT71))*$N71&gt;$E71-$O71,$E71-$O71-SUM($V71:AT71),($E71-SUM($V71:AT71))*$N71),0),0)</f>
        <v>0</v>
      </c>
      <c r="AV71" s="136">
        <f>IF(COLUMN(AV$12)-COLUMN($V$12)+1&lt;=$U71,ROUNDUP(IF(SUM($V71:AU71)+($E71-SUM($V71:AU71))*$N71&gt;$E71-$O71,$E71-$O71-SUM($V71:AU71),($E71-SUM($V71:AU71))*$N71),0),0)</f>
        <v>0</v>
      </c>
      <c r="AW71" s="136">
        <f>IF(COLUMN(AW$12)-COLUMN($V$12)+1&lt;=$U71,ROUNDUP(IF(SUM($V71:AV71)+($E71-SUM($V71:AV71))*$N71&gt;$E71-$O71,$E71-$O71-SUM($V71:AV71),($E71-SUM($V71:AV71))*$N71),0),0)</f>
        <v>0</v>
      </c>
      <c r="AX71" s="136">
        <f>IF(COLUMN(AX$12)-COLUMN($V$12)+1&lt;=$U71,ROUNDUP(IF(SUM($V71:AW71)+($E71-SUM($V71:AW71))*$N71&gt;$E71-$O71,$E71-$O71-SUM($V71:AW71),($E71-SUM($V71:AW71))*$N71),0),0)</f>
        <v>0</v>
      </c>
      <c r="AY71" s="136">
        <f>IF(COLUMN(AY$12)-COLUMN($V$12)+1&lt;=$U71,ROUNDUP(IF(SUM($V71:AX71)+($E71-SUM($V71:AX71))*$N71&gt;$E71-$O71,$E71-$O71-SUM($V71:AX71),($E71-SUM($V71:AX71))*$N71),0),0)</f>
        <v>0</v>
      </c>
      <c r="AZ71" s="136">
        <f>IF(COLUMN(AZ$12)-COLUMN($V$12)+1&lt;=$U71,ROUNDUP(IF(SUM($V71:AY71)+($E71-SUM($V71:AY71))*$N71&gt;$E71-$O71,$E71-$O71-SUM($V71:AY71),($E71-SUM($V71:AY71))*$N71),0),0)</f>
        <v>0</v>
      </c>
      <c r="BA71" s="136">
        <f>IF(COLUMN(BA$12)-COLUMN($V$12)+1&lt;=$U71,ROUNDUP(IF(SUM($V71:AZ71)+($E71-SUM($V71:AZ71))*$N71&gt;$E71-$O71,$E71-$O71-SUM($V71:AZ71),($E71-SUM($V71:AZ71))*$N71),0),0)</f>
        <v>0</v>
      </c>
      <c r="BB71" s="556">
        <f t="shared" si="70"/>
        <v>0</v>
      </c>
      <c r="BC71" s="556">
        <f t="shared" si="71"/>
        <v>0</v>
      </c>
      <c r="BD71" s="146">
        <f t="shared" si="72"/>
        <v>0</v>
      </c>
      <c r="BE71" s="146">
        <f t="shared" si="73"/>
        <v>0</v>
      </c>
      <c r="BF71" s="146">
        <f t="shared" si="74"/>
        <v>0</v>
      </c>
      <c r="BH71" s="557">
        <f t="shared" si="75"/>
        <v>0</v>
      </c>
      <c r="BI71" s="558">
        <f t="shared" si="48"/>
        <v>0</v>
      </c>
      <c r="BJ71" s="558">
        <f t="shared" si="49"/>
        <v>0</v>
      </c>
      <c r="BK71" s="557">
        <f t="shared" si="76"/>
        <v>0</v>
      </c>
      <c r="BL71" s="558">
        <f t="shared" si="50"/>
        <v>0</v>
      </c>
      <c r="BM71" s="558">
        <f t="shared" si="51"/>
        <v>0</v>
      </c>
      <c r="BN71" s="558">
        <f t="shared" si="52"/>
        <v>0</v>
      </c>
      <c r="BO71" s="558">
        <f t="shared" si="53"/>
        <v>0</v>
      </c>
      <c r="BP71" s="558">
        <f t="shared" si="54"/>
        <v>0</v>
      </c>
      <c r="BQ71" s="558">
        <f t="shared" si="55"/>
        <v>0</v>
      </c>
      <c r="BR71" s="533"/>
      <c r="BS71" s="557">
        <f t="shared" si="77"/>
        <v>0</v>
      </c>
      <c r="BT71" s="558">
        <f t="shared" si="56"/>
        <v>0</v>
      </c>
      <c r="BU71" s="558">
        <f t="shared" si="57"/>
        <v>0</v>
      </c>
      <c r="BV71" s="557">
        <f t="shared" si="78"/>
        <v>0</v>
      </c>
      <c r="BW71" s="558">
        <f t="shared" si="58"/>
        <v>0</v>
      </c>
      <c r="BX71" s="558">
        <f t="shared" si="59"/>
        <v>0</v>
      </c>
      <c r="BY71" s="558">
        <f t="shared" si="60"/>
        <v>0</v>
      </c>
      <c r="BZ71" s="558">
        <f t="shared" si="61"/>
        <v>0</v>
      </c>
      <c r="CA71" s="558">
        <f t="shared" si="62"/>
        <v>0</v>
      </c>
      <c r="CB71" s="558">
        <f t="shared" si="63"/>
        <v>0</v>
      </c>
      <c r="CC71" s="533"/>
      <c r="CD71" s="533"/>
      <c r="CE71" s="533"/>
      <c r="CF71" s="533"/>
      <c r="CG71" s="533"/>
      <c r="CH71" s="533"/>
      <c r="CI71" s="533"/>
      <c r="CJ71" s="533"/>
      <c r="CK71" s="533"/>
      <c r="CL71" s="533"/>
      <c r="CM71" s="533"/>
      <c r="CN71" s="533"/>
      <c r="CO71" s="533"/>
      <c r="CP71" s="533"/>
      <c r="CQ71" s="533"/>
      <c r="CR71" s="533"/>
      <c r="CS71" s="533"/>
      <c r="CT71" s="533"/>
      <c r="CU71" s="533"/>
      <c r="CV71" s="533"/>
      <c r="CW71" s="533"/>
      <c r="CX71" s="533"/>
      <c r="CY71" s="533"/>
      <c r="CZ71" s="533"/>
    </row>
    <row r="72" spans="2:104" ht="13.5" x14ac:dyDescent="0.2">
      <c r="B72" s="145" t="str">
        <f t="shared" si="34"/>
        <v/>
      </c>
      <c r="C72" s="550"/>
      <c r="D72" s="551"/>
      <c r="E72" s="552"/>
      <c r="F72" s="553"/>
      <c r="G72" s="553"/>
      <c r="H72" s="554"/>
      <c r="I72" s="554"/>
      <c r="J72" s="554"/>
      <c r="K72" s="554"/>
      <c r="L72" s="613" t="str" cm="1">
        <f t="array" ref="L72">IF(OR(NOT(ISBLANK(H72:K72))),SUM(H72:K72), "")</f>
        <v/>
      </c>
      <c r="M72" s="613" t="str">
        <f t="shared" si="26"/>
        <v/>
      </c>
      <c r="N72" s="555" t="str">
        <f t="shared" si="64"/>
        <v/>
      </c>
      <c r="O72" s="532">
        <f t="shared" si="65"/>
        <v>0</v>
      </c>
      <c r="P72" s="146">
        <f t="shared" si="66"/>
        <v>0</v>
      </c>
      <c r="Q72" s="146">
        <f t="shared" si="45"/>
        <v>0</v>
      </c>
      <c r="R72" s="146">
        <f t="shared" si="46"/>
        <v>0</v>
      </c>
      <c r="S72" s="146" t="str">
        <f t="shared" si="67"/>
        <v/>
      </c>
      <c r="T72" s="146" t="str">
        <f t="shared" si="68"/>
        <v/>
      </c>
      <c r="U72" s="146">
        <f t="shared" si="47"/>
        <v>0</v>
      </c>
      <c r="V72" s="136">
        <f t="shared" si="69"/>
        <v>0</v>
      </c>
      <c r="W72" s="136">
        <f>IF(COLUMN(W$12)-COLUMN($V$12)+1&lt;=$U72,ROUNDUP(IF(SUM($V72:V72)+($E72-SUM($V72:V72))*$N72&gt;$E72-$O72,$E72-$O72-SUM($V72:V72),($E72-SUM($V72:V72))*$N72),0),0)</f>
        <v>0</v>
      </c>
      <c r="X72" s="136">
        <f>IF(COLUMN(X$12)-COLUMN($V$12)+1&lt;=$U72,ROUNDUP(IF(SUM($V72:W72)+($E72-SUM($V72:W72))*$N72&gt;$E72-$O72,$E72-$O72-SUM($V72:W72),($E72-SUM($V72:W72))*$N72),0),0)</f>
        <v>0</v>
      </c>
      <c r="Y72" s="136">
        <f>IF(COLUMN(Y$12)-COLUMN($V$12)+1&lt;=$U72,ROUNDUP(IF(SUM($V72:X72)+($E72-SUM($V72:X72))*$N72&gt;$E72-$O72,$E72-$O72-SUM($V72:X72),($E72-SUM($V72:X72))*$N72),0),0)</f>
        <v>0</v>
      </c>
      <c r="Z72" s="136">
        <f>IF(COLUMN(Z$12)-COLUMN($V$12)+1&lt;=$U72,ROUNDUP(IF(SUM($V72:Y72)+($E72-SUM($V72:Y72))*$N72&gt;$E72-$O72,$E72-$O72-SUM($V72:Y72),($E72-SUM($V72:Y72))*$N72),0),0)</f>
        <v>0</v>
      </c>
      <c r="AA72" s="136">
        <f>IF(COLUMN(AA$12)-COLUMN($V$12)+1&lt;=$U72,ROUNDUP(IF(SUM($V72:Z72)+($E72-SUM($V72:Z72))*$N72&gt;$E72-$O72,$E72-$O72-SUM($V72:Z72),($E72-SUM($V72:Z72))*$N72),0),0)</f>
        <v>0</v>
      </c>
      <c r="AB72" s="136">
        <f>IF(COLUMN(AB$12)-COLUMN($V$12)+1&lt;=$U72,ROUNDUP(IF(SUM($V72:AA72)+($E72-SUM($V72:AA72))*$N72&gt;$E72-$O72,$E72-$O72-SUM($V72:AA72),($E72-SUM($V72:AA72))*$N72),0),0)</f>
        <v>0</v>
      </c>
      <c r="AC72" s="136">
        <f>IF(COLUMN(AC$12)-COLUMN($V$12)+1&lt;=$U72,ROUNDUP(IF(SUM($V72:AB72)+($E72-SUM($V72:AB72))*$N72&gt;$E72-$O72,$E72-$O72-SUM($V72:AB72),($E72-SUM($V72:AB72))*$N72),0),0)</f>
        <v>0</v>
      </c>
      <c r="AD72" s="136">
        <f>IF(COLUMN(AD$12)-COLUMN($V$12)+1&lt;=$U72,ROUNDUP(IF(SUM($V72:AC72)+($E72-SUM($V72:AC72))*$N72&gt;$E72-$O72,$E72-$O72-SUM($V72:AC72),($E72-SUM($V72:AC72))*$N72),0),0)</f>
        <v>0</v>
      </c>
      <c r="AE72" s="136">
        <f>IF(COLUMN(AE$12)-COLUMN($V$12)+1&lt;=$U72,ROUNDUP(IF(SUM($V72:AD72)+($E72-SUM($V72:AD72))*$N72&gt;$E72-$O72,$E72-$O72-SUM($V72:AD72),($E72-SUM($V72:AD72))*$N72),0),0)</f>
        <v>0</v>
      </c>
      <c r="AF72" s="136">
        <f>IF(COLUMN(AF$12)-COLUMN($V$12)+1&lt;=$U72,ROUNDUP(IF(SUM($V72:AE72)+($E72-SUM($V72:AE72))*$N72&gt;$E72-$O72,$E72-$O72-SUM($V72:AE72),($E72-SUM($V72:AE72))*$N72),0),0)</f>
        <v>0</v>
      </c>
      <c r="AG72" s="136">
        <f>IF(COLUMN(AG$12)-COLUMN($V$12)+1&lt;=$U72,ROUNDUP(IF(SUM($V72:AF72)+($E72-SUM($V72:AF72))*$N72&gt;$E72-$O72,$E72-$O72-SUM($V72:AF72),($E72-SUM($V72:AF72))*$N72),0),0)</f>
        <v>0</v>
      </c>
      <c r="AH72" s="136">
        <f>IF(COLUMN(AH$12)-COLUMN($V$12)+1&lt;=$U72,ROUNDUP(IF(SUM($V72:AG72)+($E72-SUM($V72:AG72))*$N72&gt;$E72-$O72,$E72-$O72-SUM($V72:AG72),($E72-SUM($V72:AG72))*$N72),0),0)</f>
        <v>0</v>
      </c>
      <c r="AI72" s="136">
        <f>IF(COLUMN(AI$12)-COLUMN($V$12)+1&lt;=$U72,ROUNDUP(IF(SUM($V72:AH72)+($E72-SUM($V72:AH72))*$N72&gt;$E72-$O72,$E72-$O72-SUM($V72:AH72),($E72-SUM($V72:AH72))*$N72),0),0)</f>
        <v>0</v>
      </c>
      <c r="AJ72" s="136">
        <f>IF(COLUMN(AJ$12)-COLUMN($V$12)+1&lt;=$U72,ROUNDUP(IF(SUM($V72:AI72)+($E72-SUM($V72:AI72))*$N72&gt;$E72-$O72,$E72-$O72-SUM($V72:AI72),($E72-SUM($V72:AI72))*$N72),0),0)</f>
        <v>0</v>
      </c>
      <c r="AK72" s="136">
        <f>IF(COLUMN(AK$12)-COLUMN($V$12)+1&lt;=$U72,ROUNDUP(IF(SUM($V72:AJ72)+($E72-SUM($V72:AJ72))*$N72&gt;$E72-$O72,$E72-$O72-SUM($V72:AJ72),($E72-SUM($V72:AJ72))*$N72),0),0)</f>
        <v>0</v>
      </c>
      <c r="AL72" s="136">
        <f>IF(COLUMN(AL$12)-COLUMN($V$12)+1&lt;=$U72,ROUNDUP(IF(SUM($V72:AK72)+($E72-SUM($V72:AK72))*$N72&gt;$E72-$O72,$E72-$O72-SUM($V72:AK72),($E72-SUM($V72:AK72))*$N72),0),0)</f>
        <v>0</v>
      </c>
      <c r="AM72" s="136">
        <f>IF(COLUMN(AM$12)-COLUMN($V$12)+1&lt;=$U72,ROUNDUP(IF(SUM($V72:AL72)+($E72-SUM($V72:AL72))*$N72&gt;$E72-$O72,$E72-$O72-SUM($V72:AL72),($E72-SUM($V72:AL72))*$N72),0),0)</f>
        <v>0</v>
      </c>
      <c r="AN72" s="136">
        <f>IF(COLUMN(AN$12)-COLUMN($V$12)+1&lt;=$U72,ROUNDUP(IF(SUM($V72:AM72)+($E72-SUM($V72:AM72))*$N72&gt;$E72-$O72,$E72-$O72-SUM($V72:AM72),($E72-SUM($V72:AM72))*$N72),0),0)</f>
        <v>0</v>
      </c>
      <c r="AO72" s="136">
        <f>IF(COLUMN(AO$12)-COLUMN($V$12)+1&lt;=$U72,ROUNDUP(IF(SUM($V72:AN72)+($E72-SUM($V72:AN72))*$N72&gt;$E72-$O72,$E72-$O72-SUM($V72:AN72),($E72-SUM($V72:AN72))*$N72),0),0)</f>
        <v>0</v>
      </c>
      <c r="AP72" s="136">
        <f>IF(COLUMN(AP$12)-COLUMN($V$12)+1&lt;=$U72,ROUNDUP(IF(SUM($V72:AO72)+($E72-SUM($V72:AO72))*$N72&gt;$E72-$O72,$E72-$O72-SUM($V72:AO72),($E72-SUM($V72:AO72))*$N72),0),0)</f>
        <v>0</v>
      </c>
      <c r="AQ72" s="136">
        <f>IF(COLUMN(AQ$12)-COLUMN($V$12)+1&lt;=$U72,ROUNDUP(IF(SUM($V72:AP72)+($E72-SUM($V72:AP72))*$N72&gt;$E72-$O72,$E72-$O72-SUM($V72:AP72),($E72-SUM($V72:AP72))*$N72),0),0)</f>
        <v>0</v>
      </c>
      <c r="AR72" s="136">
        <f>IF(COLUMN(AR$12)-COLUMN($V$12)+1&lt;=$U72,ROUNDUP(IF(SUM($V72:AQ72)+($E72-SUM($V72:AQ72))*$N72&gt;$E72-$O72,$E72-$O72-SUM($V72:AQ72),($E72-SUM($V72:AQ72))*$N72),0),0)</f>
        <v>0</v>
      </c>
      <c r="AS72" s="136">
        <f>IF(COLUMN(AS$12)-COLUMN($V$12)+1&lt;=$U72,ROUNDUP(IF(SUM($V72:AR72)+($E72-SUM($V72:AR72))*$N72&gt;$E72-$O72,$E72-$O72-SUM($V72:AR72),($E72-SUM($V72:AR72))*$N72),0),0)</f>
        <v>0</v>
      </c>
      <c r="AT72" s="136">
        <f>IF(COLUMN(AT$12)-COLUMN($V$12)+1&lt;=$U72,ROUNDUP(IF(SUM($V72:AS72)+($E72-SUM($V72:AS72))*$N72&gt;$E72-$O72,$E72-$O72-SUM($V72:AS72),($E72-SUM($V72:AS72))*$N72),0),0)</f>
        <v>0</v>
      </c>
      <c r="AU72" s="136">
        <f>IF(COLUMN(AU$12)-COLUMN($V$12)+1&lt;=$U72,ROUNDUP(IF(SUM($V72:AT72)+($E72-SUM($V72:AT72))*$N72&gt;$E72-$O72,$E72-$O72-SUM($V72:AT72),($E72-SUM($V72:AT72))*$N72),0),0)</f>
        <v>0</v>
      </c>
      <c r="AV72" s="136">
        <f>IF(COLUMN(AV$12)-COLUMN($V$12)+1&lt;=$U72,ROUNDUP(IF(SUM($V72:AU72)+($E72-SUM($V72:AU72))*$N72&gt;$E72-$O72,$E72-$O72-SUM($V72:AU72),($E72-SUM($V72:AU72))*$N72),0),0)</f>
        <v>0</v>
      </c>
      <c r="AW72" s="136">
        <f>IF(COLUMN(AW$12)-COLUMN($V$12)+1&lt;=$U72,ROUNDUP(IF(SUM($V72:AV72)+($E72-SUM($V72:AV72))*$N72&gt;$E72-$O72,$E72-$O72-SUM($V72:AV72),($E72-SUM($V72:AV72))*$N72),0),0)</f>
        <v>0</v>
      </c>
      <c r="AX72" s="136">
        <f>IF(COLUMN(AX$12)-COLUMN($V$12)+1&lt;=$U72,ROUNDUP(IF(SUM($V72:AW72)+($E72-SUM($V72:AW72))*$N72&gt;$E72-$O72,$E72-$O72-SUM($V72:AW72),($E72-SUM($V72:AW72))*$N72),0),0)</f>
        <v>0</v>
      </c>
      <c r="AY72" s="136">
        <f>IF(COLUMN(AY$12)-COLUMN($V$12)+1&lt;=$U72,ROUNDUP(IF(SUM($V72:AX72)+($E72-SUM($V72:AX72))*$N72&gt;$E72-$O72,$E72-$O72-SUM($V72:AX72),($E72-SUM($V72:AX72))*$N72),0),0)</f>
        <v>0</v>
      </c>
      <c r="AZ72" s="136">
        <f>IF(COLUMN(AZ$12)-COLUMN($V$12)+1&lt;=$U72,ROUNDUP(IF(SUM($V72:AY72)+($E72-SUM($V72:AY72))*$N72&gt;$E72-$O72,$E72-$O72-SUM($V72:AY72),($E72-SUM($V72:AY72))*$N72),0),0)</f>
        <v>0</v>
      </c>
      <c r="BA72" s="136">
        <f>IF(COLUMN(BA$12)-COLUMN($V$12)+1&lt;=$U72,ROUNDUP(IF(SUM($V72:AZ72)+($E72-SUM($V72:AZ72))*$N72&gt;$E72-$O72,$E72-$O72-SUM($V72:AZ72),($E72-SUM($V72:AZ72))*$N72),0),0)</f>
        <v>0</v>
      </c>
      <c r="BB72" s="556">
        <f t="shared" si="70"/>
        <v>0</v>
      </c>
      <c r="BC72" s="556">
        <f t="shared" si="71"/>
        <v>0</v>
      </c>
      <c r="BD72" s="146">
        <f t="shared" si="72"/>
        <v>0</v>
      </c>
      <c r="BE72" s="146">
        <f t="shared" si="73"/>
        <v>0</v>
      </c>
      <c r="BF72" s="146">
        <f t="shared" si="74"/>
        <v>0</v>
      </c>
      <c r="BH72" s="557">
        <f t="shared" si="75"/>
        <v>0</v>
      </c>
      <c r="BI72" s="558">
        <f t="shared" si="48"/>
        <v>0</v>
      </c>
      <c r="BJ72" s="558">
        <f t="shared" si="49"/>
        <v>0</v>
      </c>
      <c r="BK72" s="557">
        <f t="shared" si="76"/>
        <v>0</v>
      </c>
      <c r="BL72" s="558">
        <f t="shared" si="50"/>
        <v>0</v>
      </c>
      <c r="BM72" s="558">
        <f t="shared" si="51"/>
        <v>0</v>
      </c>
      <c r="BN72" s="558">
        <f t="shared" si="52"/>
        <v>0</v>
      </c>
      <c r="BO72" s="558">
        <f t="shared" si="53"/>
        <v>0</v>
      </c>
      <c r="BP72" s="558">
        <f t="shared" si="54"/>
        <v>0</v>
      </c>
      <c r="BQ72" s="558">
        <f t="shared" si="55"/>
        <v>0</v>
      </c>
      <c r="BR72" s="533"/>
      <c r="BS72" s="557">
        <f t="shared" si="77"/>
        <v>0</v>
      </c>
      <c r="BT72" s="558">
        <f t="shared" si="56"/>
        <v>0</v>
      </c>
      <c r="BU72" s="558">
        <f t="shared" si="57"/>
        <v>0</v>
      </c>
      <c r="BV72" s="557">
        <f t="shared" si="78"/>
        <v>0</v>
      </c>
      <c r="BW72" s="558">
        <f t="shared" si="58"/>
        <v>0</v>
      </c>
      <c r="BX72" s="558">
        <f t="shared" si="59"/>
        <v>0</v>
      </c>
      <c r="BY72" s="558">
        <f t="shared" si="60"/>
        <v>0</v>
      </c>
      <c r="BZ72" s="558">
        <f t="shared" si="61"/>
        <v>0</v>
      </c>
      <c r="CA72" s="558">
        <f t="shared" si="62"/>
        <v>0</v>
      </c>
      <c r="CB72" s="558">
        <f t="shared" si="63"/>
        <v>0</v>
      </c>
      <c r="CC72" s="533"/>
      <c r="CD72" s="533"/>
      <c r="CE72" s="533"/>
      <c r="CF72" s="533"/>
      <c r="CG72" s="533"/>
      <c r="CH72" s="533"/>
      <c r="CI72" s="533"/>
      <c r="CJ72" s="533"/>
      <c r="CK72" s="533"/>
      <c r="CL72" s="533"/>
      <c r="CM72" s="533"/>
      <c r="CN72" s="533"/>
      <c r="CO72" s="533"/>
      <c r="CP72" s="533"/>
      <c r="CQ72" s="533"/>
      <c r="CR72" s="533"/>
      <c r="CS72" s="533"/>
      <c r="CT72" s="533"/>
      <c r="CU72" s="533"/>
      <c r="CV72" s="533"/>
      <c r="CW72" s="533"/>
      <c r="CX72" s="533"/>
      <c r="CY72" s="533"/>
      <c r="CZ72" s="533"/>
    </row>
    <row r="73" spans="2:104" ht="13.5" x14ac:dyDescent="0.2">
      <c r="B73" s="145" t="str">
        <f t="shared" si="34"/>
        <v/>
      </c>
      <c r="C73" s="550"/>
      <c r="D73" s="551"/>
      <c r="E73" s="552"/>
      <c r="F73" s="553"/>
      <c r="G73" s="553"/>
      <c r="H73" s="554"/>
      <c r="I73" s="554"/>
      <c r="J73" s="554"/>
      <c r="K73" s="554"/>
      <c r="L73" s="613" t="str" cm="1">
        <f t="array" ref="L73">IF(OR(NOT(ISBLANK(H73:K73))),SUM(H73:K73), "")</f>
        <v/>
      </c>
      <c r="M73" s="613" t="str">
        <f t="shared" si="26"/>
        <v/>
      </c>
      <c r="N73" s="555" t="str">
        <f t="shared" si="64"/>
        <v/>
      </c>
      <c r="O73" s="532">
        <f t="shared" si="65"/>
        <v>0</v>
      </c>
      <c r="P73" s="146">
        <f t="shared" si="66"/>
        <v>0</v>
      </c>
      <c r="Q73" s="146">
        <f t="shared" si="45"/>
        <v>0</v>
      </c>
      <c r="R73" s="146">
        <f t="shared" si="46"/>
        <v>0</v>
      </c>
      <c r="S73" s="146" t="str">
        <f t="shared" si="67"/>
        <v/>
      </c>
      <c r="T73" s="146" t="str">
        <f t="shared" si="68"/>
        <v/>
      </c>
      <c r="U73" s="146">
        <f t="shared" si="47"/>
        <v>0</v>
      </c>
      <c r="V73" s="136">
        <f t="shared" si="69"/>
        <v>0</v>
      </c>
      <c r="W73" s="136">
        <f>IF(COLUMN(W$12)-COLUMN($V$12)+1&lt;=$U73,ROUNDUP(IF(SUM($V73:V73)+($E73-SUM($V73:V73))*$N73&gt;$E73-$O73,$E73-$O73-SUM($V73:V73),($E73-SUM($V73:V73))*$N73),0),0)</f>
        <v>0</v>
      </c>
      <c r="X73" s="136">
        <f>IF(COLUMN(X$12)-COLUMN($V$12)+1&lt;=$U73,ROUNDUP(IF(SUM($V73:W73)+($E73-SUM($V73:W73))*$N73&gt;$E73-$O73,$E73-$O73-SUM($V73:W73),($E73-SUM($V73:W73))*$N73),0),0)</f>
        <v>0</v>
      </c>
      <c r="Y73" s="136">
        <f>IF(COLUMN(Y$12)-COLUMN($V$12)+1&lt;=$U73,ROUNDUP(IF(SUM($V73:X73)+($E73-SUM($V73:X73))*$N73&gt;$E73-$O73,$E73-$O73-SUM($V73:X73),($E73-SUM($V73:X73))*$N73),0),0)</f>
        <v>0</v>
      </c>
      <c r="Z73" s="136">
        <f>IF(COLUMN(Z$12)-COLUMN($V$12)+1&lt;=$U73,ROUNDUP(IF(SUM($V73:Y73)+($E73-SUM($V73:Y73))*$N73&gt;$E73-$O73,$E73-$O73-SUM($V73:Y73),($E73-SUM($V73:Y73))*$N73),0),0)</f>
        <v>0</v>
      </c>
      <c r="AA73" s="136">
        <f>IF(COLUMN(AA$12)-COLUMN($V$12)+1&lt;=$U73,ROUNDUP(IF(SUM($V73:Z73)+($E73-SUM($V73:Z73))*$N73&gt;$E73-$O73,$E73-$O73-SUM($V73:Z73),($E73-SUM($V73:Z73))*$N73),0),0)</f>
        <v>0</v>
      </c>
      <c r="AB73" s="136">
        <f>IF(COLUMN(AB$12)-COLUMN($V$12)+1&lt;=$U73,ROUNDUP(IF(SUM($V73:AA73)+($E73-SUM($V73:AA73))*$N73&gt;$E73-$O73,$E73-$O73-SUM($V73:AA73),($E73-SUM($V73:AA73))*$N73),0),0)</f>
        <v>0</v>
      </c>
      <c r="AC73" s="136">
        <f>IF(COLUMN(AC$12)-COLUMN($V$12)+1&lt;=$U73,ROUNDUP(IF(SUM($V73:AB73)+($E73-SUM($V73:AB73))*$N73&gt;$E73-$O73,$E73-$O73-SUM($V73:AB73),($E73-SUM($V73:AB73))*$N73),0),0)</f>
        <v>0</v>
      </c>
      <c r="AD73" s="136">
        <f>IF(COLUMN(AD$12)-COLUMN($V$12)+1&lt;=$U73,ROUNDUP(IF(SUM($V73:AC73)+($E73-SUM($V73:AC73))*$N73&gt;$E73-$O73,$E73-$O73-SUM($V73:AC73),($E73-SUM($V73:AC73))*$N73),0),0)</f>
        <v>0</v>
      </c>
      <c r="AE73" s="136">
        <f>IF(COLUMN(AE$12)-COLUMN($V$12)+1&lt;=$U73,ROUNDUP(IF(SUM($V73:AD73)+($E73-SUM($V73:AD73))*$N73&gt;$E73-$O73,$E73-$O73-SUM($V73:AD73),($E73-SUM($V73:AD73))*$N73),0),0)</f>
        <v>0</v>
      </c>
      <c r="AF73" s="136">
        <f>IF(COLUMN(AF$12)-COLUMN($V$12)+1&lt;=$U73,ROUNDUP(IF(SUM($V73:AE73)+($E73-SUM($V73:AE73))*$N73&gt;$E73-$O73,$E73-$O73-SUM($V73:AE73),($E73-SUM($V73:AE73))*$N73),0),0)</f>
        <v>0</v>
      </c>
      <c r="AG73" s="136">
        <f>IF(COLUMN(AG$12)-COLUMN($V$12)+1&lt;=$U73,ROUNDUP(IF(SUM($V73:AF73)+($E73-SUM($V73:AF73))*$N73&gt;$E73-$O73,$E73-$O73-SUM($V73:AF73),($E73-SUM($V73:AF73))*$N73),0),0)</f>
        <v>0</v>
      </c>
      <c r="AH73" s="136">
        <f>IF(COLUMN(AH$12)-COLUMN($V$12)+1&lt;=$U73,ROUNDUP(IF(SUM($V73:AG73)+($E73-SUM($V73:AG73))*$N73&gt;$E73-$O73,$E73-$O73-SUM($V73:AG73),($E73-SUM($V73:AG73))*$N73),0),0)</f>
        <v>0</v>
      </c>
      <c r="AI73" s="136">
        <f>IF(COLUMN(AI$12)-COLUMN($V$12)+1&lt;=$U73,ROUNDUP(IF(SUM($V73:AH73)+($E73-SUM($V73:AH73))*$N73&gt;$E73-$O73,$E73-$O73-SUM($V73:AH73),($E73-SUM($V73:AH73))*$N73),0),0)</f>
        <v>0</v>
      </c>
      <c r="AJ73" s="136">
        <f>IF(COLUMN(AJ$12)-COLUMN($V$12)+1&lt;=$U73,ROUNDUP(IF(SUM($V73:AI73)+($E73-SUM($V73:AI73))*$N73&gt;$E73-$O73,$E73-$O73-SUM($V73:AI73),($E73-SUM($V73:AI73))*$N73),0),0)</f>
        <v>0</v>
      </c>
      <c r="AK73" s="136">
        <f>IF(COLUMN(AK$12)-COLUMN($V$12)+1&lt;=$U73,ROUNDUP(IF(SUM($V73:AJ73)+($E73-SUM($V73:AJ73))*$N73&gt;$E73-$O73,$E73-$O73-SUM($V73:AJ73),($E73-SUM($V73:AJ73))*$N73),0),0)</f>
        <v>0</v>
      </c>
      <c r="AL73" s="136">
        <f>IF(COLUMN(AL$12)-COLUMN($V$12)+1&lt;=$U73,ROUNDUP(IF(SUM($V73:AK73)+($E73-SUM($V73:AK73))*$N73&gt;$E73-$O73,$E73-$O73-SUM($V73:AK73),($E73-SUM($V73:AK73))*$N73),0),0)</f>
        <v>0</v>
      </c>
      <c r="AM73" s="136">
        <f>IF(COLUMN(AM$12)-COLUMN($V$12)+1&lt;=$U73,ROUNDUP(IF(SUM($V73:AL73)+($E73-SUM($V73:AL73))*$N73&gt;$E73-$O73,$E73-$O73-SUM($V73:AL73),($E73-SUM($V73:AL73))*$N73),0),0)</f>
        <v>0</v>
      </c>
      <c r="AN73" s="136">
        <f>IF(COLUMN(AN$12)-COLUMN($V$12)+1&lt;=$U73,ROUNDUP(IF(SUM($V73:AM73)+($E73-SUM($V73:AM73))*$N73&gt;$E73-$O73,$E73-$O73-SUM($V73:AM73),($E73-SUM($V73:AM73))*$N73),0),0)</f>
        <v>0</v>
      </c>
      <c r="AO73" s="136">
        <f>IF(COLUMN(AO$12)-COLUMN($V$12)+1&lt;=$U73,ROUNDUP(IF(SUM($V73:AN73)+($E73-SUM($V73:AN73))*$N73&gt;$E73-$O73,$E73-$O73-SUM($V73:AN73),($E73-SUM($V73:AN73))*$N73),0),0)</f>
        <v>0</v>
      </c>
      <c r="AP73" s="136">
        <f>IF(COLUMN(AP$12)-COLUMN($V$12)+1&lt;=$U73,ROUNDUP(IF(SUM($V73:AO73)+($E73-SUM($V73:AO73))*$N73&gt;$E73-$O73,$E73-$O73-SUM($V73:AO73),($E73-SUM($V73:AO73))*$N73),0),0)</f>
        <v>0</v>
      </c>
      <c r="AQ73" s="136">
        <f>IF(COLUMN(AQ$12)-COLUMN($V$12)+1&lt;=$U73,ROUNDUP(IF(SUM($V73:AP73)+($E73-SUM($V73:AP73))*$N73&gt;$E73-$O73,$E73-$O73-SUM($V73:AP73),($E73-SUM($V73:AP73))*$N73),0),0)</f>
        <v>0</v>
      </c>
      <c r="AR73" s="136">
        <f>IF(COLUMN(AR$12)-COLUMN($V$12)+1&lt;=$U73,ROUNDUP(IF(SUM($V73:AQ73)+($E73-SUM($V73:AQ73))*$N73&gt;$E73-$O73,$E73-$O73-SUM($V73:AQ73),($E73-SUM($V73:AQ73))*$N73),0),0)</f>
        <v>0</v>
      </c>
      <c r="AS73" s="136">
        <f>IF(COLUMN(AS$12)-COLUMN($V$12)+1&lt;=$U73,ROUNDUP(IF(SUM($V73:AR73)+($E73-SUM($V73:AR73))*$N73&gt;$E73-$O73,$E73-$O73-SUM($V73:AR73),($E73-SUM($V73:AR73))*$N73),0),0)</f>
        <v>0</v>
      </c>
      <c r="AT73" s="136">
        <f>IF(COLUMN(AT$12)-COLUMN($V$12)+1&lt;=$U73,ROUNDUP(IF(SUM($V73:AS73)+($E73-SUM($V73:AS73))*$N73&gt;$E73-$O73,$E73-$O73-SUM($V73:AS73),($E73-SUM($V73:AS73))*$N73),0),0)</f>
        <v>0</v>
      </c>
      <c r="AU73" s="136">
        <f>IF(COLUMN(AU$12)-COLUMN($V$12)+1&lt;=$U73,ROUNDUP(IF(SUM($V73:AT73)+($E73-SUM($V73:AT73))*$N73&gt;$E73-$O73,$E73-$O73-SUM($V73:AT73),($E73-SUM($V73:AT73))*$N73),0),0)</f>
        <v>0</v>
      </c>
      <c r="AV73" s="136">
        <f>IF(COLUMN(AV$12)-COLUMN($V$12)+1&lt;=$U73,ROUNDUP(IF(SUM($V73:AU73)+($E73-SUM($V73:AU73))*$N73&gt;$E73-$O73,$E73-$O73-SUM($V73:AU73),($E73-SUM($V73:AU73))*$N73),0),0)</f>
        <v>0</v>
      </c>
      <c r="AW73" s="136">
        <f>IF(COLUMN(AW$12)-COLUMN($V$12)+1&lt;=$U73,ROUNDUP(IF(SUM($V73:AV73)+($E73-SUM($V73:AV73))*$N73&gt;$E73-$O73,$E73-$O73-SUM($V73:AV73),($E73-SUM($V73:AV73))*$N73),0),0)</f>
        <v>0</v>
      </c>
      <c r="AX73" s="136">
        <f>IF(COLUMN(AX$12)-COLUMN($V$12)+1&lt;=$U73,ROUNDUP(IF(SUM($V73:AW73)+($E73-SUM($V73:AW73))*$N73&gt;$E73-$O73,$E73-$O73-SUM($V73:AW73),($E73-SUM($V73:AW73))*$N73),0),0)</f>
        <v>0</v>
      </c>
      <c r="AY73" s="136">
        <f>IF(COLUMN(AY$12)-COLUMN($V$12)+1&lt;=$U73,ROUNDUP(IF(SUM($V73:AX73)+($E73-SUM($V73:AX73))*$N73&gt;$E73-$O73,$E73-$O73-SUM($V73:AX73),($E73-SUM($V73:AX73))*$N73),0),0)</f>
        <v>0</v>
      </c>
      <c r="AZ73" s="136">
        <f>IF(COLUMN(AZ$12)-COLUMN($V$12)+1&lt;=$U73,ROUNDUP(IF(SUM($V73:AY73)+($E73-SUM($V73:AY73))*$N73&gt;$E73-$O73,$E73-$O73-SUM($V73:AY73),($E73-SUM($V73:AY73))*$N73),0),0)</f>
        <v>0</v>
      </c>
      <c r="BA73" s="136">
        <f>IF(COLUMN(BA$12)-COLUMN($V$12)+1&lt;=$U73,ROUNDUP(IF(SUM($V73:AZ73)+($E73-SUM($V73:AZ73))*$N73&gt;$E73-$O73,$E73-$O73-SUM($V73:AZ73),($E73-SUM($V73:AZ73))*$N73),0),0)</f>
        <v>0</v>
      </c>
      <c r="BB73" s="556">
        <f t="shared" si="70"/>
        <v>0</v>
      </c>
      <c r="BC73" s="556">
        <f t="shared" si="71"/>
        <v>0</v>
      </c>
      <c r="BD73" s="146">
        <f t="shared" si="72"/>
        <v>0</v>
      </c>
      <c r="BE73" s="146">
        <f t="shared" si="73"/>
        <v>0</v>
      </c>
      <c r="BF73" s="146">
        <f t="shared" si="74"/>
        <v>0</v>
      </c>
      <c r="BH73" s="557">
        <f t="shared" si="75"/>
        <v>0</v>
      </c>
      <c r="BI73" s="558">
        <f t="shared" si="48"/>
        <v>0</v>
      </c>
      <c r="BJ73" s="558">
        <f t="shared" si="49"/>
        <v>0</v>
      </c>
      <c r="BK73" s="557">
        <f t="shared" si="76"/>
        <v>0</v>
      </c>
      <c r="BL73" s="558">
        <f t="shared" si="50"/>
        <v>0</v>
      </c>
      <c r="BM73" s="558">
        <f t="shared" si="51"/>
        <v>0</v>
      </c>
      <c r="BN73" s="558">
        <f t="shared" si="52"/>
        <v>0</v>
      </c>
      <c r="BO73" s="558">
        <f t="shared" si="53"/>
        <v>0</v>
      </c>
      <c r="BP73" s="558">
        <f t="shared" si="54"/>
        <v>0</v>
      </c>
      <c r="BQ73" s="558">
        <f t="shared" si="55"/>
        <v>0</v>
      </c>
      <c r="BR73" s="533"/>
      <c r="BS73" s="557">
        <f t="shared" si="77"/>
        <v>0</v>
      </c>
      <c r="BT73" s="558">
        <f t="shared" si="56"/>
        <v>0</v>
      </c>
      <c r="BU73" s="558">
        <f t="shared" si="57"/>
        <v>0</v>
      </c>
      <c r="BV73" s="557">
        <f t="shared" si="78"/>
        <v>0</v>
      </c>
      <c r="BW73" s="558">
        <f t="shared" si="58"/>
        <v>0</v>
      </c>
      <c r="BX73" s="558">
        <f t="shared" si="59"/>
        <v>0</v>
      </c>
      <c r="BY73" s="558">
        <f t="shared" si="60"/>
        <v>0</v>
      </c>
      <c r="BZ73" s="558">
        <f t="shared" si="61"/>
        <v>0</v>
      </c>
      <c r="CA73" s="558">
        <f t="shared" si="62"/>
        <v>0</v>
      </c>
      <c r="CB73" s="558">
        <f t="shared" si="63"/>
        <v>0</v>
      </c>
      <c r="CC73" s="533"/>
      <c r="CD73" s="533"/>
      <c r="CE73" s="533"/>
      <c r="CF73" s="533"/>
      <c r="CG73" s="533"/>
      <c r="CH73" s="533"/>
      <c r="CI73" s="533"/>
      <c r="CJ73" s="533"/>
      <c r="CK73" s="533"/>
      <c r="CL73" s="533"/>
      <c r="CM73" s="533"/>
      <c r="CN73" s="533"/>
      <c r="CO73" s="533"/>
      <c r="CP73" s="533"/>
      <c r="CQ73" s="533"/>
      <c r="CR73" s="533"/>
      <c r="CS73" s="533"/>
      <c r="CT73" s="533"/>
      <c r="CU73" s="533"/>
      <c r="CV73" s="533"/>
      <c r="CW73" s="533"/>
      <c r="CX73" s="533"/>
      <c r="CY73" s="533"/>
      <c r="CZ73" s="533"/>
    </row>
    <row r="74" spans="2:104" ht="13.5" x14ac:dyDescent="0.2">
      <c r="B74" s="145" t="str">
        <f t="shared" si="34"/>
        <v/>
      </c>
      <c r="C74" s="550"/>
      <c r="D74" s="551"/>
      <c r="E74" s="552"/>
      <c r="F74" s="553"/>
      <c r="G74" s="553"/>
      <c r="H74" s="554"/>
      <c r="I74" s="554"/>
      <c r="J74" s="554"/>
      <c r="K74" s="554"/>
      <c r="L74" s="613" t="str" cm="1">
        <f t="array" ref="L74">IF(OR(NOT(ISBLANK(H74:K74))),SUM(H74:K74), "")</f>
        <v/>
      </c>
      <c r="M74" s="613" t="str">
        <f t="shared" si="26"/>
        <v/>
      </c>
      <c r="N74" s="555" t="str">
        <f t="shared" si="64"/>
        <v/>
      </c>
      <c r="O74" s="532">
        <f t="shared" si="65"/>
        <v>0</v>
      </c>
      <c r="P74" s="146">
        <f t="shared" si="66"/>
        <v>0</v>
      </c>
      <c r="Q74" s="146">
        <f t="shared" si="45"/>
        <v>0</v>
      </c>
      <c r="R74" s="146">
        <f t="shared" si="46"/>
        <v>0</v>
      </c>
      <c r="S74" s="146" t="str">
        <f t="shared" si="67"/>
        <v/>
      </c>
      <c r="T74" s="146" t="str">
        <f t="shared" si="68"/>
        <v/>
      </c>
      <c r="U74" s="146">
        <f t="shared" si="47"/>
        <v>0</v>
      </c>
      <c r="V74" s="136">
        <f t="shared" si="69"/>
        <v>0</v>
      </c>
      <c r="W74" s="136">
        <f>IF(COLUMN(W$12)-COLUMN($V$12)+1&lt;=$U74,ROUNDUP(IF(SUM($V74:V74)+($E74-SUM($V74:V74))*$N74&gt;$E74-$O74,$E74-$O74-SUM($V74:V74),($E74-SUM($V74:V74))*$N74),0),0)</f>
        <v>0</v>
      </c>
      <c r="X74" s="136">
        <f>IF(COLUMN(X$12)-COLUMN($V$12)+1&lt;=$U74,ROUNDUP(IF(SUM($V74:W74)+($E74-SUM($V74:W74))*$N74&gt;$E74-$O74,$E74-$O74-SUM($V74:W74),($E74-SUM($V74:W74))*$N74),0),0)</f>
        <v>0</v>
      </c>
      <c r="Y74" s="136">
        <f>IF(COLUMN(Y$12)-COLUMN($V$12)+1&lt;=$U74,ROUNDUP(IF(SUM($V74:X74)+($E74-SUM($V74:X74))*$N74&gt;$E74-$O74,$E74-$O74-SUM($V74:X74),($E74-SUM($V74:X74))*$N74),0),0)</f>
        <v>0</v>
      </c>
      <c r="Z74" s="136">
        <f>IF(COLUMN(Z$12)-COLUMN($V$12)+1&lt;=$U74,ROUNDUP(IF(SUM($V74:Y74)+($E74-SUM($V74:Y74))*$N74&gt;$E74-$O74,$E74-$O74-SUM($V74:Y74),($E74-SUM($V74:Y74))*$N74),0),0)</f>
        <v>0</v>
      </c>
      <c r="AA74" s="136">
        <f>IF(COLUMN(AA$12)-COLUMN($V$12)+1&lt;=$U74,ROUNDUP(IF(SUM($V74:Z74)+($E74-SUM($V74:Z74))*$N74&gt;$E74-$O74,$E74-$O74-SUM($V74:Z74),($E74-SUM($V74:Z74))*$N74),0),0)</f>
        <v>0</v>
      </c>
      <c r="AB74" s="136">
        <f>IF(COLUMN(AB$12)-COLUMN($V$12)+1&lt;=$U74,ROUNDUP(IF(SUM($V74:AA74)+($E74-SUM($V74:AA74))*$N74&gt;$E74-$O74,$E74-$O74-SUM($V74:AA74),($E74-SUM($V74:AA74))*$N74),0),0)</f>
        <v>0</v>
      </c>
      <c r="AC74" s="136">
        <f>IF(COLUMN(AC$12)-COLUMN($V$12)+1&lt;=$U74,ROUNDUP(IF(SUM($V74:AB74)+($E74-SUM($V74:AB74))*$N74&gt;$E74-$O74,$E74-$O74-SUM($V74:AB74),($E74-SUM($V74:AB74))*$N74),0),0)</f>
        <v>0</v>
      </c>
      <c r="AD74" s="136">
        <f>IF(COLUMN(AD$12)-COLUMN($V$12)+1&lt;=$U74,ROUNDUP(IF(SUM($V74:AC74)+($E74-SUM($V74:AC74))*$N74&gt;$E74-$O74,$E74-$O74-SUM($V74:AC74),($E74-SUM($V74:AC74))*$N74),0),0)</f>
        <v>0</v>
      </c>
      <c r="AE74" s="136">
        <f>IF(COLUMN(AE$12)-COLUMN($V$12)+1&lt;=$U74,ROUNDUP(IF(SUM($V74:AD74)+($E74-SUM($V74:AD74))*$N74&gt;$E74-$O74,$E74-$O74-SUM($V74:AD74),($E74-SUM($V74:AD74))*$N74),0),0)</f>
        <v>0</v>
      </c>
      <c r="AF74" s="136">
        <f>IF(COLUMN(AF$12)-COLUMN($V$12)+1&lt;=$U74,ROUNDUP(IF(SUM($V74:AE74)+($E74-SUM($V74:AE74))*$N74&gt;$E74-$O74,$E74-$O74-SUM($V74:AE74),($E74-SUM($V74:AE74))*$N74),0),0)</f>
        <v>0</v>
      </c>
      <c r="AG74" s="136">
        <f>IF(COLUMN(AG$12)-COLUMN($V$12)+1&lt;=$U74,ROUNDUP(IF(SUM($V74:AF74)+($E74-SUM($V74:AF74))*$N74&gt;$E74-$O74,$E74-$O74-SUM($V74:AF74),($E74-SUM($V74:AF74))*$N74),0),0)</f>
        <v>0</v>
      </c>
      <c r="AH74" s="136">
        <f>IF(COLUMN(AH$12)-COLUMN($V$12)+1&lt;=$U74,ROUNDUP(IF(SUM($V74:AG74)+($E74-SUM($V74:AG74))*$N74&gt;$E74-$O74,$E74-$O74-SUM($V74:AG74),($E74-SUM($V74:AG74))*$N74),0),0)</f>
        <v>0</v>
      </c>
      <c r="AI74" s="136">
        <f>IF(COLUMN(AI$12)-COLUMN($V$12)+1&lt;=$U74,ROUNDUP(IF(SUM($V74:AH74)+($E74-SUM($V74:AH74))*$N74&gt;$E74-$O74,$E74-$O74-SUM($V74:AH74),($E74-SUM($V74:AH74))*$N74),0),0)</f>
        <v>0</v>
      </c>
      <c r="AJ74" s="136">
        <f>IF(COLUMN(AJ$12)-COLUMN($V$12)+1&lt;=$U74,ROUNDUP(IF(SUM($V74:AI74)+($E74-SUM($V74:AI74))*$N74&gt;$E74-$O74,$E74-$O74-SUM($V74:AI74),($E74-SUM($V74:AI74))*$N74),0),0)</f>
        <v>0</v>
      </c>
      <c r="AK74" s="136">
        <f>IF(COLUMN(AK$12)-COLUMN($V$12)+1&lt;=$U74,ROUNDUP(IF(SUM($V74:AJ74)+($E74-SUM($V74:AJ74))*$N74&gt;$E74-$O74,$E74-$O74-SUM($V74:AJ74),($E74-SUM($V74:AJ74))*$N74),0),0)</f>
        <v>0</v>
      </c>
      <c r="AL74" s="136">
        <f>IF(COLUMN(AL$12)-COLUMN($V$12)+1&lt;=$U74,ROUNDUP(IF(SUM($V74:AK74)+($E74-SUM($V74:AK74))*$N74&gt;$E74-$O74,$E74-$O74-SUM($V74:AK74),($E74-SUM($V74:AK74))*$N74),0),0)</f>
        <v>0</v>
      </c>
      <c r="AM74" s="136">
        <f>IF(COLUMN(AM$12)-COLUMN($V$12)+1&lt;=$U74,ROUNDUP(IF(SUM($V74:AL74)+($E74-SUM($V74:AL74))*$N74&gt;$E74-$O74,$E74-$O74-SUM($V74:AL74),($E74-SUM($V74:AL74))*$N74),0),0)</f>
        <v>0</v>
      </c>
      <c r="AN74" s="136">
        <f>IF(COLUMN(AN$12)-COLUMN($V$12)+1&lt;=$U74,ROUNDUP(IF(SUM($V74:AM74)+($E74-SUM($V74:AM74))*$N74&gt;$E74-$O74,$E74-$O74-SUM($V74:AM74),($E74-SUM($V74:AM74))*$N74),0),0)</f>
        <v>0</v>
      </c>
      <c r="AO74" s="136">
        <f>IF(COLUMN(AO$12)-COLUMN($V$12)+1&lt;=$U74,ROUNDUP(IF(SUM($V74:AN74)+($E74-SUM($V74:AN74))*$N74&gt;$E74-$O74,$E74-$O74-SUM($V74:AN74),($E74-SUM($V74:AN74))*$N74),0),0)</f>
        <v>0</v>
      </c>
      <c r="AP74" s="136">
        <f>IF(COLUMN(AP$12)-COLUMN($V$12)+1&lt;=$U74,ROUNDUP(IF(SUM($V74:AO74)+($E74-SUM($V74:AO74))*$N74&gt;$E74-$O74,$E74-$O74-SUM($V74:AO74),($E74-SUM($V74:AO74))*$N74),0),0)</f>
        <v>0</v>
      </c>
      <c r="AQ74" s="136">
        <f>IF(COLUMN(AQ$12)-COLUMN($V$12)+1&lt;=$U74,ROUNDUP(IF(SUM($V74:AP74)+($E74-SUM($V74:AP74))*$N74&gt;$E74-$O74,$E74-$O74-SUM($V74:AP74),($E74-SUM($V74:AP74))*$N74),0),0)</f>
        <v>0</v>
      </c>
      <c r="AR74" s="136">
        <f>IF(COLUMN(AR$12)-COLUMN($V$12)+1&lt;=$U74,ROUNDUP(IF(SUM($V74:AQ74)+($E74-SUM($V74:AQ74))*$N74&gt;$E74-$O74,$E74-$O74-SUM($V74:AQ74),($E74-SUM($V74:AQ74))*$N74),0),0)</f>
        <v>0</v>
      </c>
      <c r="AS74" s="136">
        <f>IF(COLUMN(AS$12)-COLUMN($V$12)+1&lt;=$U74,ROUNDUP(IF(SUM($V74:AR74)+($E74-SUM($V74:AR74))*$N74&gt;$E74-$O74,$E74-$O74-SUM($V74:AR74),($E74-SUM($V74:AR74))*$N74),0),0)</f>
        <v>0</v>
      </c>
      <c r="AT74" s="136">
        <f>IF(COLUMN(AT$12)-COLUMN($V$12)+1&lt;=$U74,ROUNDUP(IF(SUM($V74:AS74)+($E74-SUM($V74:AS74))*$N74&gt;$E74-$O74,$E74-$O74-SUM($V74:AS74),($E74-SUM($V74:AS74))*$N74),0),0)</f>
        <v>0</v>
      </c>
      <c r="AU74" s="136">
        <f>IF(COLUMN(AU$12)-COLUMN($V$12)+1&lt;=$U74,ROUNDUP(IF(SUM($V74:AT74)+($E74-SUM($V74:AT74))*$N74&gt;$E74-$O74,$E74-$O74-SUM($V74:AT74),($E74-SUM($V74:AT74))*$N74),0),0)</f>
        <v>0</v>
      </c>
      <c r="AV74" s="136">
        <f>IF(COLUMN(AV$12)-COLUMN($V$12)+1&lt;=$U74,ROUNDUP(IF(SUM($V74:AU74)+($E74-SUM($V74:AU74))*$N74&gt;$E74-$O74,$E74-$O74-SUM($V74:AU74),($E74-SUM($V74:AU74))*$N74),0),0)</f>
        <v>0</v>
      </c>
      <c r="AW74" s="136">
        <f>IF(COLUMN(AW$12)-COLUMN($V$12)+1&lt;=$U74,ROUNDUP(IF(SUM($V74:AV74)+($E74-SUM($V74:AV74))*$N74&gt;$E74-$O74,$E74-$O74-SUM($V74:AV74),($E74-SUM($V74:AV74))*$N74),0),0)</f>
        <v>0</v>
      </c>
      <c r="AX74" s="136">
        <f>IF(COLUMN(AX$12)-COLUMN($V$12)+1&lt;=$U74,ROUNDUP(IF(SUM($V74:AW74)+($E74-SUM($V74:AW74))*$N74&gt;$E74-$O74,$E74-$O74-SUM($V74:AW74),($E74-SUM($V74:AW74))*$N74),0),0)</f>
        <v>0</v>
      </c>
      <c r="AY74" s="136">
        <f>IF(COLUMN(AY$12)-COLUMN($V$12)+1&lt;=$U74,ROUNDUP(IF(SUM($V74:AX74)+($E74-SUM($V74:AX74))*$N74&gt;$E74-$O74,$E74-$O74-SUM($V74:AX74),($E74-SUM($V74:AX74))*$N74),0),0)</f>
        <v>0</v>
      </c>
      <c r="AZ74" s="136">
        <f>IF(COLUMN(AZ$12)-COLUMN($V$12)+1&lt;=$U74,ROUNDUP(IF(SUM($V74:AY74)+($E74-SUM($V74:AY74))*$N74&gt;$E74-$O74,$E74-$O74-SUM($V74:AY74),($E74-SUM($V74:AY74))*$N74),0),0)</f>
        <v>0</v>
      </c>
      <c r="BA74" s="136">
        <f>IF(COLUMN(BA$12)-COLUMN($V$12)+1&lt;=$U74,ROUNDUP(IF(SUM($V74:AZ74)+($E74-SUM($V74:AZ74))*$N74&gt;$E74-$O74,$E74-$O74-SUM($V74:AZ74),($E74-SUM($V74:AZ74))*$N74),0),0)</f>
        <v>0</v>
      </c>
      <c r="BB74" s="556">
        <f t="shared" si="70"/>
        <v>0</v>
      </c>
      <c r="BC74" s="556">
        <f t="shared" si="71"/>
        <v>0</v>
      </c>
      <c r="BD74" s="146">
        <f t="shared" si="72"/>
        <v>0</v>
      </c>
      <c r="BE74" s="146">
        <f t="shared" si="73"/>
        <v>0</v>
      </c>
      <c r="BF74" s="146">
        <f t="shared" si="74"/>
        <v>0</v>
      </c>
      <c r="BH74" s="557">
        <f t="shared" si="75"/>
        <v>0</v>
      </c>
      <c r="BI74" s="558">
        <f t="shared" si="48"/>
        <v>0</v>
      </c>
      <c r="BJ74" s="558">
        <f t="shared" si="49"/>
        <v>0</v>
      </c>
      <c r="BK74" s="557">
        <f t="shared" si="76"/>
        <v>0</v>
      </c>
      <c r="BL74" s="558">
        <f t="shared" si="50"/>
        <v>0</v>
      </c>
      <c r="BM74" s="558">
        <f t="shared" si="51"/>
        <v>0</v>
      </c>
      <c r="BN74" s="558">
        <f t="shared" si="52"/>
        <v>0</v>
      </c>
      <c r="BO74" s="558">
        <f t="shared" si="53"/>
        <v>0</v>
      </c>
      <c r="BP74" s="558">
        <f t="shared" si="54"/>
        <v>0</v>
      </c>
      <c r="BQ74" s="558">
        <f t="shared" si="55"/>
        <v>0</v>
      </c>
      <c r="BR74" s="533"/>
      <c r="BS74" s="557">
        <f t="shared" si="77"/>
        <v>0</v>
      </c>
      <c r="BT74" s="558">
        <f t="shared" si="56"/>
        <v>0</v>
      </c>
      <c r="BU74" s="558">
        <f t="shared" si="57"/>
        <v>0</v>
      </c>
      <c r="BV74" s="557">
        <f t="shared" si="78"/>
        <v>0</v>
      </c>
      <c r="BW74" s="558">
        <f t="shared" si="58"/>
        <v>0</v>
      </c>
      <c r="BX74" s="558">
        <f t="shared" si="59"/>
        <v>0</v>
      </c>
      <c r="BY74" s="558">
        <f t="shared" si="60"/>
        <v>0</v>
      </c>
      <c r="BZ74" s="558">
        <f t="shared" si="61"/>
        <v>0</v>
      </c>
      <c r="CA74" s="558">
        <f t="shared" si="62"/>
        <v>0</v>
      </c>
      <c r="CB74" s="558">
        <f t="shared" si="63"/>
        <v>0</v>
      </c>
      <c r="CC74" s="533"/>
      <c r="CD74" s="533"/>
      <c r="CE74" s="533"/>
      <c r="CF74" s="533"/>
      <c r="CG74" s="533"/>
      <c r="CH74" s="533"/>
      <c r="CI74" s="533"/>
      <c r="CJ74" s="533"/>
      <c r="CK74" s="533"/>
      <c r="CL74" s="533"/>
      <c r="CM74" s="533"/>
      <c r="CN74" s="533"/>
      <c r="CO74" s="533"/>
      <c r="CP74" s="533"/>
      <c r="CQ74" s="533"/>
      <c r="CR74" s="533"/>
      <c r="CS74" s="533"/>
      <c r="CT74" s="533"/>
      <c r="CU74" s="533"/>
      <c r="CV74" s="533"/>
      <c r="CW74" s="533"/>
      <c r="CX74" s="533"/>
      <c r="CY74" s="533"/>
      <c r="CZ74" s="533"/>
    </row>
    <row r="75" spans="2:104" ht="13.5" x14ac:dyDescent="0.2">
      <c r="B75" s="145" t="str">
        <f t="shared" si="34"/>
        <v/>
      </c>
      <c r="C75" s="550"/>
      <c r="D75" s="551"/>
      <c r="E75" s="552"/>
      <c r="F75" s="553"/>
      <c r="G75" s="553"/>
      <c r="H75" s="554"/>
      <c r="I75" s="554"/>
      <c r="J75" s="554"/>
      <c r="K75" s="554"/>
      <c r="L75" s="613" t="str" cm="1">
        <f t="array" ref="L75">IF(OR(NOT(ISBLANK(H75:K75))),SUM(H75:K75), "")</f>
        <v/>
      </c>
      <c r="M75" s="613" t="str">
        <f t="shared" si="26"/>
        <v/>
      </c>
      <c r="N75" s="555" t="str">
        <f t="shared" si="64"/>
        <v/>
      </c>
      <c r="O75" s="532">
        <f t="shared" si="65"/>
        <v>0</v>
      </c>
      <c r="P75" s="146">
        <f t="shared" si="66"/>
        <v>0</v>
      </c>
      <c r="Q75" s="146">
        <f t="shared" si="45"/>
        <v>0</v>
      </c>
      <c r="R75" s="146">
        <f t="shared" si="46"/>
        <v>0</v>
      </c>
      <c r="S75" s="146" t="str">
        <f t="shared" si="67"/>
        <v/>
      </c>
      <c r="T75" s="146" t="str">
        <f t="shared" si="68"/>
        <v/>
      </c>
      <c r="U75" s="146">
        <f t="shared" si="47"/>
        <v>0</v>
      </c>
      <c r="V75" s="136">
        <f t="shared" si="69"/>
        <v>0</v>
      </c>
      <c r="W75" s="136">
        <f>IF(COLUMN(W$12)-COLUMN($V$12)+1&lt;=$U75,ROUNDUP(IF(SUM($V75:V75)+($E75-SUM($V75:V75))*$N75&gt;$E75-$O75,$E75-$O75-SUM($V75:V75),($E75-SUM($V75:V75))*$N75),0),0)</f>
        <v>0</v>
      </c>
      <c r="X75" s="136">
        <f>IF(COLUMN(X$12)-COLUMN($V$12)+1&lt;=$U75,ROUNDUP(IF(SUM($V75:W75)+($E75-SUM($V75:W75))*$N75&gt;$E75-$O75,$E75-$O75-SUM($V75:W75),($E75-SUM($V75:W75))*$N75),0),0)</f>
        <v>0</v>
      </c>
      <c r="Y75" s="136">
        <f>IF(COLUMN(Y$12)-COLUMN($V$12)+1&lt;=$U75,ROUNDUP(IF(SUM($V75:X75)+($E75-SUM($V75:X75))*$N75&gt;$E75-$O75,$E75-$O75-SUM($V75:X75),($E75-SUM($V75:X75))*$N75),0),0)</f>
        <v>0</v>
      </c>
      <c r="Z75" s="136">
        <f>IF(COLUMN(Z$12)-COLUMN($V$12)+1&lt;=$U75,ROUNDUP(IF(SUM($V75:Y75)+($E75-SUM($V75:Y75))*$N75&gt;$E75-$O75,$E75-$O75-SUM($V75:Y75),($E75-SUM($V75:Y75))*$N75),0),0)</f>
        <v>0</v>
      </c>
      <c r="AA75" s="136">
        <f>IF(COLUMN(AA$12)-COLUMN($V$12)+1&lt;=$U75,ROUNDUP(IF(SUM($V75:Z75)+($E75-SUM($V75:Z75))*$N75&gt;$E75-$O75,$E75-$O75-SUM($V75:Z75),($E75-SUM($V75:Z75))*$N75),0),0)</f>
        <v>0</v>
      </c>
      <c r="AB75" s="136">
        <f>IF(COLUMN(AB$12)-COLUMN($V$12)+1&lt;=$U75,ROUNDUP(IF(SUM($V75:AA75)+($E75-SUM($V75:AA75))*$N75&gt;$E75-$O75,$E75-$O75-SUM($V75:AA75),($E75-SUM($V75:AA75))*$N75),0),0)</f>
        <v>0</v>
      </c>
      <c r="AC75" s="136">
        <f>IF(COLUMN(AC$12)-COLUMN($V$12)+1&lt;=$U75,ROUNDUP(IF(SUM($V75:AB75)+($E75-SUM($V75:AB75))*$N75&gt;$E75-$O75,$E75-$O75-SUM($V75:AB75),($E75-SUM($V75:AB75))*$N75),0),0)</f>
        <v>0</v>
      </c>
      <c r="AD75" s="136">
        <f>IF(COLUMN(AD$12)-COLUMN($V$12)+1&lt;=$U75,ROUNDUP(IF(SUM($V75:AC75)+($E75-SUM($V75:AC75))*$N75&gt;$E75-$O75,$E75-$O75-SUM($V75:AC75),($E75-SUM($V75:AC75))*$N75),0),0)</f>
        <v>0</v>
      </c>
      <c r="AE75" s="136">
        <f>IF(COLUMN(AE$12)-COLUMN($V$12)+1&lt;=$U75,ROUNDUP(IF(SUM($V75:AD75)+($E75-SUM($V75:AD75))*$N75&gt;$E75-$O75,$E75-$O75-SUM($V75:AD75),($E75-SUM($V75:AD75))*$N75),0),0)</f>
        <v>0</v>
      </c>
      <c r="AF75" s="136">
        <f>IF(COLUMN(AF$12)-COLUMN($V$12)+1&lt;=$U75,ROUNDUP(IF(SUM($V75:AE75)+($E75-SUM($V75:AE75))*$N75&gt;$E75-$O75,$E75-$O75-SUM($V75:AE75),($E75-SUM($V75:AE75))*$N75),0),0)</f>
        <v>0</v>
      </c>
      <c r="AG75" s="136">
        <f>IF(COLUMN(AG$12)-COLUMN($V$12)+1&lt;=$U75,ROUNDUP(IF(SUM($V75:AF75)+($E75-SUM($V75:AF75))*$N75&gt;$E75-$O75,$E75-$O75-SUM($V75:AF75),($E75-SUM($V75:AF75))*$N75),0),0)</f>
        <v>0</v>
      </c>
      <c r="AH75" s="136">
        <f>IF(COLUMN(AH$12)-COLUMN($V$12)+1&lt;=$U75,ROUNDUP(IF(SUM($V75:AG75)+($E75-SUM($V75:AG75))*$N75&gt;$E75-$O75,$E75-$O75-SUM($V75:AG75),($E75-SUM($V75:AG75))*$N75),0),0)</f>
        <v>0</v>
      </c>
      <c r="AI75" s="136">
        <f>IF(COLUMN(AI$12)-COLUMN($V$12)+1&lt;=$U75,ROUNDUP(IF(SUM($V75:AH75)+($E75-SUM($V75:AH75))*$N75&gt;$E75-$O75,$E75-$O75-SUM($V75:AH75),($E75-SUM($V75:AH75))*$N75),0),0)</f>
        <v>0</v>
      </c>
      <c r="AJ75" s="136">
        <f>IF(COLUMN(AJ$12)-COLUMN($V$12)+1&lt;=$U75,ROUNDUP(IF(SUM($V75:AI75)+($E75-SUM($V75:AI75))*$N75&gt;$E75-$O75,$E75-$O75-SUM($V75:AI75),($E75-SUM($V75:AI75))*$N75),0),0)</f>
        <v>0</v>
      </c>
      <c r="AK75" s="136">
        <f>IF(COLUMN(AK$12)-COLUMN($V$12)+1&lt;=$U75,ROUNDUP(IF(SUM($V75:AJ75)+($E75-SUM($V75:AJ75))*$N75&gt;$E75-$O75,$E75-$O75-SUM($V75:AJ75),($E75-SUM($V75:AJ75))*$N75),0),0)</f>
        <v>0</v>
      </c>
      <c r="AL75" s="136">
        <f>IF(COLUMN(AL$12)-COLUMN($V$12)+1&lt;=$U75,ROUNDUP(IF(SUM($V75:AK75)+($E75-SUM($V75:AK75))*$N75&gt;$E75-$O75,$E75-$O75-SUM($V75:AK75),($E75-SUM($V75:AK75))*$N75),0),0)</f>
        <v>0</v>
      </c>
      <c r="AM75" s="136">
        <f>IF(COLUMN(AM$12)-COLUMN($V$12)+1&lt;=$U75,ROUNDUP(IF(SUM($V75:AL75)+($E75-SUM($V75:AL75))*$N75&gt;$E75-$O75,$E75-$O75-SUM($V75:AL75),($E75-SUM($V75:AL75))*$N75),0),0)</f>
        <v>0</v>
      </c>
      <c r="AN75" s="136">
        <f>IF(COLUMN(AN$12)-COLUMN($V$12)+1&lt;=$U75,ROUNDUP(IF(SUM($V75:AM75)+($E75-SUM($V75:AM75))*$N75&gt;$E75-$O75,$E75-$O75-SUM($V75:AM75),($E75-SUM($V75:AM75))*$N75),0),0)</f>
        <v>0</v>
      </c>
      <c r="AO75" s="136">
        <f>IF(COLUMN(AO$12)-COLUMN($V$12)+1&lt;=$U75,ROUNDUP(IF(SUM($V75:AN75)+($E75-SUM($V75:AN75))*$N75&gt;$E75-$O75,$E75-$O75-SUM($V75:AN75),($E75-SUM($V75:AN75))*$N75),0),0)</f>
        <v>0</v>
      </c>
      <c r="AP75" s="136">
        <f>IF(COLUMN(AP$12)-COLUMN($V$12)+1&lt;=$U75,ROUNDUP(IF(SUM($V75:AO75)+($E75-SUM($V75:AO75))*$N75&gt;$E75-$O75,$E75-$O75-SUM($V75:AO75),($E75-SUM($V75:AO75))*$N75),0),0)</f>
        <v>0</v>
      </c>
      <c r="AQ75" s="136">
        <f>IF(COLUMN(AQ$12)-COLUMN($V$12)+1&lt;=$U75,ROUNDUP(IF(SUM($V75:AP75)+($E75-SUM($V75:AP75))*$N75&gt;$E75-$O75,$E75-$O75-SUM($V75:AP75),($E75-SUM($V75:AP75))*$N75),0),0)</f>
        <v>0</v>
      </c>
      <c r="AR75" s="136">
        <f>IF(COLUMN(AR$12)-COLUMN($V$12)+1&lt;=$U75,ROUNDUP(IF(SUM($V75:AQ75)+($E75-SUM($V75:AQ75))*$N75&gt;$E75-$O75,$E75-$O75-SUM($V75:AQ75),($E75-SUM($V75:AQ75))*$N75),0),0)</f>
        <v>0</v>
      </c>
      <c r="AS75" s="136">
        <f>IF(COLUMN(AS$12)-COLUMN($V$12)+1&lt;=$U75,ROUNDUP(IF(SUM($V75:AR75)+($E75-SUM($V75:AR75))*$N75&gt;$E75-$O75,$E75-$O75-SUM($V75:AR75),($E75-SUM($V75:AR75))*$N75),0),0)</f>
        <v>0</v>
      </c>
      <c r="AT75" s="136">
        <f>IF(COLUMN(AT$12)-COLUMN($V$12)+1&lt;=$U75,ROUNDUP(IF(SUM($V75:AS75)+($E75-SUM($V75:AS75))*$N75&gt;$E75-$O75,$E75-$O75-SUM($V75:AS75),($E75-SUM($V75:AS75))*$N75),0),0)</f>
        <v>0</v>
      </c>
      <c r="AU75" s="136">
        <f>IF(COLUMN(AU$12)-COLUMN($V$12)+1&lt;=$U75,ROUNDUP(IF(SUM($V75:AT75)+($E75-SUM($V75:AT75))*$N75&gt;$E75-$O75,$E75-$O75-SUM($V75:AT75),($E75-SUM($V75:AT75))*$N75),0),0)</f>
        <v>0</v>
      </c>
      <c r="AV75" s="136">
        <f>IF(COLUMN(AV$12)-COLUMN($V$12)+1&lt;=$U75,ROUNDUP(IF(SUM($V75:AU75)+($E75-SUM($V75:AU75))*$N75&gt;$E75-$O75,$E75-$O75-SUM($V75:AU75),($E75-SUM($V75:AU75))*$N75),0),0)</f>
        <v>0</v>
      </c>
      <c r="AW75" s="136">
        <f>IF(COLUMN(AW$12)-COLUMN($V$12)+1&lt;=$U75,ROUNDUP(IF(SUM($V75:AV75)+($E75-SUM($V75:AV75))*$N75&gt;$E75-$O75,$E75-$O75-SUM($V75:AV75),($E75-SUM($V75:AV75))*$N75),0),0)</f>
        <v>0</v>
      </c>
      <c r="AX75" s="136">
        <f>IF(COLUMN(AX$12)-COLUMN($V$12)+1&lt;=$U75,ROUNDUP(IF(SUM($V75:AW75)+($E75-SUM($V75:AW75))*$N75&gt;$E75-$O75,$E75-$O75-SUM($V75:AW75),($E75-SUM($V75:AW75))*$N75),0),0)</f>
        <v>0</v>
      </c>
      <c r="AY75" s="136">
        <f>IF(COLUMN(AY$12)-COLUMN($V$12)+1&lt;=$U75,ROUNDUP(IF(SUM($V75:AX75)+($E75-SUM($V75:AX75))*$N75&gt;$E75-$O75,$E75-$O75-SUM($V75:AX75),($E75-SUM($V75:AX75))*$N75),0),0)</f>
        <v>0</v>
      </c>
      <c r="AZ75" s="136">
        <f>IF(COLUMN(AZ$12)-COLUMN($V$12)+1&lt;=$U75,ROUNDUP(IF(SUM($V75:AY75)+($E75-SUM($V75:AY75))*$N75&gt;$E75-$O75,$E75-$O75-SUM($V75:AY75),($E75-SUM($V75:AY75))*$N75),0),0)</f>
        <v>0</v>
      </c>
      <c r="BA75" s="136">
        <f>IF(COLUMN(BA$12)-COLUMN($V$12)+1&lt;=$U75,ROUNDUP(IF(SUM($V75:AZ75)+($E75-SUM($V75:AZ75))*$N75&gt;$E75-$O75,$E75-$O75-SUM($V75:AZ75),($E75-SUM($V75:AZ75))*$N75),0),0)</f>
        <v>0</v>
      </c>
      <c r="BB75" s="556">
        <f t="shared" si="70"/>
        <v>0</v>
      </c>
      <c r="BC75" s="556">
        <f t="shared" si="71"/>
        <v>0</v>
      </c>
      <c r="BD75" s="146">
        <f t="shared" si="72"/>
        <v>0</v>
      </c>
      <c r="BE75" s="146">
        <f t="shared" si="73"/>
        <v>0</v>
      </c>
      <c r="BF75" s="146">
        <f t="shared" si="74"/>
        <v>0</v>
      </c>
      <c r="BH75" s="557">
        <f t="shared" si="75"/>
        <v>0</v>
      </c>
      <c r="BI75" s="558">
        <f t="shared" si="48"/>
        <v>0</v>
      </c>
      <c r="BJ75" s="558">
        <f t="shared" si="49"/>
        <v>0</v>
      </c>
      <c r="BK75" s="557">
        <f t="shared" si="76"/>
        <v>0</v>
      </c>
      <c r="BL75" s="558">
        <f t="shared" si="50"/>
        <v>0</v>
      </c>
      <c r="BM75" s="558">
        <f t="shared" si="51"/>
        <v>0</v>
      </c>
      <c r="BN75" s="558">
        <f t="shared" si="52"/>
        <v>0</v>
      </c>
      <c r="BO75" s="558">
        <f t="shared" si="53"/>
        <v>0</v>
      </c>
      <c r="BP75" s="558">
        <f t="shared" si="54"/>
        <v>0</v>
      </c>
      <c r="BQ75" s="558">
        <f t="shared" si="55"/>
        <v>0</v>
      </c>
      <c r="BR75" s="533"/>
      <c r="BS75" s="557">
        <f t="shared" si="77"/>
        <v>0</v>
      </c>
      <c r="BT75" s="558">
        <f t="shared" si="56"/>
        <v>0</v>
      </c>
      <c r="BU75" s="558">
        <f t="shared" si="57"/>
        <v>0</v>
      </c>
      <c r="BV75" s="557">
        <f t="shared" si="78"/>
        <v>0</v>
      </c>
      <c r="BW75" s="558">
        <f t="shared" si="58"/>
        <v>0</v>
      </c>
      <c r="BX75" s="558">
        <f t="shared" si="59"/>
        <v>0</v>
      </c>
      <c r="BY75" s="558">
        <f t="shared" si="60"/>
        <v>0</v>
      </c>
      <c r="BZ75" s="558">
        <f t="shared" si="61"/>
        <v>0</v>
      </c>
      <c r="CA75" s="558">
        <f t="shared" si="62"/>
        <v>0</v>
      </c>
      <c r="CB75" s="558">
        <f t="shared" si="63"/>
        <v>0</v>
      </c>
      <c r="CC75" s="533"/>
      <c r="CD75" s="533"/>
      <c r="CE75" s="533"/>
      <c r="CF75" s="533"/>
      <c r="CG75" s="533"/>
      <c r="CH75" s="533"/>
      <c r="CI75" s="533"/>
      <c r="CJ75" s="533"/>
      <c r="CK75" s="533"/>
      <c r="CL75" s="533"/>
      <c r="CM75" s="533"/>
      <c r="CN75" s="533"/>
      <c r="CO75" s="533"/>
      <c r="CP75" s="533"/>
      <c r="CQ75" s="533"/>
      <c r="CR75" s="533"/>
      <c r="CS75" s="533"/>
      <c r="CT75" s="533"/>
      <c r="CU75" s="533"/>
      <c r="CV75" s="533"/>
      <c r="CW75" s="533"/>
      <c r="CX75" s="533"/>
      <c r="CY75" s="533"/>
      <c r="CZ75" s="533"/>
    </row>
    <row r="76" spans="2:104" ht="13.5" x14ac:dyDescent="0.2">
      <c r="B76" s="145" t="str">
        <f t="shared" si="34"/>
        <v/>
      </c>
      <c r="C76" s="550"/>
      <c r="D76" s="551"/>
      <c r="E76" s="552"/>
      <c r="F76" s="553"/>
      <c r="G76" s="553"/>
      <c r="H76" s="554"/>
      <c r="I76" s="554"/>
      <c r="J76" s="554"/>
      <c r="K76" s="554"/>
      <c r="L76" s="613" t="str" cm="1">
        <f t="array" ref="L76">IF(OR(NOT(ISBLANK(H76:K76))),SUM(H76:K76), "")</f>
        <v/>
      </c>
      <c r="M76" s="613" t="str">
        <f t="shared" si="26"/>
        <v/>
      </c>
      <c r="N76" s="555" t="str">
        <f t="shared" si="64"/>
        <v/>
      </c>
      <c r="O76" s="532">
        <f t="shared" si="65"/>
        <v>0</v>
      </c>
      <c r="P76" s="146">
        <f t="shared" si="66"/>
        <v>0</v>
      </c>
      <c r="Q76" s="146">
        <f t="shared" si="45"/>
        <v>0</v>
      </c>
      <c r="R76" s="146">
        <f t="shared" si="46"/>
        <v>0</v>
      </c>
      <c r="S76" s="146" t="str">
        <f t="shared" si="67"/>
        <v/>
      </c>
      <c r="T76" s="146" t="str">
        <f t="shared" si="68"/>
        <v/>
      </c>
      <c r="U76" s="146">
        <f t="shared" si="47"/>
        <v>0</v>
      </c>
      <c r="V76" s="136">
        <f t="shared" si="69"/>
        <v>0</v>
      </c>
      <c r="W76" s="136">
        <f>IF(COLUMN(W$12)-COLUMN($V$12)+1&lt;=$U76,ROUNDUP(IF(SUM($V76:V76)+($E76-SUM($V76:V76))*$N76&gt;$E76-$O76,$E76-$O76-SUM($V76:V76),($E76-SUM($V76:V76))*$N76),0),0)</f>
        <v>0</v>
      </c>
      <c r="X76" s="136">
        <f>IF(COLUMN(X$12)-COLUMN($V$12)+1&lt;=$U76,ROUNDUP(IF(SUM($V76:W76)+($E76-SUM($V76:W76))*$N76&gt;$E76-$O76,$E76-$O76-SUM($V76:W76),($E76-SUM($V76:W76))*$N76),0),0)</f>
        <v>0</v>
      </c>
      <c r="Y76" s="136">
        <f>IF(COLUMN(Y$12)-COLUMN($V$12)+1&lt;=$U76,ROUNDUP(IF(SUM($V76:X76)+($E76-SUM($V76:X76))*$N76&gt;$E76-$O76,$E76-$O76-SUM($V76:X76),($E76-SUM($V76:X76))*$N76),0),0)</f>
        <v>0</v>
      </c>
      <c r="Z76" s="136">
        <f>IF(COLUMN(Z$12)-COLUMN($V$12)+1&lt;=$U76,ROUNDUP(IF(SUM($V76:Y76)+($E76-SUM($V76:Y76))*$N76&gt;$E76-$O76,$E76-$O76-SUM($V76:Y76),($E76-SUM($V76:Y76))*$N76),0),0)</f>
        <v>0</v>
      </c>
      <c r="AA76" s="136">
        <f>IF(COLUMN(AA$12)-COLUMN($V$12)+1&lt;=$U76,ROUNDUP(IF(SUM($V76:Z76)+($E76-SUM($V76:Z76))*$N76&gt;$E76-$O76,$E76-$O76-SUM($V76:Z76),($E76-SUM($V76:Z76))*$N76),0),0)</f>
        <v>0</v>
      </c>
      <c r="AB76" s="136">
        <f>IF(COLUMN(AB$12)-COLUMN($V$12)+1&lt;=$U76,ROUNDUP(IF(SUM($V76:AA76)+($E76-SUM($V76:AA76))*$N76&gt;$E76-$O76,$E76-$O76-SUM($V76:AA76),($E76-SUM($V76:AA76))*$N76),0),0)</f>
        <v>0</v>
      </c>
      <c r="AC76" s="136">
        <f>IF(COLUMN(AC$12)-COLUMN($V$12)+1&lt;=$U76,ROUNDUP(IF(SUM($V76:AB76)+($E76-SUM($V76:AB76))*$N76&gt;$E76-$O76,$E76-$O76-SUM($V76:AB76),($E76-SUM($V76:AB76))*$N76),0),0)</f>
        <v>0</v>
      </c>
      <c r="AD76" s="136">
        <f>IF(COLUMN(AD$12)-COLUMN($V$12)+1&lt;=$U76,ROUNDUP(IF(SUM($V76:AC76)+($E76-SUM($V76:AC76))*$N76&gt;$E76-$O76,$E76-$O76-SUM($V76:AC76),($E76-SUM($V76:AC76))*$N76),0),0)</f>
        <v>0</v>
      </c>
      <c r="AE76" s="136">
        <f>IF(COLUMN(AE$12)-COLUMN($V$12)+1&lt;=$U76,ROUNDUP(IF(SUM($V76:AD76)+($E76-SUM($V76:AD76))*$N76&gt;$E76-$O76,$E76-$O76-SUM($V76:AD76),($E76-SUM($V76:AD76))*$N76),0),0)</f>
        <v>0</v>
      </c>
      <c r="AF76" s="136">
        <f>IF(COLUMN(AF$12)-COLUMN($V$12)+1&lt;=$U76,ROUNDUP(IF(SUM($V76:AE76)+($E76-SUM($V76:AE76))*$N76&gt;$E76-$O76,$E76-$O76-SUM($V76:AE76),($E76-SUM($V76:AE76))*$N76),0),0)</f>
        <v>0</v>
      </c>
      <c r="AG76" s="136">
        <f>IF(COLUMN(AG$12)-COLUMN($V$12)+1&lt;=$U76,ROUNDUP(IF(SUM($V76:AF76)+($E76-SUM($V76:AF76))*$N76&gt;$E76-$O76,$E76-$O76-SUM($V76:AF76),($E76-SUM($V76:AF76))*$N76),0),0)</f>
        <v>0</v>
      </c>
      <c r="AH76" s="136">
        <f>IF(COLUMN(AH$12)-COLUMN($V$12)+1&lt;=$U76,ROUNDUP(IF(SUM($V76:AG76)+($E76-SUM($V76:AG76))*$N76&gt;$E76-$O76,$E76-$O76-SUM($V76:AG76),($E76-SUM($V76:AG76))*$N76),0),0)</f>
        <v>0</v>
      </c>
      <c r="AI76" s="136">
        <f>IF(COLUMN(AI$12)-COLUMN($V$12)+1&lt;=$U76,ROUNDUP(IF(SUM($V76:AH76)+($E76-SUM($V76:AH76))*$N76&gt;$E76-$O76,$E76-$O76-SUM($V76:AH76),($E76-SUM($V76:AH76))*$N76),0),0)</f>
        <v>0</v>
      </c>
      <c r="AJ76" s="136">
        <f>IF(COLUMN(AJ$12)-COLUMN($V$12)+1&lt;=$U76,ROUNDUP(IF(SUM($V76:AI76)+($E76-SUM($V76:AI76))*$N76&gt;$E76-$O76,$E76-$O76-SUM($V76:AI76),($E76-SUM($V76:AI76))*$N76),0),0)</f>
        <v>0</v>
      </c>
      <c r="AK76" s="136">
        <f>IF(COLUMN(AK$12)-COLUMN($V$12)+1&lt;=$U76,ROUNDUP(IF(SUM($V76:AJ76)+($E76-SUM($V76:AJ76))*$N76&gt;$E76-$O76,$E76-$O76-SUM($V76:AJ76),($E76-SUM($V76:AJ76))*$N76),0),0)</f>
        <v>0</v>
      </c>
      <c r="AL76" s="136">
        <f>IF(COLUMN(AL$12)-COLUMN($V$12)+1&lt;=$U76,ROUNDUP(IF(SUM($V76:AK76)+($E76-SUM($V76:AK76))*$N76&gt;$E76-$O76,$E76-$O76-SUM($V76:AK76),($E76-SUM($V76:AK76))*$N76),0),0)</f>
        <v>0</v>
      </c>
      <c r="AM76" s="136">
        <f>IF(COLUMN(AM$12)-COLUMN($V$12)+1&lt;=$U76,ROUNDUP(IF(SUM($V76:AL76)+($E76-SUM($V76:AL76))*$N76&gt;$E76-$O76,$E76-$O76-SUM($V76:AL76),($E76-SUM($V76:AL76))*$N76),0),0)</f>
        <v>0</v>
      </c>
      <c r="AN76" s="136">
        <f>IF(COLUMN(AN$12)-COLUMN($V$12)+1&lt;=$U76,ROUNDUP(IF(SUM($V76:AM76)+($E76-SUM($V76:AM76))*$N76&gt;$E76-$O76,$E76-$O76-SUM($V76:AM76),($E76-SUM($V76:AM76))*$N76),0),0)</f>
        <v>0</v>
      </c>
      <c r="AO76" s="136">
        <f>IF(COLUMN(AO$12)-COLUMN($V$12)+1&lt;=$U76,ROUNDUP(IF(SUM($V76:AN76)+($E76-SUM($V76:AN76))*$N76&gt;$E76-$O76,$E76-$O76-SUM($V76:AN76),($E76-SUM($V76:AN76))*$N76),0),0)</f>
        <v>0</v>
      </c>
      <c r="AP76" s="136">
        <f>IF(COLUMN(AP$12)-COLUMN($V$12)+1&lt;=$U76,ROUNDUP(IF(SUM($V76:AO76)+($E76-SUM($V76:AO76))*$N76&gt;$E76-$O76,$E76-$O76-SUM($V76:AO76),($E76-SUM($V76:AO76))*$N76),0),0)</f>
        <v>0</v>
      </c>
      <c r="AQ76" s="136">
        <f>IF(COLUMN(AQ$12)-COLUMN($V$12)+1&lt;=$U76,ROUNDUP(IF(SUM($V76:AP76)+($E76-SUM($V76:AP76))*$N76&gt;$E76-$O76,$E76-$O76-SUM($V76:AP76),($E76-SUM($V76:AP76))*$N76),0),0)</f>
        <v>0</v>
      </c>
      <c r="AR76" s="136">
        <f>IF(COLUMN(AR$12)-COLUMN($V$12)+1&lt;=$U76,ROUNDUP(IF(SUM($V76:AQ76)+($E76-SUM($V76:AQ76))*$N76&gt;$E76-$O76,$E76-$O76-SUM($V76:AQ76),($E76-SUM($V76:AQ76))*$N76),0),0)</f>
        <v>0</v>
      </c>
      <c r="AS76" s="136">
        <f>IF(COLUMN(AS$12)-COLUMN($V$12)+1&lt;=$U76,ROUNDUP(IF(SUM($V76:AR76)+($E76-SUM($V76:AR76))*$N76&gt;$E76-$O76,$E76-$O76-SUM($V76:AR76),($E76-SUM($V76:AR76))*$N76),0),0)</f>
        <v>0</v>
      </c>
      <c r="AT76" s="136">
        <f>IF(COLUMN(AT$12)-COLUMN($V$12)+1&lt;=$U76,ROUNDUP(IF(SUM($V76:AS76)+($E76-SUM($V76:AS76))*$N76&gt;$E76-$O76,$E76-$O76-SUM($V76:AS76),($E76-SUM($V76:AS76))*$N76),0),0)</f>
        <v>0</v>
      </c>
      <c r="AU76" s="136">
        <f>IF(COLUMN(AU$12)-COLUMN($V$12)+1&lt;=$U76,ROUNDUP(IF(SUM($V76:AT76)+($E76-SUM($V76:AT76))*$N76&gt;$E76-$O76,$E76-$O76-SUM($V76:AT76),($E76-SUM($V76:AT76))*$N76),0),0)</f>
        <v>0</v>
      </c>
      <c r="AV76" s="136">
        <f>IF(COLUMN(AV$12)-COLUMN($V$12)+1&lt;=$U76,ROUNDUP(IF(SUM($V76:AU76)+($E76-SUM($V76:AU76))*$N76&gt;$E76-$O76,$E76-$O76-SUM($V76:AU76),($E76-SUM($V76:AU76))*$N76),0),0)</f>
        <v>0</v>
      </c>
      <c r="AW76" s="136">
        <f>IF(COLUMN(AW$12)-COLUMN($V$12)+1&lt;=$U76,ROUNDUP(IF(SUM($V76:AV76)+($E76-SUM($V76:AV76))*$N76&gt;$E76-$O76,$E76-$O76-SUM($V76:AV76),($E76-SUM($V76:AV76))*$N76),0),0)</f>
        <v>0</v>
      </c>
      <c r="AX76" s="136">
        <f>IF(COLUMN(AX$12)-COLUMN($V$12)+1&lt;=$U76,ROUNDUP(IF(SUM($V76:AW76)+($E76-SUM($V76:AW76))*$N76&gt;$E76-$O76,$E76-$O76-SUM($V76:AW76),($E76-SUM($V76:AW76))*$N76),0),0)</f>
        <v>0</v>
      </c>
      <c r="AY76" s="136">
        <f>IF(COLUMN(AY$12)-COLUMN($V$12)+1&lt;=$U76,ROUNDUP(IF(SUM($V76:AX76)+($E76-SUM($V76:AX76))*$N76&gt;$E76-$O76,$E76-$O76-SUM($V76:AX76),($E76-SUM($V76:AX76))*$N76),0),0)</f>
        <v>0</v>
      </c>
      <c r="AZ76" s="136">
        <f>IF(COLUMN(AZ$12)-COLUMN($V$12)+1&lt;=$U76,ROUNDUP(IF(SUM($V76:AY76)+($E76-SUM($V76:AY76))*$N76&gt;$E76-$O76,$E76-$O76-SUM($V76:AY76),($E76-SUM($V76:AY76))*$N76),0),0)</f>
        <v>0</v>
      </c>
      <c r="BA76" s="136">
        <f>IF(COLUMN(BA$12)-COLUMN($V$12)+1&lt;=$U76,ROUNDUP(IF(SUM($V76:AZ76)+($E76-SUM($V76:AZ76))*$N76&gt;$E76-$O76,$E76-$O76-SUM($V76:AZ76),($E76-SUM($V76:AZ76))*$N76),0),0)</f>
        <v>0</v>
      </c>
      <c r="BB76" s="556">
        <f t="shared" si="70"/>
        <v>0</v>
      </c>
      <c r="BC76" s="556">
        <f t="shared" si="71"/>
        <v>0</v>
      </c>
      <c r="BD76" s="146">
        <f t="shared" si="72"/>
        <v>0</v>
      </c>
      <c r="BE76" s="146">
        <f t="shared" si="73"/>
        <v>0</v>
      </c>
      <c r="BF76" s="146">
        <f t="shared" si="74"/>
        <v>0</v>
      </c>
      <c r="BH76" s="557">
        <f t="shared" si="75"/>
        <v>0</v>
      </c>
      <c r="BI76" s="558">
        <f t="shared" si="48"/>
        <v>0</v>
      </c>
      <c r="BJ76" s="558">
        <f t="shared" si="49"/>
        <v>0</v>
      </c>
      <c r="BK76" s="557">
        <f t="shared" si="76"/>
        <v>0</v>
      </c>
      <c r="BL76" s="558">
        <f t="shared" si="50"/>
        <v>0</v>
      </c>
      <c r="BM76" s="558">
        <f t="shared" si="51"/>
        <v>0</v>
      </c>
      <c r="BN76" s="558">
        <f t="shared" si="52"/>
        <v>0</v>
      </c>
      <c r="BO76" s="558">
        <f t="shared" si="53"/>
        <v>0</v>
      </c>
      <c r="BP76" s="558">
        <f t="shared" si="54"/>
        <v>0</v>
      </c>
      <c r="BQ76" s="558">
        <f t="shared" si="55"/>
        <v>0</v>
      </c>
      <c r="BR76" s="533"/>
      <c r="BS76" s="557">
        <f t="shared" si="77"/>
        <v>0</v>
      </c>
      <c r="BT76" s="558">
        <f t="shared" si="56"/>
        <v>0</v>
      </c>
      <c r="BU76" s="558">
        <f t="shared" si="57"/>
        <v>0</v>
      </c>
      <c r="BV76" s="557">
        <f t="shared" si="78"/>
        <v>0</v>
      </c>
      <c r="BW76" s="558">
        <f t="shared" si="58"/>
        <v>0</v>
      </c>
      <c r="BX76" s="558">
        <f t="shared" si="59"/>
        <v>0</v>
      </c>
      <c r="BY76" s="558">
        <f t="shared" si="60"/>
        <v>0</v>
      </c>
      <c r="BZ76" s="558">
        <f t="shared" si="61"/>
        <v>0</v>
      </c>
      <c r="CA76" s="558">
        <f t="shared" si="62"/>
        <v>0</v>
      </c>
      <c r="CB76" s="558">
        <f t="shared" si="63"/>
        <v>0</v>
      </c>
      <c r="CC76" s="533"/>
      <c r="CD76" s="533"/>
      <c r="CE76" s="533"/>
      <c r="CF76" s="533"/>
      <c r="CG76" s="533"/>
      <c r="CH76" s="533"/>
      <c r="CI76" s="533"/>
      <c r="CJ76" s="533"/>
      <c r="CK76" s="533"/>
      <c r="CL76" s="533"/>
      <c r="CM76" s="533"/>
      <c r="CN76" s="533"/>
      <c r="CO76" s="533"/>
      <c r="CP76" s="533"/>
      <c r="CQ76" s="533"/>
      <c r="CR76" s="533"/>
      <c r="CS76" s="533"/>
      <c r="CT76" s="533"/>
      <c r="CU76" s="533"/>
      <c r="CV76" s="533"/>
      <c r="CW76" s="533"/>
      <c r="CX76" s="533"/>
      <c r="CY76" s="533"/>
      <c r="CZ76" s="533"/>
    </row>
    <row r="77" spans="2:104" ht="13.5" x14ac:dyDescent="0.2">
      <c r="B77" s="145" t="str">
        <f t="shared" si="34"/>
        <v/>
      </c>
      <c r="C77" s="550"/>
      <c r="D77" s="551"/>
      <c r="E77" s="552"/>
      <c r="F77" s="553"/>
      <c r="G77" s="553"/>
      <c r="H77" s="554"/>
      <c r="I77" s="554"/>
      <c r="J77" s="554"/>
      <c r="K77" s="554"/>
      <c r="L77" s="613" t="str" cm="1">
        <f t="array" ref="L77">IF(OR(NOT(ISBLANK(H77:K77))),SUM(H77:K77), "")</f>
        <v/>
      </c>
      <c r="M77" s="613" t="str">
        <f t="shared" si="26"/>
        <v/>
      </c>
      <c r="N77" s="555" t="str">
        <f t="shared" ref="N77:N108" si="79">IF(NOT(ISBLANK(D77)),VLOOKUP(D77,$F$2:$G$9,2, FALSE),"")</f>
        <v/>
      </c>
      <c r="O77" s="532">
        <f t="shared" ref="O77:O108" si="80">IFERROR(E77*Salvage,"")</f>
        <v>0</v>
      </c>
      <c r="P77" s="146">
        <f t="shared" ref="P77:P108" si="81">IFERROR(IF(T77&gt;=S77, E77, 0),0)</f>
        <v>0</v>
      </c>
      <c r="Q77" s="146">
        <f t="shared" si="45"/>
        <v>0</v>
      </c>
      <c r="R77" s="146">
        <f t="shared" si="46"/>
        <v>0</v>
      </c>
      <c r="S77" s="146" t="str">
        <f t="shared" ref="S77:S108" si="82">IF(F77="","",DepYear-YEAR(F77)+1)</f>
        <v/>
      </c>
      <c r="T77" s="146" t="str">
        <f t="shared" ref="T77:T108" si="83">IF(G77="","",YEAR(G77)-YEAR(F77))</f>
        <v/>
      </c>
      <c r="U77" s="146">
        <f t="shared" si="47"/>
        <v>0</v>
      </c>
      <c r="V77" s="136">
        <f t="shared" ref="V77:V108" si="84">IF(COLUMN(V$12)-COLUMN($V$12)+1&lt;=$U77,ROUNDUP($E77*$N77,0),0)</f>
        <v>0</v>
      </c>
      <c r="W77" s="136">
        <f>IF(COLUMN(W$12)-COLUMN($V$12)+1&lt;=$U77,ROUNDUP(IF(SUM($V77:V77)+($E77-SUM($V77:V77))*$N77&gt;$E77-$O77,$E77-$O77-SUM($V77:V77),($E77-SUM($V77:V77))*$N77),0),0)</f>
        <v>0</v>
      </c>
      <c r="X77" s="136">
        <f>IF(COLUMN(X$12)-COLUMN($V$12)+1&lt;=$U77,ROUNDUP(IF(SUM($V77:W77)+($E77-SUM($V77:W77))*$N77&gt;$E77-$O77,$E77-$O77-SUM($V77:W77),($E77-SUM($V77:W77))*$N77),0),0)</f>
        <v>0</v>
      </c>
      <c r="Y77" s="136">
        <f>IF(COLUMN(Y$12)-COLUMN($V$12)+1&lt;=$U77,ROUNDUP(IF(SUM($V77:X77)+($E77-SUM($V77:X77))*$N77&gt;$E77-$O77,$E77-$O77-SUM($V77:X77),($E77-SUM($V77:X77))*$N77),0),0)</f>
        <v>0</v>
      </c>
      <c r="Z77" s="136">
        <f>IF(COLUMN(Z$12)-COLUMN($V$12)+1&lt;=$U77,ROUNDUP(IF(SUM($V77:Y77)+($E77-SUM($V77:Y77))*$N77&gt;$E77-$O77,$E77-$O77-SUM($V77:Y77),($E77-SUM($V77:Y77))*$N77),0),0)</f>
        <v>0</v>
      </c>
      <c r="AA77" s="136">
        <f>IF(COLUMN(AA$12)-COLUMN($V$12)+1&lt;=$U77,ROUNDUP(IF(SUM($V77:Z77)+($E77-SUM($V77:Z77))*$N77&gt;$E77-$O77,$E77-$O77-SUM($V77:Z77),($E77-SUM($V77:Z77))*$N77),0),0)</f>
        <v>0</v>
      </c>
      <c r="AB77" s="136">
        <f>IF(COLUMN(AB$12)-COLUMN($V$12)+1&lt;=$U77,ROUNDUP(IF(SUM($V77:AA77)+($E77-SUM($V77:AA77))*$N77&gt;$E77-$O77,$E77-$O77-SUM($V77:AA77),($E77-SUM($V77:AA77))*$N77),0),0)</f>
        <v>0</v>
      </c>
      <c r="AC77" s="136">
        <f>IF(COLUMN(AC$12)-COLUMN($V$12)+1&lt;=$U77,ROUNDUP(IF(SUM($V77:AB77)+($E77-SUM($V77:AB77))*$N77&gt;$E77-$O77,$E77-$O77-SUM($V77:AB77),($E77-SUM($V77:AB77))*$N77),0),0)</f>
        <v>0</v>
      </c>
      <c r="AD77" s="136">
        <f>IF(COLUMN(AD$12)-COLUMN($V$12)+1&lt;=$U77,ROUNDUP(IF(SUM($V77:AC77)+($E77-SUM($V77:AC77))*$N77&gt;$E77-$O77,$E77-$O77-SUM($V77:AC77),($E77-SUM($V77:AC77))*$N77),0),0)</f>
        <v>0</v>
      </c>
      <c r="AE77" s="136">
        <f>IF(COLUMN(AE$12)-COLUMN($V$12)+1&lt;=$U77,ROUNDUP(IF(SUM($V77:AD77)+($E77-SUM($V77:AD77))*$N77&gt;$E77-$O77,$E77-$O77-SUM($V77:AD77),($E77-SUM($V77:AD77))*$N77),0),0)</f>
        <v>0</v>
      </c>
      <c r="AF77" s="136">
        <f>IF(COLUMN(AF$12)-COLUMN($V$12)+1&lt;=$U77,ROUNDUP(IF(SUM($V77:AE77)+($E77-SUM($V77:AE77))*$N77&gt;$E77-$O77,$E77-$O77-SUM($V77:AE77),($E77-SUM($V77:AE77))*$N77),0),0)</f>
        <v>0</v>
      </c>
      <c r="AG77" s="136">
        <f>IF(COLUMN(AG$12)-COLUMN($V$12)+1&lt;=$U77,ROUNDUP(IF(SUM($V77:AF77)+($E77-SUM($V77:AF77))*$N77&gt;$E77-$O77,$E77-$O77-SUM($V77:AF77),($E77-SUM($V77:AF77))*$N77),0),0)</f>
        <v>0</v>
      </c>
      <c r="AH77" s="136">
        <f>IF(COLUMN(AH$12)-COLUMN($V$12)+1&lt;=$U77,ROUNDUP(IF(SUM($V77:AG77)+($E77-SUM($V77:AG77))*$N77&gt;$E77-$O77,$E77-$O77-SUM($V77:AG77),($E77-SUM($V77:AG77))*$N77),0),0)</f>
        <v>0</v>
      </c>
      <c r="AI77" s="136">
        <f>IF(COLUMN(AI$12)-COLUMN($V$12)+1&lt;=$U77,ROUNDUP(IF(SUM($V77:AH77)+($E77-SUM($V77:AH77))*$N77&gt;$E77-$O77,$E77-$O77-SUM($V77:AH77),($E77-SUM($V77:AH77))*$N77),0),0)</f>
        <v>0</v>
      </c>
      <c r="AJ77" s="136">
        <f>IF(COLUMN(AJ$12)-COLUMN($V$12)+1&lt;=$U77,ROUNDUP(IF(SUM($V77:AI77)+($E77-SUM($V77:AI77))*$N77&gt;$E77-$O77,$E77-$O77-SUM($V77:AI77),($E77-SUM($V77:AI77))*$N77),0),0)</f>
        <v>0</v>
      </c>
      <c r="AK77" s="136">
        <f>IF(COLUMN(AK$12)-COLUMN($V$12)+1&lt;=$U77,ROUNDUP(IF(SUM($V77:AJ77)+($E77-SUM($V77:AJ77))*$N77&gt;$E77-$O77,$E77-$O77-SUM($V77:AJ77),($E77-SUM($V77:AJ77))*$N77),0),0)</f>
        <v>0</v>
      </c>
      <c r="AL77" s="136">
        <f>IF(COLUMN(AL$12)-COLUMN($V$12)+1&lt;=$U77,ROUNDUP(IF(SUM($V77:AK77)+($E77-SUM($V77:AK77))*$N77&gt;$E77-$O77,$E77-$O77-SUM($V77:AK77),($E77-SUM($V77:AK77))*$N77),0),0)</f>
        <v>0</v>
      </c>
      <c r="AM77" s="136">
        <f>IF(COLUMN(AM$12)-COLUMN($V$12)+1&lt;=$U77,ROUNDUP(IF(SUM($V77:AL77)+($E77-SUM($V77:AL77))*$N77&gt;$E77-$O77,$E77-$O77-SUM($V77:AL77),($E77-SUM($V77:AL77))*$N77),0),0)</f>
        <v>0</v>
      </c>
      <c r="AN77" s="136">
        <f>IF(COLUMN(AN$12)-COLUMN($V$12)+1&lt;=$U77,ROUNDUP(IF(SUM($V77:AM77)+($E77-SUM($V77:AM77))*$N77&gt;$E77-$O77,$E77-$O77-SUM($V77:AM77),($E77-SUM($V77:AM77))*$N77),0),0)</f>
        <v>0</v>
      </c>
      <c r="AO77" s="136">
        <f>IF(COLUMN(AO$12)-COLUMN($V$12)+1&lt;=$U77,ROUNDUP(IF(SUM($V77:AN77)+($E77-SUM($V77:AN77))*$N77&gt;$E77-$O77,$E77-$O77-SUM($V77:AN77),($E77-SUM($V77:AN77))*$N77),0),0)</f>
        <v>0</v>
      </c>
      <c r="AP77" s="136">
        <f>IF(COLUMN(AP$12)-COLUMN($V$12)+1&lt;=$U77,ROUNDUP(IF(SUM($V77:AO77)+($E77-SUM($V77:AO77))*$N77&gt;$E77-$O77,$E77-$O77-SUM($V77:AO77),($E77-SUM($V77:AO77))*$N77),0),0)</f>
        <v>0</v>
      </c>
      <c r="AQ77" s="136">
        <f>IF(COLUMN(AQ$12)-COLUMN($V$12)+1&lt;=$U77,ROUNDUP(IF(SUM($V77:AP77)+($E77-SUM($V77:AP77))*$N77&gt;$E77-$O77,$E77-$O77-SUM($V77:AP77),($E77-SUM($V77:AP77))*$N77),0),0)</f>
        <v>0</v>
      </c>
      <c r="AR77" s="136">
        <f>IF(COLUMN(AR$12)-COLUMN($V$12)+1&lt;=$U77,ROUNDUP(IF(SUM($V77:AQ77)+($E77-SUM($V77:AQ77))*$N77&gt;$E77-$O77,$E77-$O77-SUM($V77:AQ77),($E77-SUM($V77:AQ77))*$N77),0),0)</f>
        <v>0</v>
      </c>
      <c r="AS77" s="136">
        <f>IF(COLUMN(AS$12)-COLUMN($V$12)+1&lt;=$U77,ROUNDUP(IF(SUM($V77:AR77)+($E77-SUM($V77:AR77))*$N77&gt;$E77-$O77,$E77-$O77-SUM($V77:AR77),($E77-SUM($V77:AR77))*$N77),0),0)</f>
        <v>0</v>
      </c>
      <c r="AT77" s="136">
        <f>IF(COLUMN(AT$12)-COLUMN($V$12)+1&lt;=$U77,ROUNDUP(IF(SUM($V77:AS77)+($E77-SUM($V77:AS77))*$N77&gt;$E77-$O77,$E77-$O77-SUM($V77:AS77),($E77-SUM($V77:AS77))*$N77),0),0)</f>
        <v>0</v>
      </c>
      <c r="AU77" s="136">
        <f>IF(COLUMN(AU$12)-COLUMN($V$12)+1&lt;=$U77,ROUNDUP(IF(SUM($V77:AT77)+($E77-SUM($V77:AT77))*$N77&gt;$E77-$O77,$E77-$O77-SUM($V77:AT77),($E77-SUM($V77:AT77))*$N77),0),0)</f>
        <v>0</v>
      </c>
      <c r="AV77" s="136">
        <f>IF(COLUMN(AV$12)-COLUMN($V$12)+1&lt;=$U77,ROUNDUP(IF(SUM($V77:AU77)+($E77-SUM($V77:AU77))*$N77&gt;$E77-$O77,$E77-$O77-SUM($V77:AU77),($E77-SUM($V77:AU77))*$N77),0),0)</f>
        <v>0</v>
      </c>
      <c r="AW77" s="136">
        <f>IF(COLUMN(AW$12)-COLUMN($V$12)+1&lt;=$U77,ROUNDUP(IF(SUM($V77:AV77)+($E77-SUM($V77:AV77))*$N77&gt;$E77-$O77,$E77-$O77-SUM($V77:AV77),($E77-SUM($V77:AV77))*$N77),0),0)</f>
        <v>0</v>
      </c>
      <c r="AX77" s="136">
        <f>IF(COLUMN(AX$12)-COLUMN($V$12)+1&lt;=$U77,ROUNDUP(IF(SUM($V77:AW77)+($E77-SUM($V77:AW77))*$N77&gt;$E77-$O77,$E77-$O77-SUM($V77:AW77),($E77-SUM($V77:AW77))*$N77),0),0)</f>
        <v>0</v>
      </c>
      <c r="AY77" s="136">
        <f>IF(COLUMN(AY$12)-COLUMN($V$12)+1&lt;=$U77,ROUNDUP(IF(SUM($V77:AX77)+($E77-SUM($V77:AX77))*$N77&gt;$E77-$O77,$E77-$O77-SUM($V77:AX77),($E77-SUM($V77:AX77))*$N77),0),0)</f>
        <v>0</v>
      </c>
      <c r="AZ77" s="136">
        <f>IF(COLUMN(AZ$12)-COLUMN($V$12)+1&lt;=$U77,ROUNDUP(IF(SUM($V77:AY77)+($E77-SUM($V77:AY77))*$N77&gt;$E77-$O77,$E77-$O77-SUM($V77:AY77),($E77-SUM($V77:AY77))*$N77),0),0)</f>
        <v>0</v>
      </c>
      <c r="BA77" s="136">
        <f>IF(COLUMN(BA$12)-COLUMN($V$12)+1&lt;=$U77,ROUNDUP(IF(SUM($V77:AZ77)+($E77-SUM($V77:AZ77))*$N77&gt;$E77-$O77,$E77-$O77-SUM($V77:AZ77),($E77-SUM($V77:AZ77))*$N77),0),0)</f>
        <v>0</v>
      </c>
      <c r="BB77" s="556">
        <f t="shared" ref="BB77:BB108" si="85">FedDairy</f>
        <v>0</v>
      </c>
      <c r="BC77" s="556">
        <f t="shared" ref="BC77:BC108" si="86">FedReplace</f>
        <v>0</v>
      </c>
      <c r="BD77" s="146">
        <f t="shared" ref="BD77:BD108" si="87">IF($G77&lt;&gt;"",IF(YEAR($G77)&lt;DepYear,0,$E77),$E77)</f>
        <v>0</v>
      </c>
      <c r="BE77" s="146">
        <f t="shared" ref="BE77:BE108" si="88">IF($G77&lt;&gt;"",IF(YEAR($G77)&lt;DepYear,0,$Q77),$Q77)</f>
        <v>0</v>
      </c>
      <c r="BF77" s="146">
        <f t="shared" ref="BF77:BF108" si="89">IF($G77&lt;&gt;"",IF(YEAR($G77)&lt;DepYear,0,$R77),$R77)</f>
        <v>0</v>
      </c>
      <c r="BH77" s="557">
        <f t="shared" ref="BH77:BH108" si="90">H77</f>
        <v>0</v>
      </c>
      <c r="BI77" s="558">
        <f t="shared" si="48"/>
        <v>0</v>
      </c>
      <c r="BJ77" s="558">
        <f t="shared" si="49"/>
        <v>0</v>
      </c>
      <c r="BK77" s="557">
        <f t="shared" ref="BK77:BK108" si="91">J77</f>
        <v>0</v>
      </c>
      <c r="BL77" s="558">
        <f t="shared" si="50"/>
        <v>0</v>
      </c>
      <c r="BM77" s="558">
        <f t="shared" si="51"/>
        <v>0</v>
      </c>
      <c r="BN77" s="558">
        <f t="shared" si="52"/>
        <v>0</v>
      </c>
      <c r="BO77" s="558">
        <f t="shared" si="53"/>
        <v>0</v>
      </c>
      <c r="BP77" s="558">
        <f t="shared" si="54"/>
        <v>0</v>
      </c>
      <c r="BQ77" s="558">
        <f t="shared" si="55"/>
        <v>0</v>
      </c>
      <c r="BR77" s="533"/>
      <c r="BS77" s="557">
        <f t="shared" ref="BS77:BS108" si="92">I77</f>
        <v>0</v>
      </c>
      <c r="BT77" s="558">
        <f t="shared" si="56"/>
        <v>0</v>
      </c>
      <c r="BU77" s="558">
        <f t="shared" si="57"/>
        <v>0</v>
      </c>
      <c r="BV77" s="557">
        <f t="shared" ref="BV77:BV108" si="93">J77</f>
        <v>0</v>
      </c>
      <c r="BW77" s="558">
        <f t="shared" si="58"/>
        <v>0</v>
      </c>
      <c r="BX77" s="558">
        <f t="shared" si="59"/>
        <v>0</v>
      </c>
      <c r="BY77" s="558">
        <f t="shared" si="60"/>
        <v>0</v>
      </c>
      <c r="BZ77" s="558">
        <f t="shared" si="61"/>
        <v>0</v>
      </c>
      <c r="CA77" s="558">
        <f t="shared" si="62"/>
        <v>0</v>
      </c>
      <c r="CB77" s="558">
        <f t="shared" si="63"/>
        <v>0</v>
      </c>
      <c r="CC77" s="533"/>
      <c r="CD77" s="533"/>
      <c r="CE77" s="533"/>
      <c r="CF77" s="533"/>
      <c r="CG77" s="533"/>
      <c r="CH77" s="533"/>
      <c r="CI77" s="533"/>
      <c r="CJ77" s="533"/>
      <c r="CK77" s="533"/>
      <c r="CL77" s="533"/>
      <c r="CM77" s="533"/>
      <c r="CN77" s="533"/>
      <c r="CO77" s="533"/>
      <c r="CP77" s="533"/>
      <c r="CQ77" s="533"/>
      <c r="CR77" s="533"/>
      <c r="CS77" s="533"/>
      <c r="CT77" s="533"/>
      <c r="CU77" s="533"/>
      <c r="CV77" s="533"/>
      <c r="CW77" s="533"/>
      <c r="CX77" s="533"/>
      <c r="CY77" s="533"/>
      <c r="CZ77" s="533"/>
    </row>
    <row r="78" spans="2:104" ht="13.5" x14ac:dyDescent="0.2">
      <c r="B78" s="145" t="str">
        <f t="shared" si="34"/>
        <v/>
      </c>
      <c r="C78" s="550"/>
      <c r="D78" s="551"/>
      <c r="E78" s="552"/>
      <c r="F78" s="553"/>
      <c r="G78" s="553"/>
      <c r="H78" s="554"/>
      <c r="I78" s="554"/>
      <c r="J78" s="554"/>
      <c r="K78" s="554"/>
      <c r="L78" s="613" t="str" cm="1">
        <f t="array" ref="L78">IF(OR(NOT(ISBLANK(H78:K78))),SUM(H78:K78), "")</f>
        <v/>
      </c>
      <c r="M78" s="613" t="str">
        <f t="shared" ref="M78:M141" si="94">IF(L78="","",IF(L78&lt;&gt;1,"Allocations do not equal 100%",""))</f>
        <v/>
      </c>
      <c r="N78" s="555" t="str">
        <f t="shared" si="79"/>
        <v/>
      </c>
      <c r="O78" s="532">
        <f t="shared" si="80"/>
        <v>0</v>
      </c>
      <c r="P78" s="146">
        <f t="shared" si="81"/>
        <v>0</v>
      </c>
      <c r="Q78" s="146">
        <f t="shared" si="45"/>
        <v>0</v>
      </c>
      <c r="R78" s="146">
        <f t="shared" si="46"/>
        <v>0</v>
      </c>
      <c r="S78" s="146" t="str">
        <f t="shared" si="82"/>
        <v/>
      </c>
      <c r="T78" s="146" t="str">
        <f t="shared" si="83"/>
        <v/>
      </c>
      <c r="U78" s="146">
        <f t="shared" si="47"/>
        <v>0</v>
      </c>
      <c r="V78" s="136">
        <f t="shared" si="84"/>
        <v>0</v>
      </c>
      <c r="W78" s="136">
        <f>IF(COLUMN(W$12)-COLUMN($V$12)+1&lt;=$U78,ROUNDUP(IF(SUM($V78:V78)+($E78-SUM($V78:V78))*$N78&gt;$E78-$O78,$E78-$O78-SUM($V78:V78),($E78-SUM($V78:V78))*$N78),0),0)</f>
        <v>0</v>
      </c>
      <c r="X78" s="136">
        <f>IF(COLUMN(X$12)-COLUMN($V$12)+1&lt;=$U78,ROUNDUP(IF(SUM($V78:W78)+($E78-SUM($V78:W78))*$N78&gt;$E78-$O78,$E78-$O78-SUM($V78:W78),($E78-SUM($V78:W78))*$N78),0),0)</f>
        <v>0</v>
      </c>
      <c r="Y78" s="136">
        <f>IF(COLUMN(Y$12)-COLUMN($V$12)+1&lt;=$U78,ROUNDUP(IF(SUM($V78:X78)+($E78-SUM($V78:X78))*$N78&gt;$E78-$O78,$E78-$O78-SUM($V78:X78),($E78-SUM($V78:X78))*$N78),0),0)</f>
        <v>0</v>
      </c>
      <c r="Z78" s="136">
        <f>IF(COLUMN(Z$12)-COLUMN($V$12)+1&lt;=$U78,ROUNDUP(IF(SUM($V78:Y78)+($E78-SUM($V78:Y78))*$N78&gt;$E78-$O78,$E78-$O78-SUM($V78:Y78),($E78-SUM($V78:Y78))*$N78),0),0)</f>
        <v>0</v>
      </c>
      <c r="AA78" s="136">
        <f>IF(COLUMN(AA$12)-COLUMN($V$12)+1&lt;=$U78,ROUNDUP(IF(SUM($V78:Z78)+($E78-SUM($V78:Z78))*$N78&gt;$E78-$O78,$E78-$O78-SUM($V78:Z78),($E78-SUM($V78:Z78))*$N78),0),0)</f>
        <v>0</v>
      </c>
      <c r="AB78" s="136">
        <f>IF(COLUMN(AB$12)-COLUMN($V$12)+1&lt;=$U78,ROUNDUP(IF(SUM($V78:AA78)+($E78-SUM($V78:AA78))*$N78&gt;$E78-$O78,$E78-$O78-SUM($V78:AA78),($E78-SUM($V78:AA78))*$N78),0),0)</f>
        <v>0</v>
      </c>
      <c r="AC78" s="136">
        <f>IF(COLUMN(AC$12)-COLUMN($V$12)+1&lt;=$U78,ROUNDUP(IF(SUM($V78:AB78)+($E78-SUM($V78:AB78))*$N78&gt;$E78-$O78,$E78-$O78-SUM($V78:AB78),($E78-SUM($V78:AB78))*$N78),0),0)</f>
        <v>0</v>
      </c>
      <c r="AD78" s="136">
        <f>IF(COLUMN(AD$12)-COLUMN($V$12)+1&lt;=$U78,ROUNDUP(IF(SUM($V78:AC78)+($E78-SUM($V78:AC78))*$N78&gt;$E78-$O78,$E78-$O78-SUM($V78:AC78),($E78-SUM($V78:AC78))*$N78),0),0)</f>
        <v>0</v>
      </c>
      <c r="AE78" s="136">
        <f>IF(COLUMN(AE$12)-COLUMN($V$12)+1&lt;=$U78,ROUNDUP(IF(SUM($V78:AD78)+($E78-SUM($V78:AD78))*$N78&gt;$E78-$O78,$E78-$O78-SUM($V78:AD78),($E78-SUM($V78:AD78))*$N78),0),0)</f>
        <v>0</v>
      </c>
      <c r="AF78" s="136">
        <f>IF(COLUMN(AF$12)-COLUMN($V$12)+1&lt;=$U78,ROUNDUP(IF(SUM($V78:AE78)+($E78-SUM($V78:AE78))*$N78&gt;$E78-$O78,$E78-$O78-SUM($V78:AE78),($E78-SUM($V78:AE78))*$N78),0),0)</f>
        <v>0</v>
      </c>
      <c r="AG78" s="136">
        <f>IF(COLUMN(AG$12)-COLUMN($V$12)+1&lt;=$U78,ROUNDUP(IF(SUM($V78:AF78)+($E78-SUM($V78:AF78))*$N78&gt;$E78-$O78,$E78-$O78-SUM($V78:AF78),($E78-SUM($V78:AF78))*$N78),0),0)</f>
        <v>0</v>
      </c>
      <c r="AH78" s="136">
        <f>IF(COLUMN(AH$12)-COLUMN($V$12)+1&lt;=$U78,ROUNDUP(IF(SUM($V78:AG78)+($E78-SUM($V78:AG78))*$N78&gt;$E78-$O78,$E78-$O78-SUM($V78:AG78),($E78-SUM($V78:AG78))*$N78),0),0)</f>
        <v>0</v>
      </c>
      <c r="AI78" s="136">
        <f>IF(COLUMN(AI$12)-COLUMN($V$12)+1&lt;=$U78,ROUNDUP(IF(SUM($V78:AH78)+($E78-SUM($V78:AH78))*$N78&gt;$E78-$O78,$E78-$O78-SUM($V78:AH78),($E78-SUM($V78:AH78))*$N78),0),0)</f>
        <v>0</v>
      </c>
      <c r="AJ78" s="136">
        <f>IF(COLUMN(AJ$12)-COLUMN($V$12)+1&lt;=$U78,ROUNDUP(IF(SUM($V78:AI78)+($E78-SUM($V78:AI78))*$N78&gt;$E78-$O78,$E78-$O78-SUM($V78:AI78),($E78-SUM($V78:AI78))*$N78),0),0)</f>
        <v>0</v>
      </c>
      <c r="AK78" s="136">
        <f>IF(COLUMN(AK$12)-COLUMN($V$12)+1&lt;=$U78,ROUNDUP(IF(SUM($V78:AJ78)+($E78-SUM($V78:AJ78))*$N78&gt;$E78-$O78,$E78-$O78-SUM($V78:AJ78),($E78-SUM($V78:AJ78))*$N78),0),0)</f>
        <v>0</v>
      </c>
      <c r="AL78" s="136">
        <f>IF(COLUMN(AL$12)-COLUMN($V$12)+1&lt;=$U78,ROUNDUP(IF(SUM($V78:AK78)+($E78-SUM($V78:AK78))*$N78&gt;$E78-$O78,$E78-$O78-SUM($V78:AK78),($E78-SUM($V78:AK78))*$N78),0),0)</f>
        <v>0</v>
      </c>
      <c r="AM78" s="136">
        <f>IF(COLUMN(AM$12)-COLUMN($V$12)+1&lt;=$U78,ROUNDUP(IF(SUM($V78:AL78)+($E78-SUM($V78:AL78))*$N78&gt;$E78-$O78,$E78-$O78-SUM($V78:AL78),($E78-SUM($V78:AL78))*$N78),0),0)</f>
        <v>0</v>
      </c>
      <c r="AN78" s="136">
        <f>IF(COLUMN(AN$12)-COLUMN($V$12)+1&lt;=$U78,ROUNDUP(IF(SUM($V78:AM78)+($E78-SUM($V78:AM78))*$N78&gt;$E78-$O78,$E78-$O78-SUM($V78:AM78),($E78-SUM($V78:AM78))*$N78),0),0)</f>
        <v>0</v>
      </c>
      <c r="AO78" s="136">
        <f>IF(COLUMN(AO$12)-COLUMN($V$12)+1&lt;=$U78,ROUNDUP(IF(SUM($V78:AN78)+($E78-SUM($V78:AN78))*$N78&gt;$E78-$O78,$E78-$O78-SUM($V78:AN78),($E78-SUM($V78:AN78))*$N78),0),0)</f>
        <v>0</v>
      </c>
      <c r="AP78" s="136">
        <f>IF(COLUMN(AP$12)-COLUMN($V$12)+1&lt;=$U78,ROUNDUP(IF(SUM($V78:AO78)+($E78-SUM($V78:AO78))*$N78&gt;$E78-$O78,$E78-$O78-SUM($V78:AO78),($E78-SUM($V78:AO78))*$N78),0),0)</f>
        <v>0</v>
      </c>
      <c r="AQ78" s="136">
        <f>IF(COLUMN(AQ$12)-COLUMN($V$12)+1&lt;=$U78,ROUNDUP(IF(SUM($V78:AP78)+($E78-SUM($V78:AP78))*$N78&gt;$E78-$O78,$E78-$O78-SUM($V78:AP78),($E78-SUM($V78:AP78))*$N78),0),0)</f>
        <v>0</v>
      </c>
      <c r="AR78" s="136">
        <f>IF(COLUMN(AR$12)-COLUMN($V$12)+1&lt;=$U78,ROUNDUP(IF(SUM($V78:AQ78)+($E78-SUM($V78:AQ78))*$N78&gt;$E78-$O78,$E78-$O78-SUM($V78:AQ78),($E78-SUM($V78:AQ78))*$N78),0),0)</f>
        <v>0</v>
      </c>
      <c r="AS78" s="136">
        <f>IF(COLUMN(AS$12)-COLUMN($V$12)+1&lt;=$U78,ROUNDUP(IF(SUM($V78:AR78)+($E78-SUM($V78:AR78))*$N78&gt;$E78-$O78,$E78-$O78-SUM($V78:AR78),($E78-SUM($V78:AR78))*$N78),0),0)</f>
        <v>0</v>
      </c>
      <c r="AT78" s="136">
        <f>IF(COLUMN(AT$12)-COLUMN($V$12)+1&lt;=$U78,ROUNDUP(IF(SUM($V78:AS78)+($E78-SUM($V78:AS78))*$N78&gt;$E78-$O78,$E78-$O78-SUM($V78:AS78),($E78-SUM($V78:AS78))*$N78),0),0)</f>
        <v>0</v>
      </c>
      <c r="AU78" s="136">
        <f>IF(COLUMN(AU$12)-COLUMN($V$12)+1&lt;=$U78,ROUNDUP(IF(SUM($V78:AT78)+($E78-SUM($V78:AT78))*$N78&gt;$E78-$O78,$E78-$O78-SUM($V78:AT78),($E78-SUM($V78:AT78))*$N78),0),0)</f>
        <v>0</v>
      </c>
      <c r="AV78" s="136">
        <f>IF(COLUMN(AV$12)-COLUMN($V$12)+1&lt;=$U78,ROUNDUP(IF(SUM($V78:AU78)+($E78-SUM($V78:AU78))*$N78&gt;$E78-$O78,$E78-$O78-SUM($V78:AU78),($E78-SUM($V78:AU78))*$N78),0),0)</f>
        <v>0</v>
      </c>
      <c r="AW78" s="136">
        <f>IF(COLUMN(AW$12)-COLUMN($V$12)+1&lt;=$U78,ROUNDUP(IF(SUM($V78:AV78)+($E78-SUM($V78:AV78))*$N78&gt;$E78-$O78,$E78-$O78-SUM($V78:AV78),($E78-SUM($V78:AV78))*$N78),0),0)</f>
        <v>0</v>
      </c>
      <c r="AX78" s="136">
        <f>IF(COLUMN(AX$12)-COLUMN($V$12)+1&lt;=$U78,ROUNDUP(IF(SUM($V78:AW78)+($E78-SUM($V78:AW78))*$N78&gt;$E78-$O78,$E78-$O78-SUM($V78:AW78),($E78-SUM($V78:AW78))*$N78),0),0)</f>
        <v>0</v>
      </c>
      <c r="AY78" s="136">
        <f>IF(COLUMN(AY$12)-COLUMN($V$12)+1&lt;=$U78,ROUNDUP(IF(SUM($V78:AX78)+($E78-SUM($V78:AX78))*$N78&gt;$E78-$O78,$E78-$O78-SUM($V78:AX78),($E78-SUM($V78:AX78))*$N78),0),0)</f>
        <v>0</v>
      </c>
      <c r="AZ78" s="136">
        <f>IF(COLUMN(AZ$12)-COLUMN($V$12)+1&lt;=$U78,ROUNDUP(IF(SUM($V78:AY78)+($E78-SUM($V78:AY78))*$N78&gt;$E78-$O78,$E78-$O78-SUM($V78:AY78),($E78-SUM($V78:AY78))*$N78),0),0)</f>
        <v>0</v>
      </c>
      <c r="BA78" s="136">
        <f>IF(COLUMN(BA$12)-COLUMN($V$12)+1&lt;=$U78,ROUNDUP(IF(SUM($V78:AZ78)+($E78-SUM($V78:AZ78))*$N78&gt;$E78-$O78,$E78-$O78-SUM($V78:AZ78),($E78-SUM($V78:AZ78))*$N78),0),0)</f>
        <v>0</v>
      </c>
      <c r="BB78" s="556">
        <f t="shared" si="85"/>
        <v>0</v>
      </c>
      <c r="BC78" s="556">
        <f t="shared" si="86"/>
        <v>0</v>
      </c>
      <c r="BD78" s="146">
        <f t="shared" si="87"/>
        <v>0</v>
      </c>
      <c r="BE78" s="146">
        <f t="shared" si="88"/>
        <v>0</v>
      </c>
      <c r="BF78" s="146">
        <f t="shared" si="89"/>
        <v>0</v>
      </c>
      <c r="BH78" s="557">
        <f t="shared" si="90"/>
        <v>0</v>
      </c>
      <c r="BI78" s="558">
        <f t="shared" si="48"/>
        <v>0</v>
      </c>
      <c r="BJ78" s="558">
        <f t="shared" si="49"/>
        <v>0</v>
      </c>
      <c r="BK78" s="557">
        <f t="shared" si="91"/>
        <v>0</v>
      </c>
      <c r="BL78" s="558">
        <f t="shared" si="50"/>
        <v>0</v>
      </c>
      <c r="BM78" s="558">
        <f t="shared" si="51"/>
        <v>0</v>
      </c>
      <c r="BN78" s="558">
        <f t="shared" si="52"/>
        <v>0</v>
      </c>
      <c r="BO78" s="558">
        <f t="shared" si="53"/>
        <v>0</v>
      </c>
      <c r="BP78" s="558">
        <f t="shared" si="54"/>
        <v>0</v>
      </c>
      <c r="BQ78" s="558">
        <f t="shared" si="55"/>
        <v>0</v>
      </c>
      <c r="BR78" s="533"/>
      <c r="BS78" s="557">
        <f t="shared" si="92"/>
        <v>0</v>
      </c>
      <c r="BT78" s="558">
        <f t="shared" si="56"/>
        <v>0</v>
      </c>
      <c r="BU78" s="558">
        <f t="shared" si="57"/>
        <v>0</v>
      </c>
      <c r="BV78" s="557">
        <f t="shared" si="93"/>
        <v>0</v>
      </c>
      <c r="BW78" s="558">
        <f t="shared" si="58"/>
        <v>0</v>
      </c>
      <c r="BX78" s="558">
        <f t="shared" si="59"/>
        <v>0</v>
      </c>
      <c r="BY78" s="558">
        <f t="shared" si="60"/>
        <v>0</v>
      </c>
      <c r="BZ78" s="558">
        <f t="shared" si="61"/>
        <v>0</v>
      </c>
      <c r="CA78" s="558">
        <f t="shared" si="62"/>
        <v>0</v>
      </c>
      <c r="CB78" s="558">
        <f t="shared" si="63"/>
        <v>0</v>
      </c>
      <c r="CC78" s="533"/>
      <c r="CD78" s="533"/>
      <c r="CE78" s="533"/>
      <c r="CF78" s="533"/>
      <c r="CG78" s="533"/>
      <c r="CH78" s="533"/>
      <c r="CI78" s="533"/>
      <c r="CJ78" s="533"/>
      <c r="CK78" s="533"/>
      <c r="CL78" s="533"/>
      <c r="CM78" s="533"/>
      <c r="CN78" s="533"/>
      <c r="CO78" s="533"/>
      <c r="CP78" s="533"/>
      <c r="CQ78" s="533"/>
      <c r="CR78" s="533"/>
      <c r="CS78" s="533"/>
      <c r="CT78" s="533"/>
      <c r="CU78" s="533"/>
      <c r="CV78" s="533"/>
      <c r="CW78" s="533"/>
      <c r="CX78" s="533"/>
      <c r="CY78" s="533"/>
      <c r="CZ78" s="533"/>
    </row>
    <row r="79" spans="2:104" ht="13.5" x14ac:dyDescent="0.2">
      <c r="B79" s="145" t="str">
        <f t="shared" ref="B79:B141" si="95">IF(NOT(ISBLANK(C79)), B78+1, "")</f>
        <v/>
      </c>
      <c r="C79" s="550"/>
      <c r="D79" s="551"/>
      <c r="E79" s="552"/>
      <c r="F79" s="553"/>
      <c r="G79" s="553"/>
      <c r="H79" s="554"/>
      <c r="I79" s="554"/>
      <c r="J79" s="554"/>
      <c r="K79" s="554"/>
      <c r="L79" s="613" t="str" cm="1">
        <f t="array" ref="L79">IF(OR(NOT(ISBLANK(H79:K79))),SUM(H79:K79), "")</f>
        <v/>
      </c>
      <c r="M79" s="613" t="str">
        <f t="shared" si="94"/>
        <v/>
      </c>
      <c r="N79" s="555" t="str">
        <f t="shared" si="79"/>
        <v/>
      </c>
      <c r="O79" s="532">
        <f t="shared" si="80"/>
        <v>0</v>
      </c>
      <c r="P79" s="146">
        <f t="shared" si="81"/>
        <v>0</v>
      </c>
      <c r="Q79" s="146">
        <f t="shared" si="45"/>
        <v>0</v>
      </c>
      <c r="R79" s="146">
        <f t="shared" si="46"/>
        <v>0</v>
      </c>
      <c r="S79" s="146" t="str">
        <f t="shared" si="82"/>
        <v/>
      </c>
      <c r="T79" s="146" t="str">
        <f t="shared" si="83"/>
        <v/>
      </c>
      <c r="U79" s="146">
        <f t="shared" si="47"/>
        <v>0</v>
      </c>
      <c r="V79" s="136">
        <f t="shared" si="84"/>
        <v>0</v>
      </c>
      <c r="W79" s="136">
        <f>IF(COLUMN(W$12)-COLUMN($V$12)+1&lt;=$U79,ROUNDUP(IF(SUM($V79:V79)+($E79-SUM($V79:V79))*$N79&gt;$E79-$O79,$E79-$O79-SUM($V79:V79),($E79-SUM($V79:V79))*$N79),0),0)</f>
        <v>0</v>
      </c>
      <c r="X79" s="136">
        <f>IF(COLUMN(X$12)-COLUMN($V$12)+1&lt;=$U79,ROUNDUP(IF(SUM($V79:W79)+($E79-SUM($V79:W79))*$N79&gt;$E79-$O79,$E79-$O79-SUM($V79:W79),($E79-SUM($V79:W79))*$N79),0),0)</f>
        <v>0</v>
      </c>
      <c r="Y79" s="136">
        <f>IF(COLUMN(Y$12)-COLUMN($V$12)+1&lt;=$U79,ROUNDUP(IF(SUM($V79:X79)+($E79-SUM($V79:X79))*$N79&gt;$E79-$O79,$E79-$O79-SUM($V79:X79),($E79-SUM($V79:X79))*$N79),0),0)</f>
        <v>0</v>
      </c>
      <c r="Z79" s="136">
        <f>IF(COLUMN(Z$12)-COLUMN($V$12)+1&lt;=$U79,ROUNDUP(IF(SUM($V79:Y79)+($E79-SUM($V79:Y79))*$N79&gt;$E79-$O79,$E79-$O79-SUM($V79:Y79),($E79-SUM($V79:Y79))*$N79),0),0)</f>
        <v>0</v>
      </c>
      <c r="AA79" s="136">
        <f>IF(COLUMN(AA$12)-COLUMN($V$12)+1&lt;=$U79,ROUNDUP(IF(SUM($V79:Z79)+($E79-SUM($V79:Z79))*$N79&gt;$E79-$O79,$E79-$O79-SUM($V79:Z79),($E79-SUM($V79:Z79))*$N79),0),0)</f>
        <v>0</v>
      </c>
      <c r="AB79" s="136">
        <f>IF(COLUMN(AB$12)-COLUMN($V$12)+1&lt;=$U79,ROUNDUP(IF(SUM($V79:AA79)+($E79-SUM($V79:AA79))*$N79&gt;$E79-$O79,$E79-$O79-SUM($V79:AA79),($E79-SUM($V79:AA79))*$N79),0),0)</f>
        <v>0</v>
      </c>
      <c r="AC79" s="136">
        <f>IF(COLUMN(AC$12)-COLUMN($V$12)+1&lt;=$U79,ROUNDUP(IF(SUM($V79:AB79)+($E79-SUM($V79:AB79))*$N79&gt;$E79-$O79,$E79-$O79-SUM($V79:AB79),($E79-SUM($V79:AB79))*$N79),0),0)</f>
        <v>0</v>
      </c>
      <c r="AD79" s="136">
        <f>IF(COLUMN(AD$12)-COLUMN($V$12)+1&lt;=$U79,ROUNDUP(IF(SUM($V79:AC79)+($E79-SUM($V79:AC79))*$N79&gt;$E79-$O79,$E79-$O79-SUM($V79:AC79),($E79-SUM($V79:AC79))*$N79),0),0)</f>
        <v>0</v>
      </c>
      <c r="AE79" s="136">
        <f>IF(COLUMN(AE$12)-COLUMN($V$12)+1&lt;=$U79,ROUNDUP(IF(SUM($V79:AD79)+($E79-SUM($V79:AD79))*$N79&gt;$E79-$O79,$E79-$O79-SUM($V79:AD79),($E79-SUM($V79:AD79))*$N79),0),0)</f>
        <v>0</v>
      </c>
      <c r="AF79" s="136">
        <f>IF(COLUMN(AF$12)-COLUMN($V$12)+1&lt;=$U79,ROUNDUP(IF(SUM($V79:AE79)+($E79-SUM($V79:AE79))*$N79&gt;$E79-$O79,$E79-$O79-SUM($V79:AE79),($E79-SUM($V79:AE79))*$N79),0),0)</f>
        <v>0</v>
      </c>
      <c r="AG79" s="136">
        <f>IF(COLUMN(AG$12)-COLUMN($V$12)+1&lt;=$U79,ROUNDUP(IF(SUM($V79:AF79)+($E79-SUM($V79:AF79))*$N79&gt;$E79-$O79,$E79-$O79-SUM($V79:AF79),($E79-SUM($V79:AF79))*$N79),0),0)</f>
        <v>0</v>
      </c>
      <c r="AH79" s="136">
        <f>IF(COLUMN(AH$12)-COLUMN($V$12)+1&lt;=$U79,ROUNDUP(IF(SUM($V79:AG79)+($E79-SUM($V79:AG79))*$N79&gt;$E79-$O79,$E79-$O79-SUM($V79:AG79),($E79-SUM($V79:AG79))*$N79),0),0)</f>
        <v>0</v>
      </c>
      <c r="AI79" s="136">
        <f>IF(COLUMN(AI$12)-COLUMN($V$12)+1&lt;=$U79,ROUNDUP(IF(SUM($V79:AH79)+($E79-SUM($V79:AH79))*$N79&gt;$E79-$O79,$E79-$O79-SUM($V79:AH79),($E79-SUM($V79:AH79))*$N79),0),0)</f>
        <v>0</v>
      </c>
      <c r="AJ79" s="136">
        <f>IF(COLUMN(AJ$12)-COLUMN($V$12)+1&lt;=$U79,ROUNDUP(IF(SUM($V79:AI79)+($E79-SUM($V79:AI79))*$N79&gt;$E79-$O79,$E79-$O79-SUM($V79:AI79),($E79-SUM($V79:AI79))*$N79),0),0)</f>
        <v>0</v>
      </c>
      <c r="AK79" s="136">
        <f>IF(COLUMN(AK$12)-COLUMN($V$12)+1&lt;=$U79,ROUNDUP(IF(SUM($V79:AJ79)+($E79-SUM($V79:AJ79))*$N79&gt;$E79-$O79,$E79-$O79-SUM($V79:AJ79),($E79-SUM($V79:AJ79))*$N79),0),0)</f>
        <v>0</v>
      </c>
      <c r="AL79" s="136">
        <f>IF(COLUMN(AL$12)-COLUMN($V$12)+1&lt;=$U79,ROUNDUP(IF(SUM($V79:AK79)+($E79-SUM($V79:AK79))*$N79&gt;$E79-$O79,$E79-$O79-SUM($V79:AK79),($E79-SUM($V79:AK79))*$N79),0),0)</f>
        <v>0</v>
      </c>
      <c r="AM79" s="136">
        <f>IF(COLUMN(AM$12)-COLUMN($V$12)+1&lt;=$U79,ROUNDUP(IF(SUM($V79:AL79)+($E79-SUM($V79:AL79))*$N79&gt;$E79-$O79,$E79-$O79-SUM($V79:AL79),($E79-SUM($V79:AL79))*$N79),0),0)</f>
        <v>0</v>
      </c>
      <c r="AN79" s="136">
        <f>IF(COLUMN(AN$12)-COLUMN($V$12)+1&lt;=$U79,ROUNDUP(IF(SUM($V79:AM79)+($E79-SUM($V79:AM79))*$N79&gt;$E79-$O79,$E79-$O79-SUM($V79:AM79),($E79-SUM($V79:AM79))*$N79),0),0)</f>
        <v>0</v>
      </c>
      <c r="AO79" s="136">
        <f>IF(COLUMN(AO$12)-COLUMN($V$12)+1&lt;=$U79,ROUNDUP(IF(SUM($V79:AN79)+($E79-SUM($V79:AN79))*$N79&gt;$E79-$O79,$E79-$O79-SUM($V79:AN79),($E79-SUM($V79:AN79))*$N79),0),0)</f>
        <v>0</v>
      </c>
      <c r="AP79" s="136">
        <f>IF(COLUMN(AP$12)-COLUMN($V$12)+1&lt;=$U79,ROUNDUP(IF(SUM($V79:AO79)+($E79-SUM($V79:AO79))*$N79&gt;$E79-$O79,$E79-$O79-SUM($V79:AO79),($E79-SUM($V79:AO79))*$N79),0),0)</f>
        <v>0</v>
      </c>
      <c r="AQ79" s="136">
        <f>IF(COLUMN(AQ$12)-COLUMN($V$12)+1&lt;=$U79,ROUNDUP(IF(SUM($V79:AP79)+($E79-SUM($V79:AP79))*$N79&gt;$E79-$O79,$E79-$O79-SUM($V79:AP79),($E79-SUM($V79:AP79))*$N79),0),0)</f>
        <v>0</v>
      </c>
      <c r="AR79" s="136">
        <f>IF(COLUMN(AR$12)-COLUMN($V$12)+1&lt;=$U79,ROUNDUP(IF(SUM($V79:AQ79)+($E79-SUM($V79:AQ79))*$N79&gt;$E79-$O79,$E79-$O79-SUM($V79:AQ79),($E79-SUM($V79:AQ79))*$N79),0),0)</f>
        <v>0</v>
      </c>
      <c r="AS79" s="136">
        <f>IF(COLUMN(AS$12)-COLUMN($V$12)+1&lt;=$U79,ROUNDUP(IF(SUM($V79:AR79)+($E79-SUM($V79:AR79))*$N79&gt;$E79-$O79,$E79-$O79-SUM($V79:AR79),($E79-SUM($V79:AR79))*$N79),0),0)</f>
        <v>0</v>
      </c>
      <c r="AT79" s="136">
        <f>IF(COLUMN(AT$12)-COLUMN($V$12)+1&lt;=$U79,ROUNDUP(IF(SUM($V79:AS79)+($E79-SUM($V79:AS79))*$N79&gt;$E79-$O79,$E79-$O79-SUM($V79:AS79),($E79-SUM($V79:AS79))*$N79),0),0)</f>
        <v>0</v>
      </c>
      <c r="AU79" s="136">
        <f>IF(COLUMN(AU$12)-COLUMN($V$12)+1&lt;=$U79,ROUNDUP(IF(SUM($V79:AT79)+($E79-SUM($V79:AT79))*$N79&gt;$E79-$O79,$E79-$O79-SUM($V79:AT79),($E79-SUM($V79:AT79))*$N79),0),0)</f>
        <v>0</v>
      </c>
      <c r="AV79" s="136">
        <f>IF(COLUMN(AV$12)-COLUMN($V$12)+1&lt;=$U79,ROUNDUP(IF(SUM($V79:AU79)+($E79-SUM($V79:AU79))*$N79&gt;$E79-$O79,$E79-$O79-SUM($V79:AU79),($E79-SUM($V79:AU79))*$N79),0),0)</f>
        <v>0</v>
      </c>
      <c r="AW79" s="136">
        <f>IF(COLUMN(AW$12)-COLUMN($V$12)+1&lt;=$U79,ROUNDUP(IF(SUM($V79:AV79)+($E79-SUM($V79:AV79))*$N79&gt;$E79-$O79,$E79-$O79-SUM($V79:AV79),($E79-SUM($V79:AV79))*$N79),0),0)</f>
        <v>0</v>
      </c>
      <c r="AX79" s="136">
        <f>IF(COLUMN(AX$12)-COLUMN($V$12)+1&lt;=$U79,ROUNDUP(IF(SUM($V79:AW79)+($E79-SUM($V79:AW79))*$N79&gt;$E79-$O79,$E79-$O79-SUM($V79:AW79),($E79-SUM($V79:AW79))*$N79),0),0)</f>
        <v>0</v>
      </c>
      <c r="AY79" s="136">
        <f>IF(COLUMN(AY$12)-COLUMN($V$12)+1&lt;=$U79,ROUNDUP(IF(SUM($V79:AX79)+($E79-SUM($V79:AX79))*$N79&gt;$E79-$O79,$E79-$O79-SUM($V79:AX79),($E79-SUM($V79:AX79))*$N79),0),0)</f>
        <v>0</v>
      </c>
      <c r="AZ79" s="136">
        <f>IF(COLUMN(AZ$12)-COLUMN($V$12)+1&lt;=$U79,ROUNDUP(IF(SUM($V79:AY79)+($E79-SUM($V79:AY79))*$N79&gt;$E79-$O79,$E79-$O79-SUM($V79:AY79),($E79-SUM($V79:AY79))*$N79),0),0)</f>
        <v>0</v>
      </c>
      <c r="BA79" s="136">
        <f>IF(COLUMN(BA$12)-COLUMN($V$12)+1&lt;=$U79,ROUNDUP(IF(SUM($V79:AZ79)+($E79-SUM($V79:AZ79))*$N79&gt;$E79-$O79,$E79-$O79-SUM($V79:AZ79),($E79-SUM($V79:AZ79))*$N79),0),0)</f>
        <v>0</v>
      </c>
      <c r="BB79" s="556">
        <f t="shared" si="85"/>
        <v>0</v>
      </c>
      <c r="BC79" s="556">
        <f t="shared" si="86"/>
        <v>0</v>
      </c>
      <c r="BD79" s="146">
        <f t="shared" si="87"/>
        <v>0</v>
      </c>
      <c r="BE79" s="146">
        <f t="shared" si="88"/>
        <v>0</v>
      </c>
      <c r="BF79" s="146">
        <f t="shared" si="89"/>
        <v>0</v>
      </c>
      <c r="BH79" s="557">
        <f t="shared" si="90"/>
        <v>0</v>
      </c>
      <c r="BI79" s="558">
        <f t="shared" si="48"/>
        <v>0</v>
      </c>
      <c r="BJ79" s="558">
        <f t="shared" si="49"/>
        <v>0</v>
      </c>
      <c r="BK79" s="557">
        <f t="shared" si="91"/>
        <v>0</v>
      </c>
      <c r="BL79" s="558">
        <f t="shared" si="50"/>
        <v>0</v>
      </c>
      <c r="BM79" s="558">
        <f t="shared" si="51"/>
        <v>0</v>
      </c>
      <c r="BN79" s="558">
        <f t="shared" si="52"/>
        <v>0</v>
      </c>
      <c r="BO79" s="558">
        <f t="shared" si="53"/>
        <v>0</v>
      </c>
      <c r="BP79" s="558">
        <f t="shared" si="54"/>
        <v>0</v>
      </c>
      <c r="BQ79" s="558">
        <f t="shared" si="55"/>
        <v>0</v>
      </c>
      <c r="BR79" s="533"/>
      <c r="BS79" s="557">
        <f t="shared" si="92"/>
        <v>0</v>
      </c>
      <c r="BT79" s="558">
        <f t="shared" si="56"/>
        <v>0</v>
      </c>
      <c r="BU79" s="558">
        <f t="shared" si="57"/>
        <v>0</v>
      </c>
      <c r="BV79" s="557">
        <f t="shared" si="93"/>
        <v>0</v>
      </c>
      <c r="BW79" s="558">
        <f t="shared" si="58"/>
        <v>0</v>
      </c>
      <c r="BX79" s="558">
        <f t="shared" si="59"/>
        <v>0</v>
      </c>
      <c r="BY79" s="558">
        <f t="shared" si="60"/>
        <v>0</v>
      </c>
      <c r="BZ79" s="558">
        <f t="shared" si="61"/>
        <v>0</v>
      </c>
      <c r="CA79" s="558">
        <f t="shared" si="62"/>
        <v>0</v>
      </c>
      <c r="CB79" s="558">
        <f t="shared" si="63"/>
        <v>0</v>
      </c>
      <c r="CC79" s="533"/>
      <c r="CD79" s="533"/>
      <c r="CE79" s="533"/>
      <c r="CF79" s="533"/>
      <c r="CG79" s="533"/>
      <c r="CH79" s="533"/>
      <c r="CI79" s="533"/>
      <c r="CJ79" s="533"/>
      <c r="CK79" s="533"/>
      <c r="CL79" s="533"/>
      <c r="CM79" s="533"/>
      <c r="CN79" s="533"/>
      <c r="CO79" s="533"/>
      <c r="CP79" s="533"/>
      <c r="CQ79" s="533"/>
      <c r="CR79" s="533"/>
      <c r="CS79" s="533"/>
      <c r="CT79" s="533"/>
      <c r="CU79" s="533"/>
      <c r="CV79" s="533"/>
      <c r="CW79" s="533"/>
      <c r="CX79" s="533"/>
      <c r="CY79" s="533"/>
      <c r="CZ79" s="533"/>
    </row>
    <row r="80" spans="2:104" ht="13.5" x14ac:dyDescent="0.2">
      <c r="B80" s="145" t="str">
        <f t="shared" si="95"/>
        <v/>
      </c>
      <c r="C80" s="550"/>
      <c r="D80" s="551"/>
      <c r="E80" s="552"/>
      <c r="F80" s="553"/>
      <c r="G80" s="553"/>
      <c r="H80" s="554"/>
      <c r="I80" s="554"/>
      <c r="J80" s="554"/>
      <c r="K80" s="554"/>
      <c r="L80" s="613" t="str" cm="1">
        <f t="array" ref="L80">IF(OR(NOT(ISBLANK(H80:K80))),SUM(H80:K80), "")</f>
        <v/>
      </c>
      <c r="M80" s="613" t="str">
        <f t="shared" si="94"/>
        <v/>
      </c>
      <c r="N80" s="555" t="str">
        <f t="shared" si="79"/>
        <v/>
      </c>
      <c r="O80" s="532">
        <f t="shared" si="80"/>
        <v>0</v>
      </c>
      <c r="P80" s="146">
        <f t="shared" si="81"/>
        <v>0</v>
      </c>
      <c r="Q80" s="146">
        <f t="shared" si="45"/>
        <v>0</v>
      </c>
      <c r="R80" s="146">
        <f t="shared" si="46"/>
        <v>0</v>
      </c>
      <c r="S80" s="146" t="str">
        <f t="shared" si="82"/>
        <v/>
      </c>
      <c r="T80" s="146" t="str">
        <f t="shared" si="83"/>
        <v/>
      </c>
      <c r="U80" s="146">
        <f t="shared" si="47"/>
        <v>0</v>
      </c>
      <c r="V80" s="136">
        <f t="shared" si="84"/>
        <v>0</v>
      </c>
      <c r="W80" s="136">
        <f>IF(COLUMN(W$12)-COLUMN($V$12)+1&lt;=$U80,ROUNDUP(IF(SUM($V80:V80)+($E80-SUM($V80:V80))*$N80&gt;$E80-$O80,$E80-$O80-SUM($V80:V80),($E80-SUM($V80:V80))*$N80),0),0)</f>
        <v>0</v>
      </c>
      <c r="X80" s="136">
        <f>IF(COLUMN(X$12)-COLUMN($V$12)+1&lt;=$U80,ROUNDUP(IF(SUM($V80:W80)+($E80-SUM($V80:W80))*$N80&gt;$E80-$O80,$E80-$O80-SUM($V80:W80),($E80-SUM($V80:W80))*$N80),0),0)</f>
        <v>0</v>
      </c>
      <c r="Y80" s="136">
        <f>IF(COLUMN(Y$12)-COLUMN($V$12)+1&lt;=$U80,ROUNDUP(IF(SUM($V80:X80)+($E80-SUM($V80:X80))*$N80&gt;$E80-$O80,$E80-$O80-SUM($V80:X80),($E80-SUM($V80:X80))*$N80),0),0)</f>
        <v>0</v>
      </c>
      <c r="Z80" s="136">
        <f>IF(COLUMN(Z$12)-COLUMN($V$12)+1&lt;=$U80,ROUNDUP(IF(SUM($V80:Y80)+($E80-SUM($V80:Y80))*$N80&gt;$E80-$O80,$E80-$O80-SUM($V80:Y80),($E80-SUM($V80:Y80))*$N80),0),0)</f>
        <v>0</v>
      </c>
      <c r="AA80" s="136">
        <f>IF(COLUMN(AA$12)-COLUMN($V$12)+1&lt;=$U80,ROUNDUP(IF(SUM($V80:Z80)+($E80-SUM($V80:Z80))*$N80&gt;$E80-$O80,$E80-$O80-SUM($V80:Z80),($E80-SUM($V80:Z80))*$N80),0),0)</f>
        <v>0</v>
      </c>
      <c r="AB80" s="136">
        <f>IF(COLUMN(AB$12)-COLUMN($V$12)+1&lt;=$U80,ROUNDUP(IF(SUM($V80:AA80)+($E80-SUM($V80:AA80))*$N80&gt;$E80-$O80,$E80-$O80-SUM($V80:AA80),($E80-SUM($V80:AA80))*$N80),0),0)</f>
        <v>0</v>
      </c>
      <c r="AC80" s="136">
        <f>IF(COLUMN(AC$12)-COLUMN($V$12)+1&lt;=$U80,ROUNDUP(IF(SUM($V80:AB80)+($E80-SUM($V80:AB80))*$N80&gt;$E80-$O80,$E80-$O80-SUM($V80:AB80),($E80-SUM($V80:AB80))*$N80),0),0)</f>
        <v>0</v>
      </c>
      <c r="AD80" s="136">
        <f>IF(COLUMN(AD$12)-COLUMN($V$12)+1&lt;=$U80,ROUNDUP(IF(SUM($V80:AC80)+($E80-SUM($V80:AC80))*$N80&gt;$E80-$O80,$E80-$O80-SUM($V80:AC80),($E80-SUM($V80:AC80))*$N80),0),0)</f>
        <v>0</v>
      </c>
      <c r="AE80" s="136">
        <f>IF(COLUMN(AE$12)-COLUMN($V$12)+1&lt;=$U80,ROUNDUP(IF(SUM($V80:AD80)+($E80-SUM($V80:AD80))*$N80&gt;$E80-$O80,$E80-$O80-SUM($V80:AD80),($E80-SUM($V80:AD80))*$N80),0),0)</f>
        <v>0</v>
      </c>
      <c r="AF80" s="136">
        <f>IF(COLUMN(AF$12)-COLUMN($V$12)+1&lt;=$U80,ROUNDUP(IF(SUM($V80:AE80)+($E80-SUM($V80:AE80))*$N80&gt;$E80-$O80,$E80-$O80-SUM($V80:AE80),($E80-SUM($V80:AE80))*$N80),0),0)</f>
        <v>0</v>
      </c>
      <c r="AG80" s="136">
        <f>IF(COLUMN(AG$12)-COLUMN($V$12)+1&lt;=$U80,ROUNDUP(IF(SUM($V80:AF80)+($E80-SUM($V80:AF80))*$N80&gt;$E80-$O80,$E80-$O80-SUM($V80:AF80),($E80-SUM($V80:AF80))*$N80),0),0)</f>
        <v>0</v>
      </c>
      <c r="AH80" s="136">
        <f>IF(COLUMN(AH$12)-COLUMN($V$12)+1&lt;=$U80,ROUNDUP(IF(SUM($V80:AG80)+($E80-SUM($V80:AG80))*$N80&gt;$E80-$O80,$E80-$O80-SUM($V80:AG80),($E80-SUM($V80:AG80))*$N80),0),0)</f>
        <v>0</v>
      </c>
      <c r="AI80" s="136">
        <f>IF(COLUMN(AI$12)-COLUMN($V$12)+1&lt;=$U80,ROUNDUP(IF(SUM($V80:AH80)+($E80-SUM($V80:AH80))*$N80&gt;$E80-$O80,$E80-$O80-SUM($V80:AH80),($E80-SUM($V80:AH80))*$N80),0),0)</f>
        <v>0</v>
      </c>
      <c r="AJ80" s="136">
        <f>IF(COLUMN(AJ$12)-COLUMN($V$12)+1&lt;=$U80,ROUNDUP(IF(SUM($V80:AI80)+($E80-SUM($V80:AI80))*$N80&gt;$E80-$O80,$E80-$O80-SUM($V80:AI80),($E80-SUM($V80:AI80))*$N80),0),0)</f>
        <v>0</v>
      </c>
      <c r="AK80" s="136">
        <f>IF(COLUMN(AK$12)-COLUMN($V$12)+1&lt;=$U80,ROUNDUP(IF(SUM($V80:AJ80)+($E80-SUM($V80:AJ80))*$N80&gt;$E80-$O80,$E80-$O80-SUM($V80:AJ80),($E80-SUM($V80:AJ80))*$N80),0),0)</f>
        <v>0</v>
      </c>
      <c r="AL80" s="136">
        <f>IF(COLUMN(AL$12)-COLUMN($V$12)+1&lt;=$U80,ROUNDUP(IF(SUM($V80:AK80)+($E80-SUM($V80:AK80))*$N80&gt;$E80-$O80,$E80-$O80-SUM($V80:AK80),($E80-SUM($V80:AK80))*$N80),0),0)</f>
        <v>0</v>
      </c>
      <c r="AM80" s="136">
        <f>IF(COLUMN(AM$12)-COLUMN($V$12)+1&lt;=$U80,ROUNDUP(IF(SUM($V80:AL80)+($E80-SUM($V80:AL80))*$N80&gt;$E80-$O80,$E80-$O80-SUM($V80:AL80),($E80-SUM($V80:AL80))*$N80),0),0)</f>
        <v>0</v>
      </c>
      <c r="AN80" s="136">
        <f>IF(COLUMN(AN$12)-COLUMN($V$12)+1&lt;=$U80,ROUNDUP(IF(SUM($V80:AM80)+($E80-SUM($V80:AM80))*$N80&gt;$E80-$O80,$E80-$O80-SUM($V80:AM80),($E80-SUM($V80:AM80))*$N80),0),0)</f>
        <v>0</v>
      </c>
      <c r="AO80" s="136">
        <f>IF(COLUMN(AO$12)-COLUMN($V$12)+1&lt;=$U80,ROUNDUP(IF(SUM($V80:AN80)+($E80-SUM($V80:AN80))*$N80&gt;$E80-$O80,$E80-$O80-SUM($V80:AN80),($E80-SUM($V80:AN80))*$N80),0),0)</f>
        <v>0</v>
      </c>
      <c r="AP80" s="136">
        <f>IF(COLUMN(AP$12)-COLUMN($V$12)+1&lt;=$U80,ROUNDUP(IF(SUM($V80:AO80)+($E80-SUM($V80:AO80))*$N80&gt;$E80-$O80,$E80-$O80-SUM($V80:AO80),($E80-SUM($V80:AO80))*$N80),0),0)</f>
        <v>0</v>
      </c>
      <c r="AQ80" s="136">
        <f>IF(COLUMN(AQ$12)-COLUMN($V$12)+1&lt;=$U80,ROUNDUP(IF(SUM($V80:AP80)+($E80-SUM($V80:AP80))*$N80&gt;$E80-$O80,$E80-$O80-SUM($V80:AP80),($E80-SUM($V80:AP80))*$N80),0),0)</f>
        <v>0</v>
      </c>
      <c r="AR80" s="136">
        <f>IF(COLUMN(AR$12)-COLUMN($V$12)+1&lt;=$U80,ROUNDUP(IF(SUM($V80:AQ80)+($E80-SUM($V80:AQ80))*$N80&gt;$E80-$O80,$E80-$O80-SUM($V80:AQ80),($E80-SUM($V80:AQ80))*$N80),0),0)</f>
        <v>0</v>
      </c>
      <c r="AS80" s="136">
        <f>IF(COLUMN(AS$12)-COLUMN($V$12)+1&lt;=$U80,ROUNDUP(IF(SUM($V80:AR80)+($E80-SUM($V80:AR80))*$N80&gt;$E80-$O80,$E80-$O80-SUM($V80:AR80),($E80-SUM($V80:AR80))*$N80),0),0)</f>
        <v>0</v>
      </c>
      <c r="AT80" s="136">
        <f>IF(COLUMN(AT$12)-COLUMN($V$12)+1&lt;=$U80,ROUNDUP(IF(SUM($V80:AS80)+($E80-SUM($V80:AS80))*$N80&gt;$E80-$O80,$E80-$O80-SUM($V80:AS80),($E80-SUM($V80:AS80))*$N80),0),0)</f>
        <v>0</v>
      </c>
      <c r="AU80" s="136">
        <f>IF(COLUMN(AU$12)-COLUMN($V$12)+1&lt;=$U80,ROUNDUP(IF(SUM($V80:AT80)+($E80-SUM($V80:AT80))*$N80&gt;$E80-$O80,$E80-$O80-SUM($V80:AT80),($E80-SUM($V80:AT80))*$N80),0),0)</f>
        <v>0</v>
      </c>
      <c r="AV80" s="136">
        <f>IF(COLUMN(AV$12)-COLUMN($V$12)+1&lt;=$U80,ROUNDUP(IF(SUM($V80:AU80)+($E80-SUM($V80:AU80))*$N80&gt;$E80-$O80,$E80-$O80-SUM($V80:AU80),($E80-SUM($V80:AU80))*$N80),0),0)</f>
        <v>0</v>
      </c>
      <c r="AW80" s="136">
        <f>IF(COLUMN(AW$12)-COLUMN($V$12)+1&lt;=$U80,ROUNDUP(IF(SUM($V80:AV80)+($E80-SUM($V80:AV80))*$N80&gt;$E80-$O80,$E80-$O80-SUM($V80:AV80),($E80-SUM($V80:AV80))*$N80),0),0)</f>
        <v>0</v>
      </c>
      <c r="AX80" s="136">
        <f>IF(COLUMN(AX$12)-COLUMN($V$12)+1&lt;=$U80,ROUNDUP(IF(SUM($V80:AW80)+($E80-SUM($V80:AW80))*$N80&gt;$E80-$O80,$E80-$O80-SUM($V80:AW80),($E80-SUM($V80:AW80))*$N80),0),0)</f>
        <v>0</v>
      </c>
      <c r="AY80" s="136">
        <f>IF(COLUMN(AY$12)-COLUMN($V$12)+1&lt;=$U80,ROUNDUP(IF(SUM($V80:AX80)+($E80-SUM($V80:AX80))*$N80&gt;$E80-$O80,$E80-$O80-SUM($V80:AX80),($E80-SUM($V80:AX80))*$N80),0),0)</f>
        <v>0</v>
      </c>
      <c r="AZ80" s="136">
        <f>IF(COLUMN(AZ$12)-COLUMN($V$12)+1&lt;=$U80,ROUNDUP(IF(SUM($V80:AY80)+($E80-SUM($V80:AY80))*$N80&gt;$E80-$O80,$E80-$O80-SUM($V80:AY80),($E80-SUM($V80:AY80))*$N80),0),0)</f>
        <v>0</v>
      </c>
      <c r="BA80" s="136">
        <f>IF(COLUMN(BA$12)-COLUMN($V$12)+1&lt;=$U80,ROUNDUP(IF(SUM($V80:AZ80)+($E80-SUM($V80:AZ80))*$N80&gt;$E80-$O80,$E80-$O80-SUM($V80:AZ80),($E80-SUM($V80:AZ80))*$N80),0),0)</f>
        <v>0</v>
      </c>
      <c r="BB80" s="556">
        <f t="shared" si="85"/>
        <v>0</v>
      </c>
      <c r="BC80" s="556">
        <f t="shared" si="86"/>
        <v>0</v>
      </c>
      <c r="BD80" s="146">
        <f t="shared" si="87"/>
        <v>0</v>
      </c>
      <c r="BE80" s="146">
        <f t="shared" si="88"/>
        <v>0</v>
      </c>
      <c r="BF80" s="146">
        <f t="shared" si="89"/>
        <v>0</v>
      </c>
      <c r="BH80" s="557">
        <f t="shared" si="90"/>
        <v>0</v>
      </c>
      <c r="BI80" s="558">
        <f t="shared" si="48"/>
        <v>0</v>
      </c>
      <c r="BJ80" s="558">
        <f t="shared" si="49"/>
        <v>0</v>
      </c>
      <c r="BK80" s="557">
        <f t="shared" si="91"/>
        <v>0</v>
      </c>
      <c r="BL80" s="558">
        <f t="shared" si="50"/>
        <v>0</v>
      </c>
      <c r="BM80" s="558">
        <f t="shared" si="51"/>
        <v>0</v>
      </c>
      <c r="BN80" s="558">
        <f t="shared" si="52"/>
        <v>0</v>
      </c>
      <c r="BO80" s="558">
        <f t="shared" si="53"/>
        <v>0</v>
      </c>
      <c r="BP80" s="558">
        <f t="shared" si="54"/>
        <v>0</v>
      </c>
      <c r="BQ80" s="558">
        <f t="shared" si="55"/>
        <v>0</v>
      </c>
      <c r="BR80" s="533"/>
      <c r="BS80" s="557">
        <f t="shared" si="92"/>
        <v>0</v>
      </c>
      <c r="BT80" s="558">
        <f t="shared" si="56"/>
        <v>0</v>
      </c>
      <c r="BU80" s="558">
        <f t="shared" si="57"/>
        <v>0</v>
      </c>
      <c r="BV80" s="557">
        <f t="shared" si="93"/>
        <v>0</v>
      </c>
      <c r="BW80" s="558">
        <f t="shared" si="58"/>
        <v>0</v>
      </c>
      <c r="BX80" s="558">
        <f t="shared" si="59"/>
        <v>0</v>
      </c>
      <c r="BY80" s="558">
        <f t="shared" si="60"/>
        <v>0</v>
      </c>
      <c r="BZ80" s="558">
        <f t="shared" si="61"/>
        <v>0</v>
      </c>
      <c r="CA80" s="558">
        <f t="shared" si="62"/>
        <v>0</v>
      </c>
      <c r="CB80" s="558">
        <f t="shared" si="63"/>
        <v>0</v>
      </c>
      <c r="CC80" s="533"/>
      <c r="CD80" s="533"/>
      <c r="CE80" s="533"/>
      <c r="CF80" s="533"/>
      <c r="CG80" s="533"/>
      <c r="CH80" s="533"/>
      <c r="CI80" s="533"/>
      <c r="CJ80" s="533"/>
      <c r="CK80" s="533"/>
      <c r="CL80" s="533"/>
      <c r="CM80" s="533"/>
      <c r="CN80" s="533"/>
      <c r="CO80" s="533"/>
      <c r="CP80" s="533"/>
      <c r="CQ80" s="533"/>
      <c r="CR80" s="533"/>
      <c r="CS80" s="533"/>
      <c r="CT80" s="533"/>
      <c r="CU80" s="533"/>
      <c r="CV80" s="533"/>
      <c r="CW80" s="533"/>
      <c r="CX80" s="533"/>
      <c r="CY80" s="533"/>
      <c r="CZ80" s="533"/>
    </row>
    <row r="81" spans="2:104" ht="13.5" x14ac:dyDescent="0.2">
      <c r="B81" s="145" t="str">
        <f t="shared" si="95"/>
        <v/>
      </c>
      <c r="C81" s="550"/>
      <c r="D81" s="551"/>
      <c r="E81" s="552"/>
      <c r="F81" s="553"/>
      <c r="G81" s="553"/>
      <c r="H81" s="554"/>
      <c r="I81" s="554"/>
      <c r="J81" s="554"/>
      <c r="K81" s="554"/>
      <c r="L81" s="613" t="str" cm="1">
        <f t="array" ref="L81">IF(OR(NOT(ISBLANK(H81:K81))),SUM(H81:K81), "")</f>
        <v/>
      </c>
      <c r="M81" s="613" t="str">
        <f t="shared" si="94"/>
        <v/>
      </c>
      <c r="N81" s="555" t="str">
        <f t="shared" si="79"/>
        <v/>
      </c>
      <c r="O81" s="532">
        <f t="shared" si="80"/>
        <v>0</v>
      </c>
      <c r="P81" s="146">
        <f t="shared" si="81"/>
        <v>0</v>
      </c>
      <c r="Q81" s="146">
        <f t="shared" si="45"/>
        <v>0</v>
      </c>
      <c r="R81" s="146">
        <f t="shared" si="46"/>
        <v>0</v>
      </c>
      <c r="S81" s="146" t="str">
        <f t="shared" si="82"/>
        <v/>
      </c>
      <c r="T81" s="146" t="str">
        <f t="shared" si="83"/>
        <v/>
      </c>
      <c r="U81" s="146">
        <f t="shared" si="47"/>
        <v>0</v>
      </c>
      <c r="V81" s="136">
        <f t="shared" si="84"/>
        <v>0</v>
      </c>
      <c r="W81" s="136">
        <f>IF(COLUMN(W$12)-COLUMN($V$12)+1&lt;=$U81,ROUNDUP(IF(SUM($V81:V81)+($E81-SUM($V81:V81))*$N81&gt;$E81-$O81,$E81-$O81-SUM($V81:V81),($E81-SUM($V81:V81))*$N81),0),0)</f>
        <v>0</v>
      </c>
      <c r="X81" s="136">
        <f>IF(COLUMN(X$12)-COLUMN($V$12)+1&lt;=$U81,ROUNDUP(IF(SUM($V81:W81)+($E81-SUM($V81:W81))*$N81&gt;$E81-$O81,$E81-$O81-SUM($V81:W81),($E81-SUM($V81:W81))*$N81),0),0)</f>
        <v>0</v>
      </c>
      <c r="Y81" s="136">
        <f>IF(COLUMN(Y$12)-COLUMN($V$12)+1&lt;=$U81,ROUNDUP(IF(SUM($V81:X81)+($E81-SUM($V81:X81))*$N81&gt;$E81-$O81,$E81-$O81-SUM($V81:X81),($E81-SUM($V81:X81))*$N81),0),0)</f>
        <v>0</v>
      </c>
      <c r="Z81" s="136">
        <f>IF(COLUMN(Z$12)-COLUMN($V$12)+1&lt;=$U81,ROUNDUP(IF(SUM($V81:Y81)+($E81-SUM($V81:Y81))*$N81&gt;$E81-$O81,$E81-$O81-SUM($V81:Y81),($E81-SUM($V81:Y81))*$N81),0),0)</f>
        <v>0</v>
      </c>
      <c r="AA81" s="136">
        <f>IF(COLUMN(AA$12)-COLUMN($V$12)+1&lt;=$U81,ROUNDUP(IF(SUM($V81:Z81)+($E81-SUM($V81:Z81))*$N81&gt;$E81-$O81,$E81-$O81-SUM($V81:Z81),($E81-SUM($V81:Z81))*$N81),0),0)</f>
        <v>0</v>
      </c>
      <c r="AB81" s="136">
        <f>IF(COLUMN(AB$12)-COLUMN($V$12)+1&lt;=$U81,ROUNDUP(IF(SUM($V81:AA81)+($E81-SUM($V81:AA81))*$N81&gt;$E81-$O81,$E81-$O81-SUM($V81:AA81),($E81-SUM($V81:AA81))*$N81),0),0)</f>
        <v>0</v>
      </c>
      <c r="AC81" s="136">
        <f>IF(COLUMN(AC$12)-COLUMN($V$12)+1&lt;=$U81,ROUNDUP(IF(SUM($V81:AB81)+($E81-SUM($V81:AB81))*$N81&gt;$E81-$O81,$E81-$O81-SUM($V81:AB81),($E81-SUM($V81:AB81))*$N81),0),0)</f>
        <v>0</v>
      </c>
      <c r="AD81" s="136">
        <f>IF(COLUMN(AD$12)-COLUMN($V$12)+1&lt;=$U81,ROUNDUP(IF(SUM($V81:AC81)+($E81-SUM($V81:AC81))*$N81&gt;$E81-$O81,$E81-$O81-SUM($V81:AC81),($E81-SUM($V81:AC81))*$N81),0),0)</f>
        <v>0</v>
      </c>
      <c r="AE81" s="136">
        <f>IF(COLUMN(AE$12)-COLUMN($V$12)+1&lt;=$U81,ROUNDUP(IF(SUM($V81:AD81)+($E81-SUM($V81:AD81))*$N81&gt;$E81-$O81,$E81-$O81-SUM($V81:AD81),($E81-SUM($V81:AD81))*$N81),0),0)</f>
        <v>0</v>
      </c>
      <c r="AF81" s="136">
        <f>IF(COLUMN(AF$12)-COLUMN($V$12)+1&lt;=$U81,ROUNDUP(IF(SUM($V81:AE81)+($E81-SUM($V81:AE81))*$N81&gt;$E81-$O81,$E81-$O81-SUM($V81:AE81),($E81-SUM($V81:AE81))*$N81),0),0)</f>
        <v>0</v>
      </c>
      <c r="AG81" s="136">
        <f>IF(COLUMN(AG$12)-COLUMN($V$12)+1&lt;=$U81,ROUNDUP(IF(SUM($V81:AF81)+($E81-SUM($V81:AF81))*$N81&gt;$E81-$O81,$E81-$O81-SUM($V81:AF81),($E81-SUM($V81:AF81))*$N81),0),0)</f>
        <v>0</v>
      </c>
      <c r="AH81" s="136">
        <f>IF(COLUMN(AH$12)-COLUMN($V$12)+1&lt;=$U81,ROUNDUP(IF(SUM($V81:AG81)+($E81-SUM($V81:AG81))*$N81&gt;$E81-$O81,$E81-$O81-SUM($V81:AG81),($E81-SUM($V81:AG81))*$N81),0),0)</f>
        <v>0</v>
      </c>
      <c r="AI81" s="136">
        <f>IF(COLUMN(AI$12)-COLUMN($V$12)+1&lt;=$U81,ROUNDUP(IF(SUM($V81:AH81)+($E81-SUM($V81:AH81))*$N81&gt;$E81-$O81,$E81-$O81-SUM($V81:AH81),($E81-SUM($V81:AH81))*$N81),0),0)</f>
        <v>0</v>
      </c>
      <c r="AJ81" s="136">
        <f>IF(COLUMN(AJ$12)-COLUMN($V$12)+1&lt;=$U81,ROUNDUP(IF(SUM($V81:AI81)+($E81-SUM($V81:AI81))*$N81&gt;$E81-$O81,$E81-$O81-SUM($V81:AI81),($E81-SUM($V81:AI81))*$N81),0),0)</f>
        <v>0</v>
      </c>
      <c r="AK81" s="136">
        <f>IF(COLUMN(AK$12)-COLUMN($V$12)+1&lt;=$U81,ROUNDUP(IF(SUM($V81:AJ81)+($E81-SUM($V81:AJ81))*$N81&gt;$E81-$O81,$E81-$O81-SUM($V81:AJ81),($E81-SUM($V81:AJ81))*$N81),0),0)</f>
        <v>0</v>
      </c>
      <c r="AL81" s="136">
        <f>IF(COLUMN(AL$12)-COLUMN($V$12)+1&lt;=$U81,ROUNDUP(IF(SUM($V81:AK81)+($E81-SUM($V81:AK81))*$N81&gt;$E81-$O81,$E81-$O81-SUM($V81:AK81),($E81-SUM($V81:AK81))*$N81),0),0)</f>
        <v>0</v>
      </c>
      <c r="AM81" s="136">
        <f>IF(COLUMN(AM$12)-COLUMN($V$12)+1&lt;=$U81,ROUNDUP(IF(SUM($V81:AL81)+($E81-SUM($V81:AL81))*$N81&gt;$E81-$O81,$E81-$O81-SUM($V81:AL81),($E81-SUM($V81:AL81))*$N81),0),0)</f>
        <v>0</v>
      </c>
      <c r="AN81" s="136">
        <f>IF(COLUMN(AN$12)-COLUMN($V$12)+1&lt;=$U81,ROUNDUP(IF(SUM($V81:AM81)+($E81-SUM($V81:AM81))*$N81&gt;$E81-$O81,$E81-$O81-SUM($V81:AM81),($E81-SUM($V81:AM81))*$N81),0),0)</f>
        <v>0</v>
      </c>
      <c r="AO81" s="136">
        <f>IF(COLUMN(AO$12)-COLUMN($V$12)+1&lt;=$U81,ROUNDUP(IF(SUM($V81:AN81)+($E81-SUM($V81:AN81))*$N81&gt;$E81-$O81,$E81-$O81-SUM($V81:AN81),($E81-SUM($V81:AN81))*$N81),0),0)</f>
        <v>0</v>
      </c>
      <c r="AP81" s="136">
        <f>IF(COLUMN(AP$12)-COLUMN($V$12)+1&lt;=$U81,ROUNDUP(IF(SUM($V81:AO81)+($E81-SUM($V81:AO81))*$N81&gt;$E81-$O81,$E81-$O81-SUM($V81:AO81),($E81-SUM($V81:AO81))*$N81),0),0)</f>
        <v>0</v>
      </c>
      <c r="AQ81" s="136">
        <f>IF(COLUMN(AQ$12)-COLUMN($V$12)+1&lt;=$U81,ROUNDUP(IF(SUM($V81:AP81)+($E81-SUM($V81:AP81))*$N81&gt;$E81-$O81,$E81-$O81-SUM($V81:AP81),($E81-SUM($V81:AP81))*$N81),0),0)</f>
        <v>0</v>
      </c>
      <c r="AR81" s="136">
        <f>IF(COLUMN(AR$12)-COLUMN($V$12)+1&lt;=$U81,ROUNDUP(IF(SUM($V81:AQ81)+($E81-SUM($V81:AQ81))*$N81&gt;$E81-$O81,$E81-$O81-SUM($V81:AQ81),($E81-SUM($V81:AQ81))*$N81),0),0)</f>
        <v>0</v>
      </c>
      <c r="AS81" s="136">
        <f>IF(COLUMN(AS$12)-COLUMN($V$12)+1&lt;=$U81,ROUNDUP(IF(SUM($V81:AR81)+($E81-SUM($V81:AR81))*$N81&gt;$E81-$O81,$E81-$O81-SUM($V81:AR81),($E81-SUM($V81:AR81))*$N81),0),0)</f>
        <v>0</v>
      </c>
      <c r="AT81" s="136">
        <f>IF(COLUMN(AT$12)-COLUMN($V$12)+1&lt;=$U81,ROUNDUP(IF(SUM($V81:AS81)+($E81-SUM($V81:AS81))*$N81&gt;$E81-$O81,$E81-$O81-SUM($V81:AS81),($E81-SUM($V81:AS81))*$N81),0),0)</f>
        <v>0</v>
      </c>
      <c r="AU81" s="136">
        <f>IF(COLUMN(AU$12)-COLUMN($V$12)+1&lt;=$U81,ROUNDUP(IF(SUM($V81:AT81)+($E81-SUM($V81:AT81))*$N81&gt;$E81-$O81,$E81-$O81-SUM($V81:AT81),($E81-SUM($V81:AT81))*$N81),0),0)</f>
        <v>0</v>
      </c>
      <c r="AV81" s="136">
        <f>IF(COLUMN(AV$12)-COLUMN($V$12)+1&lt;=$U81,ROUNDUP(IF(SUM($V81:AU81)+($E81-SUM($V81:AU81))*$N81&gt;$E81-$O81,$E81-$O81-SUM($V81:AU81),($E81-SUM($V81:AU81))*$N81),0),0)</f>
        <v>0</v>
      </c>
      <c r="AW81" s="136">
        <f>IF(COLUMN(AW$12)-COLUMN($V$12)+1&lt;=$U81,ROUNDUP(IF(SUM($V81:AV81)+($E81-SUM($V81:AV81))*$N81&gt;$E81-$O81,$E81-$O81-SUM($V81:AV81),($E81-SUM($V81:AV81))*$N81),0),0)</f>
        <v>0</v>
      </c>
      <c r="AX81" s="136">
        <f>IF(COLUMN(AX$12)-COLUMN($V$12)+1&lt;=$U81,ROUNDUP(IF(SUM($V81:AW81)+($E81-SUM($V81:AW81))*$N81&gt;$E81-$O81,$E81-$O81-SUM($V81:AW81),($E81-SUM($V81:AW81))*$N81),0),0)</f>
        <v>0</v>
      </c>
      <c r="AY81" s="136">
        <f>IF(COLUMN(AY$12)-COLUMN($V$12)+1&lt;=$U81,ROUNDUP(IF(SUM($V81:AX81)+($E81-SUM($V81:AX81))*$N81&gt;$E81-$O81,$E81-$O81-SUM($V81:AX81),($E81-SUM($V81:AX81))*$N81),0),0)</f>
        <v>0</v>
      </c>
      <c r="AZ81" s="136">
        <f>IF(COLUMN(AZ$12)-COLUMN($V$12)+1&lt;=$U81,ROUNDUP(IF(SUM($V81:AY81)+($E81-SUM($V81:AY81))*$N81&gt;$E81-$O81,$E81-$O81-SUM($V81:AY81),($E81-SUM($V81:AY81))*$N81),0),0)</f>
        <v>0</v>
      </c>
      <c r="BA81" s="136">
        <f>IF(COLUMN(BA$12)-COLUMN($V$12)+1&lt;=$U81,ROUNDUP(IF(SUM($V81:AZ81)+($E81-SUM($V81:AZ81))*$N81&gt;$E81-$O81,$E81-$O81-SUM($V81:AZ81),($E81-SUM($V81:AZ81))*$N81),0),0)</f>
        <v>0</v>
      </c>
      <c r="BB81" s="556">
        <f t="shared" si="85"/>
        <v>0</v>
      </c>
      <c r="BC81" s="556">
        <f t="shared" si="86"/>
        <v>0</v>
      </c>
      <c r="BD81" s="146">
        <f t="shared" si="87"/>
        <v>0</v>
      </c>
      <c r="BE81" s="146">
        <f t="shared" si="88"/>
        <v>0</v>
      </c>
      <c r="BF81" s="146">
        <f t="shared" si="89"/>
        <v>0</v>
      </c>
      <c r="BH81" s="557">
        <f t="shared" si="90"/>
        <v>0</v>
      </c>
      <c r="BI81" s="558">
        <f t="shared" si="48"/>
        <v>0</v>
      </c>
      <c r="BJ81" s="558">
        <f t="shared" si="49"/>
        <v>0</v>
      </c>
      <c r="BK81" s="557">
        <f t="shared" si="91"/>
        <v>0</v>
      </c>
      <c r="BL81" s="558">
        <f t="shared" si="50"/>
        <v>0</v>
      </c>
      <c r="BM81" s="558">
        <f t="shared" si="51"/>
        <v>0</v>
      </c>
      <c r="BN81" s="558">
        <f t="shared" si="52"/>
        <v>0</v>
      </c>
      <c r="BO81" s="558">
        <f t="shared" si="53"/>
        <v>0</v>
      </c>
      <c r="BP81" s="558">
        <f t="shared" si="54"/>
        <v>0</v>
      </c>
      <c r="BQ81" s="558">
        <f t="shared" si="55"/>
        <v>0</v>
      </c>
      <c r="BR81" s="533"/>
      <c r="BS81" s="557">
        <f t="shared" si="92"/>
        <v>0</v>
      </c>
      <c r="BT81" s="558">
        <f t="shared" si="56"/>
        <v>0</v>
      </c>
      <c r="BU81" s="558">
        <f t="shared" si="57"/>
        <v>0</v>
      </c>
      <c r="BV81" s="557">
        <f t="shared" si="93"/>
        <v>0</v>
      </c>
      <c r="BW81" s="558">
        <f t="shared" si="58"/>
        <v>0</v>
      </c>
      <c r="BX81" s="558">
        <f t="shared" si="59"/>
        <v>0</v>
      </c>
      <c r="BY81" s="558">
        <f t="shared" si="60"/>
        <v>0</v>
      </c>
      <c r="BZ81" s="558">
        <f t="shared" si="61"/>
        <v>0</v>
      </c>
      <c r="CA81" s="558">
        <f t="shared" si="62"/>
        <v>0</v>
      </c>
      <c r="CB81" s="558">
        <f t="shared" si="63"/>
        <v>0</v>
      </c>
      <c r="CC81" s="533"/>
      <c r="CD81" s="533"/>
      <c r="CE81" s="533"/>
      <c r="CF81" s="533"/>
      <c r="CG81" s="533"/>
      <c r="CH81" s="533"/>
      <c r="CI81" s="533"/>
      <c r="CJ81" s="533"/>
      <c r="CK81" s="533"/>
      <c r="CL81" s="533"/>
      <c r="CM81" s="533"/>
      <c r="CN81" s="533"/>
      <c r="CO81" s="533"/>
      <c r="CP81" s="533"/>
      <c r="CQ81" s="533"/>
      <c r="CR81" s="533"/>
      <c r="CS81" s="533"/>
      <c r="CT81" s="533"/>
      <c r="CU81" s="533"/>
      <c r="CV81" s="533"/>
      <c r="CW81" s="533"/>
      <c r="CX81" s="533"/>
      <c r="CY81" s="533"/>
      <c r="CZ81" s="533"/>
    </row>
    <row r="82" spans="2:104" ht="13.5" x14ac:dyDescent="0.2">
      <c r="B82" s="145" t="str">
        <f t="shared" si="95"/>
        <v/>
      </c>
      <c r="C82" s="550"/>
      <c r="D82" s="551"/>
      <c r="E82" s="552"/>
      <c r="F82" s="553"/>
      <c r="G82" s="553"/>
      <c r="H82" s="554"/>
      <c r="I82" s="554"/>
      <c r="J82" s="554"/>
      <c r="K82" s="554"/>
      <c r="L82" s="613" t="str" cm="1">
        <f t="array" ref="L82">IF(OR(NOT(ISBLANK(H82:K82))),SUM(H82:K82), "")</f>
        <v/>
      </c>
      <c r="M82" s="613" t="str">
        <f t="shared" si="94"/>
        <v/>
      </c>
      <c r="N82" s="555" t="str">
        <f t="shared" si="79"/>
        <v/>
      </c>
      <c r="O82" s="532">
        <f t="shared" si="80"/>
        <v>0</v>
      </c>
      <c r="P82" s="146">
        <f t="shared" si="81"/>
        <v>0</v>
      </c>
      <c r="Q82" s="146">
        <f t="shared" si="45"/>
        <v>0</v>
      </c>
      <c r="R82" s="146">
        <f t="shared" si="46"/>
        <v>0</v>
      </c>
      <c r="S82" s="146" t="str">
        <f t="shared" si="82"/>
        <v/>
      </c>
      <c r="T82" s="146" t="str">
        <f t="shared" si="83"/>
        <v/>
      </c>
      <c r="U82" s="146">
        <f t="shared" si="47"/>
        <v>0</v>
      </c>
      <c r="V82" s="136">
        <f t="shared" si="84"/>
        <v>0</v>
      </c>
      <c r="W82" s="136">
        <f>IF(COLUMN(W$12)-COLUMN($V$12)+1&lt;=$U82,ROUNDUP(IF(SUM($V82:V82)+($E82-SUM($V82:V82))*$N82&gt;$E82-$O82,$E82-$O82-SUM($V82:V82),($E82-SUM($V82:V82))*$N82),0),0)</f>
        <v>0</v>
      </c>
      <c r="X82" s="136">
        <f>IF(COLUMN(X$12)-COLUMN($V$12)+1&lt;=$U82,ROUNDUP(IF(SUM($V82:W82)+($E82-SUM($V82:W82))*$N82&gt;$E82-$O82,$E82-$O82-SUM($V82:W82),($E82-SUM($V82:W82))*$N82),0),0)</f>
        <v>0</v>
      </c>
      <c r="Y82" s="136">
        <f>IF(COLUMN(Y$12)-COLUMN($V$12)+1&lt;=$U82,ROUNDUP(IF(SUM($V82:X82)+($E82-SUM($V82:X82))*$N82&gt;$E82-$O82,$E82-$O82-SUM($V82:X82),($E82-SUM($V82:X82))*$N82),0),0)</f>
        <v>0</v>
      </c>
      <c r="Z82" s="136">
        <f>IF(COLUMN(Z$12)-COLUMN($V$12)+1&lt;=$U82,ROUNDUP(IF(SUM($V82:Y82)+($E82-SUM($V82:Y82))*$N82&gt;$E82-$O82,$E82-$O82-SUM($V82:Y82),($E82-SUM($V82:Y82))*$N82),0),0)</f>
        <v>0</v>
      </c>
      <c r="AA82" s="136">
        <f>IF(COLUMN(AA$12)-COLUMN($V$12)+1&lt;=$U82,ROUNDUP(IF(SUM($V82:Z82)+($E82-SUM($V82:Z82))*$N82&gt;$E82-$O82,$E82-$O82-SUM($V82:Z82),($E82-SUM($V82:Z82))*$N82),0),0)</f>
        <v>0</v>
      </c>
      <c r="AB82" s="136">
        <f>IF(COLUMN(AB$12)-COLUMN($V$12)+1&lt;=$U82,ROUNDUP(IF(SUM($V82:AA82)+($E82-SUM($V82:AA82))*$N82&gt;$E82-$O82,$E82-$O82-SUM($V82:AA82),($E82-SUM($V82:AA82))*$N82),0),0)</f>
        <v>0</v>
      </c>
      <c r="AC82" s="136">
        <f>IF(COLUMN(AC$12)-COLUMN($V$12)+1&lt;=$U82,ROUNDUP(IF(SUM($V82:AB82)+($E82-SUM($V82:AB82))*$N82&gt;$E82-$O82,$E82-$O82-SUM($V82:AB82),($E82-SUM($V82:AB82))*$N82),0),0)</f>
        <v>0</v>
      </c>
      <c r="AD82" s="136">
        <f>IF(COLUMN(AD$12)-COLUMN($V$12)+1&lt;=$U82,ROUNDUP(IF(SUM($V82:AC82)+($E82-SUM($V82:AC82))*$N82&gt;$E82-$O82,$E82-$O82-SUM($V82:AC82),($E82-SUM($V82:AC82))*$N82),0),0)</f>
        <v>0</v>
      </c>
      <c r="AE82" s="136">
        <f>IF(COLUMN(AE$12)-COLUMN($V$12)+1&lt;=$U82,ROUNDUP(IF(SUM($V82:AD82)+($E82-SUM($V82:AD82))*$N82&gt;$E82-$O82,$E82-$O82-SUM($V82:AD82),($E82-SUM($V82:AD82))*$N82),0),0)</f>
        <v>0</v>
      </c>
      <c r="AF82" s="136">
        <f>IF(COLUMN(AF$12)-COLUMN($V$12)+1&lt;=$U82,ROUNDUP(IF(SUM($V82:AE82)+($E82-SUM($V82:AE82))*$N82&gt;$E82-$O82,$E82-$O82-SUM($V82:AE82),($E82-SUM($V82:AE82))*$N82),0),0)</f>
        <v>0</v>
      </c>
      <c r="AG82" s="136">
        <f>IF(COLUMN(AG$12)-COLUMN($V$12)+1&lt;=$U82,ROUNDUP(IF(SUM($V82:AF82)+($E82-SUM($V82:AF82))*$N82&gt;$E82-$O82,$E82-$O82-SUM($V82:AF82),($E82-SUM($V82:AF82))*$N82),0),0)</f>
        <v>0</v>
      </c>
      <c r="AH82" s="136">
        <f>IF(COLUMN(AH$12)-COLUMN($V$12)+1&lt;=$U82,ROUNDUP(IF(SUM($V82:AG82)+($E82-SUM($V82:AG82))*$N82&gt;$E82-$O82,$E82-$O82-SUM($V82:AG82),($E82-SUM($V82:AG82))*$N82),0),0)</f>
        <v>0</v>
      </c>
      <c r="AI82" s="136">
        <f>IF(COLUMN(AI$12)-COLUMN($V$12)+1&lt;=$U82,ROUNDUP(IF(SUM($V82:AH82)+($E82-SUM($V82:AH82))*$N82&gt;$E82-$O82,$E82-$O82-SUM($V82:AH82),($E82-SUM($V82:AH82))*$N82),0),0)</f>
        <v>0</v>
      </c>
      <c r="AJ82" s="136">
        <f>IF(COLUMN(AJ$12)-COLUMN($V$12)+1&lt;=$U82,ROUNDUP(IF(SUM($V82:AI82)+($E82-SUM($V82:AI82))*$N82&gt;$E82-$O82,$E82-$O82-SUM($V82:AI82),($E82-SUM($V82:AI82))*$N82),0),0)</f>
        <v>0</v>
      </c>
      <c r="AK82" s="136">
        <f>IF(COLUMN(AK$12)-COLUMN($V$12)+1&lt;=$U82,ROUNDUP(IF(SUM($V82:AJ82)+($E82-SUM($V82:AJ82))*$N82&gt;$E82-$O82,$E82-$O82-SUM($V82:AJ82),($E82-SUM($V82:AJ82))*$N82),0),0)</f>
        <v>0</v>
      </c>
      <c r="AL82" s="136">
        <f>IF(COLUMN(AL$12)-COLUMN($V$12)+1&lt;=$U82,ROUNDUP(IF(SUM($V82:AK82)+($E82-SUM($V82:AK82))*$N82&gt;$E82-$O82,$E82-$O82-SUM($V82:AK82),($E82-SUM($V82:AK82))*$N82),0),0)</f>
        <v>0</v>
      </c>
      <c r="AM82" s="136">
        <f>IF(COLUMN(AM$12)-COLUMN($V$12)+1&lt;=$U82,ROUNDUP(IF(SUM($V82:AL82)+($E82-SUM($V82:AL82))*$N82&gt;$E82-$O82,$E82-$O82-SUM($V82:AL82),($E82-SUM($V82:AL82))*$N82),0),0)</f>
        <v>0</v>
      </c>
      <c r="AN82" s="136">
        <f>IF(COLUMN(AN$12)-COLUMN($V$12)+1&lt;=$U82,ROUNDUP(IF(SUM($V82:AM82)+($E82-SUM($V82:AM82))*$N82&gt;$E82-$O82,$E82-$O82-SUM($V82:AM82),($E82-SUM($V82:AM82))*$N82),0),0)</f>
        <v>0</v>
      </c>
      <c r="AO82" s="136">
        <f>IF(COLUMN(AO$12)-COLUMN($V$12)+1&lt;=$U82,ROUNDUP(IF(SUM($V82:AN82)+($E82-SUM($V82:AN82))*$N82&gt;$E82-$O82,$E82-$O82-SUM($V82:AN82),($E82-SUM($V82:AN82))*$N82),0),0)</f>
        <v>0</v>
      </c>
      <c r="AP82" s="136">
        <f>IF(COLUMN(AP$12)-COLUMN($V$12)+1&lt;=$U82,ROUNDUP(IF(SUM($V82:AO82)+($E82-SUM($V82:AO82))*$N82&gt;$E82-$O82,$E82-$O82-SUM($V82:AO82),($E82-SUM($V82:AO82))*$N82),0),0)</f>
        <v>0</v>
      </c>
      <c r="AQ82" s="136">
        <f>IF(COLUMN(AQ$12)-COLUMN($V$12)+1&lt;=$U82,ROUNDUP(IF(SUM($V82:AP82)+($E82-SUM($V82:AP82))*$N82&gt;$E82-$O82,$E82-$O82-SUM($V82:AP82),($E82-SUM($V82:AP82))*$N82),0),0)</f>
        <v>0</v>
      </c>
      <c r="AR82" s="136">
        <f>IF(COLUMN(AR$12)-COLUMN($V$12)+1&lt;=$U82,ROUNDUP(IF(SUM($V82:AQ82)+($E82-SUM($V82:AQ82))*$N82&gt;$E82-$O82,$E82-$O82-SUM($V82:AQ82),($E82-SUM($V82:AQ82))*$N82),0),0)</f>
        <v>0</v>
      </c>
      <c r="AS82" s="136">
        <f>IF(COLUMN(AS$12)-COLUMN($V$12)+1&lt;=$U82,ROUNDUP(IF(SUM($V82:AR82)+($E82-SUM($V82:AR82))*$N82&gt;$E82-$O82,$E82-$O82-SUM($V82:AR82),($E82-SUM($V82:AR82))*$N82),0),0)</f>
        <v>0</v>
      </c>
      <c r="AT82" s="136">
        <f>IF(COLUMN(AT$12)-COLUMN($V$12)+1&lt;=$U82,ROUNDUP(IF(SUM($V82:AS82)+($E82-SUM($V82:AS82))*$N82&gt;$E82-$O82,$E82-$O82-SUM($V82:AS82),($E82-SUM($V82:AS82))*$N82),0),0)</f>
        <v>0</v>
      </c>
      <c r="AU82" s="136">
        <f>IF(COLUMN(AU$12)-COLUMN($V$12)+1&lt;=$U82,ROUNDUP(IF(SUM($V82:AT82)+($E82-SUM($V82:AT82))*$N82&gt;$E82-$O82,$E82-$O82-SUM($V82:AT82),($E82-SUM($V82:AT82))*$N82),0),0)</f>
        <v>0</v>
      </c>
      <c r="AV82" s="136">
        <f>IF(COLUMN(AV$12)-COLUMN($V$12)+1&lt;=$U82,ROUNDUP(IF(SUM($V82:AU82)+($E82-SUM($V82:AU82))*$N82&gt;$E82-$O82,$E82-$O82-SUM($V82:AU82),($E82-SUM($V82:AU82))*$N82),0),0)</f>
        <v>0</v>
      </c>
      <c r="AW82" s="136">
        <f>IF(COLUMN(AW$12)-COLUMN($V$12)+1&lt;=$U82,ROUNDUP(IF(SUM($V82:AV82)+($E82-SUM($V82:AV82))*$N82&gt;$E82-$O82,$E82-$O82-SUM($V82:AV82),($E82-SUM($V82:AV82))*$N82),0),0)</f>
        <v>0</v>
      </c>
      <c r="AX82" s="136">
        <f>IF(COLUMN(AX$12)-COLUMN($V$12)+1&lt;=$U82,ROUNDUP(IF(SUM($V82:AW82)+($E82-SUM($V82:AW82))*$N82&gt;$E82-$O82,$E82-$O82-SUM($V82:AW82),($E82-SUM($V82:AW82))*$N82),0),0)</f>
        <v>0</v>
      </c>
      <c r="AY82" s="136">
        <f>IF(COLUMN(AY$12)-COLUMN($V$12)+1&lt;=$U82,ROUNDUP(IF(SUM($V82:AX82)+($E82-SUM($V82:AX82))*$N82&gt;$E82-$O82,$E82-$O82-SUM($V82:AX82),($E82-SUM($V82:AX82))*$N82),0),0)</f>
        <v>0</v>
      </c>
      <c r="AZ82" s="136">
        <f>IF(COLUMN(AZ$12)-COLUMN($V$12)+1&lt;=$U82,ROUNDUP(IF(SUM($V82:AY82)+($E82-SUM($V82:AY82))*$N82&gt;$E82-$O82,$E82-$O82-SUM($V82:AY82),($E82-SUM($V82:AY82))*$N82),0),0)</f>
        <v>0</v>
      </c>
      <c r="BA82" s="136">
        <f>IF(COLUMN(BA$12)-COLUMN($V$12)+1&lt;=$U82,ROUNDUP(IF(SUM($V82:AZ82)+($E82-SUM($V82:AZ82))*$N82&gt;$E82-$O82,$E82-$O82-SUM($V82:AZ82),($E82-SUM($V82:AZ82))*$N82),0),0)</f>
        <v>0</v>
      </c>
      <c r="BB82" s="556">
        <f t="shared" si="85"/>
        <v>0</v>
      </c>
      <c r="BC82" s="556">
        <f t="shared" si="86"/>
        <v>0</v>
      </c>
      <c r="BD82" s="146">
        <f t="shared" si="87"/>
        <v>0</v>
      </c>
      <c r="BE82" s="146">
        <f t="shared" si="88"/>
        <v>0</v>
      </c>
      <c r="BF82" s="146">
        <f t="shared" si="89"/>
        <v>0</v>
      </c>
      <c r="BH82" s="557">
        <f t="shared" si="90"/>
        <v>0</v>
      </c>
      <c r="BI82" s="558">
        <f t="shared" si="48"/>
        <v>0</v>
      </c>
      <c r="BJ82" s="558">
        <f t="shared" si="49"/>
        <v>0</v>
      </c>
      <c r="BK82" s="557">
        <f t="shared" si="91"/>
        <v>0</v>
      </c>
      <c r="BL82" s="558">
        <f t="shared" si="50"/>
        <v>0</v>
      </c>
      <c r="BM82" s="558">
        <f t="shared" si="51"/>
        <v>0</v>
      </c>
      <c r="BN82" s="558">
        <f t="shared" si="52"/>
        <v>0</v>
      </c>
      <c r="BO82" s="558">
        <f t="shared" si="53"/>
        <v>0</v>
      </c>
      <c r="BP82" s="558">
        <f t="shared" si="54"/>
        <v>0</v>
      </c>
      <c r="BQ82" s="558">
        <f t="shared" si="55"/>
        <v>0</v>
      </c>
      <c r="BR82" s="533"/>
      <c r="BS82" s="557">
        <f t="shared" si="92"/>
        <v>0</v>
      </c>
      <c r="BT82" s="558">
        <f t="shared" si="56"/>
        <v>0</v>
      </c>
      <c r="BU82" s="558">
        <f t="shared" si="57"/>
        <v>0</v>
      </c>
      <c r="BV82" s="557">
        <f t="shared" si="93"/>
        <v>0</v>
      </c>
      <c r="BW82" s="558">
        <f t="shared" si="58"/>
        <v>0</v>
      </c>
      <c r="BX82" s="558">
        <f t="shared" si="59"/>
        <v>0</v>
      </c>
      <c r="BY82" s="558">
        <f t="shared" si="60"/>
        <v>0</v>
      </c>
      <c r="BZ82" s="558">
        <f t="shared" si="61"/>
        <v>0</v>
      </c>
      <c r="CA82" s="558">
        <f t="shared" si="62"/>
        <v>0</v>
      </c>
      <c r="CB82" s="558">
        <f t="shared" si="63"/>
        <v>0</v>
      </c>
      <c r="CC82" s="533"/>
      <c r="CD82" s="533"/>
      <c r="CE82" s="533"/>
      <c r="CF82" s="533"/>
      <c r="CG82" s="533"/>
      <c r="CH82" s="533"/>
      <c r="CI82" s="533"/>
      <c r="CJ82" s="533"/>
      <c r="CK82" s="533"/>
      <c r="CL82" s="533"/>
      <c r="CM82" s="533"/>
      <c r="CN82" s="533"/>
      <c r="CO82" s="533"/>
      <c r="CP82" s="533"/>
      <c r="CQ82" s="533"/>
      <c r="CR82" s="533"/>
      <c r="CS82" s="533"/>
      <c r="CT82" s="533"/>
      <c r="CU82" s="533"/>
      <c r="CV82" s="533"/>
      <c r="CW82" s="533"/>
      <c r="CX82" s="533"/>
      <c r="CY82" s="533"/>
      <c r="CZ82" s="533"/>
    </row>
    <row r="83" spans="2:104" ht="13.5" x14ac:dyDescent="0.2">
      <c r="B83" s="145" t="str">
        <f t="shared" si="95"/>
        <v/>
      </c>
      <c r="C83" s="550"/>
      <c r="D83" s="551"/>
      <c r="E83" s="552"/>
      <c r="F83" s="553"/>
      <c r="G83" s="553"/>
      <c r="H83" s="554"/>
      <c r="I83" s="554"/>
      <c r="J83" s="554"/>
      <c r="K83" s="554"/>
      <c r="L83" s="613" t="str" cm="1">
        <f t="array" ref="L83">IF(OR(NOT(ISBLANK(H83:K83))),SUM(H83:K83), "")</f>
        <v/>
      </c>
      <c r="M83" s="613" t="str">
        <f t="shared" si="94"/>
        <v/>
      </c>
      <c r="N83" s="555" t="str">
        <f t="shared" si="79"/>
        <v/>
      </c>
      <c r="O83" s="532">
        <f t="shared" si="80"/>
        <v>0</v>
      </c>
      <c r="P83" s="146">
        <f t="shared" si="81"/>
        <v>0</v>
      </c>
      <c r="Q83" s="146">
        <f t="shared" si="45"/>
        <v>0</v>
      </c>
      <c r="R83" s="146">
        <f t="shared" si="46"/>
        <v>0</v>
      </c>
      <c r="S83" s="146" t="str">
        <f t="shared" si="82"/>
        <v/>
      </c>
      <c r="T83" s="146" t="str">
        <f t="shared" si="83"/>
        <v/>
      </c>
      <c r="U83" s="146">
        <f t="shared" si="47"/>
        <v>0</v>
      </c>
      <c r="V83" s="136">
        <f t="shared" si="84"/>
        <v>0</v>
      </c>
      <c r="W83" s="136">
        <f>IF(COLUMN(W$12)-COLUMN($V$12)+1&lt;=$U83,ROUNDUP(IF(SUM($V83:V83)+($E83-SUM($V83:V83))*$N83&gt;$E83-$O83,$E83-$O83-SUM($V83:V83),($E83-SUM($V83:V83))*$N83),0),0)</f>
        <v>0</v>
      </c>
      <c r="X83" s="136">
        <f>IF(COLUMN(X$12)-COLUMN($V$12)+1&lt;=$U83,ROUNDUP(IF(SUM($V83:W83)+($E83-SUM($V83:W83))*$N83&gt;$E83-$O83,$E83-$O83-SUM($V83:W83),($E83-SUM($V83:W83))*$N83),0),0)</f>
        <v>0</v>
      </c>
      <c r="Y83" s="136">
        <f>IF(COLUMN(Y$12)-COLUMN($V$12)+1&lt;=$U83,ROUNDUP(IF(SUM($V83:X83)+($E83-SUM($V83:X83))*$N83&gt;$E83-$O83,$E83-$O83-SUM($V83:X83),($E83-SUM($V83:X83))*$N83),0),0)</f>
        <v>0</v>
      </c>
      <c r="Z83" s="136">
        <f>IF(COLUMN(Z$12)-COLUMN($V$12)+1&lt;=$U83,ROUNDUP(IF(SUM($V83:Y83)+($E83-SUM($V83:Y83))*$N83&gt;$E83-$O83,$E83-$O83-SUM($V83:Y83),($E83-SUM($V83:Y83))*$N83),0),0)</f>
        <v>0</v>
      </c>
      <c r="AA83" s="136">
        <f>IF(COLUMN(AA$12)-COLUMN($V$12)+1&lt;=$U83,ROUNDUP(IF(SUM($V83:Z83)+($E83-SUM($V83:Z83))*$N83&gt;$E83-$O83,$E83-$O83-SUM($V83:Z83),($E83-SUM($V83:Z83))*$N83),0),0)</f>
        <v>0</v>
      </c>
      <c r="AB83" s="136">
        <f>IF(COLUMN(AB$12)-COLUMN($V$12)+1&lt;=$U83,ROUNDUP(IF(SUM($V83:AA83)+($E83-SUM($V83:AA83))*$N83&gt;$E83-$O83,$E83-$O83-SUM($V83:AA83),($E83-SUM($V83:AA83))*$N83),0),0)</f>
        <v>0</v>
      </c>
      <c r="AC83" s="136">
        <f>IF(COLUMN(AC$12)-COLUMN($V$12)+1&lt;=$U83,ROUNDUP(IF(SUM($V83:AB83)+($E83-SUM($V83:AB83))*$N83&gt;$E83-$O83,$E83-$O83-SUM($V83:AB83),($E83-SUM($V83:AB83))*$N83),0),0)</f>
        <v>0</v>
      </c>
      <c r="AD83" s="136">
        <f>IF(COLUMN(AD$12)-COLUMN($V$12)+1&lt;=$U83,ROUNDUP(IF(SUM($V83:AC83)+($E83-SUM($V83:AC83))*$N83&gt;$E83-$O83,$E83-$O83-SUM($V83:AC83),($E83-SUM($V83:AC83))*$N83),0),0)</f>
        <v>0</v>
      </c>
      <c r="AE83" s="136">
        <f>IF(COLUMN(AE$12)-COLUMN($V$12)+1&lt;=$U83,ROUNDUP(IF(SUM($V83:AD83)+($E83-SUM($V83:AD83))*$N83&gt;$E83-$O83,$E83-$O83-SUM($V83:AD83),($E83-SUM($V83:AD83))*$N83),0),0)</f>
        <v>0</v>
      </c>
      <c r="AF83" s="136">
        <f>IF(COLUMN(AF$12)-COLUMN($V$12)+1&lt;=$U83,ROUNDUP(IF(SUM($V83:AE83)+($E83-SUM($V83:AE83))*$N83&gt;$E83-$O83,$E83-$O83-SUM($V83:AE83),($E83-SUM($V83:AE83))*$N83),0),0)</f>
        <v>0</v>
      </c>
      <c r="AG83" s="136">
        <f>IF(COLUMN(AG$12)-COLUMN($V$12)+1&lt;=$U83,ROUNDUP(IF(SUM($V83:AF83)+($E83-SUM($V83:AF83))*$N83&gt;$E83-$O83,$E83-$O83-SUM($V83:AF83),($E83-SUM($V83:AF83))*$N83),0),0)</f>
        <v>0</v>
      </c>
      <c r="AH83" s="136">
        <f>IF(COLUMN(AH$12)-COLUMN($V$12)+1&lt;=$U83,ROUNDUP(IF(SUM($V83:AG83)+($E83-SUM($V83:AG83))*$N83&gt;$E83-$O83,$E83-$O83-SUM($V83:AG83),($E83-SUM($V83:AG83))*$N83),0),0)</f>
        <v>0</v>
      </c>
      <c r="AI83" s="136">
        <f>IF(COLUMN(AI$12)-COLUMN($V$12)+1&lt;=$U83,ROUNDUP(IF(SUM($V83:AH83)+($E83-SUM($V83:AH83))*$N83&gt;$E83-$O83,$E83-$O83-SUM($V83:AH83),($E83-SUM($V83:AH83))*$N83),0),0)</f>
        <v>0</v>
      </c>
      <c r="AJ83" s="136">
        <f>IF(COLUMN(AJ$12)-COLUMN($V$12)+1&lt;=$U83,ROUNDUP(IF(SUM($V83:AI83)+($E83-SUM($V83:AI83))*$N83&gt;$E83-$O83,$E83-$O83-SUM($V83:AI83),($E83-SUM($V83:AI83))*$N83),0),0)</f>
        <v>0</v>
      </c>
      <c r="AK83" s="136">
        <f>IF(COLUMN(AK$12)-COLUMN($V$12)+1&lt;=$U83,ROUNDUP(IF(SUM($V83:AJ83)+($E83-SUM($V83:AJ83))*$N83&gt;$E83-$O83,$E83-$O83-SUM($V83:AJ83),($E83-SUM($V83:AJ83))*$N83),0),0)</f>
        <v>0</v>
      </c>
      <c r="AL83" s="136">
        <f>IF(COLUMN(AL$12)-COLUMN($V$12)+1&lt;=$U83,ROUNDUP(IF(SUM($V83:AK83)+($E83-SUM($V83:AK83))*$N83&gt;$E83-$O83,$E83-$O83-SUM($V83:AK83),($E83-SUM($V83:AK83))*$N83),0),0)</f>
        <v>0</v>
      </c>
      <c r="AM83" s="136">
        <f>IF(COLUMN(AM$12)-COLUMN($V$12)+1&lt;=$U83,ROUNDUP(IF(SUM($V83:AL83)+($E83-SUM($V83:AL83))*$N83&gt;$E83-$O83,$E83-$O83-SUM($V83:AL83),($E83-SUM($V83:AL83))*$N83),0),0)</f>
        <v>0</v>
      </c>
      <c r="AN83" s="136">
        <f>IF(COLUMN(AN$12)-COLUMN($V$12)+1&lt;=$U83,ROUNDUP(IF(SUM($V83:AM83)+($E83-SUM($V83:AM83))*$N83&gt;$E83-$O83,$E83-$O83-SUM($V83:AM83),($E83-SUM($V83:AM83))*$N83),0),0)</f>
        <v>0</v>
      </c>
      <c r="AO83" s="136">
        <f>IF(COLUMN(AO$12)-COLUMN($V$12)+1&lt;=$U83,ROUNDUP(IF(SUM($V83:AN83)+($E83-SUM($V83:AN83))*$N83&gt;$E83-$O83,$E83-$O83-SUM($V83:AN83),($E83-SUM($V83:AN83))*$N83),0),0)</f>
        <v>0</v>
      </c>
      <c r="AP83" s="136">
        <f>IF(COLUMN(AP$12)-COLUMN($V$12)+1&lt;=$U83,ROUNDUP(IF(SUM($V83:AO83)+($E83-SUM($V83:AO83))*$N83&gt;$E83-$O83,$E83-$O83-SUM($V83:AO83),($E83-SUM($V83:AO83))*$N83),0),0)</f>
        <v>0</v>
      </c>
      <c r="AQ83" s="136">
        <f>IF(COLUMN(AQ$12)-COLUMN($V$12)+1&lt;=$U83,ROUNDUP(IF(SUM($V83:AP83)+($E83-SUM($V83:AP83))*$N83&gt;$E83-$O83,$E83-$O83-SUM($V83:AP83),($E83-SUM($V83:AP83))*$N83),0),0)</f>
        <v>0</v>
      </c>
      <c r="AR83" s="136">
        <f>IF(COLUMN(AR$12)-COLUMN($V$12)+1&lt;=$U83,ROUNDUP(IF(SUM($V83:AQ83)+($E83-SUM($V83:AQ83))*$N83&gt;$E83-$O83,$E83-$O83-SUM($V83:AQ83),($E83-SUM($V83:AQ83))*$N83),0),0)</f>
        <v>0</v>
      </c>
      <c r="AS83" s="136">
        <f>IF(COLUMN(AS$12)-COLUMN($V$12)+1&lt;=$U83,ROUNDUP(IF(SUM($V83:AR83)+($E83-SUM($V83:AR83))*$N83&gt;$E83-$O83,$E83-$O83-SUM($V83:AR83),($E83-SUM($V83:AR83))*$N83),0),0)</f>
        <v>0</v>
      </c>
      <c r="AT83" s="136">
        <f>IF(COLUMN(AT$12)-COLUMN($V$12)+1&lt;=$U83,ROUNDUP(IF(SUM($V83:AS83)+($E83-SUM($V83:AS83))*$N83&gt;$E83-$O83,$E83-$O83-SUM($V83:AS83),($E83-SUM($V83:AS83))*$N83),0),0)</f>
        <v>0</v>
      </c>
      <c r="AU83" s="136">
        <f>IF(COLUMN(AU$12)-COLUMN($V$12)+1&lt;=$U83,ROUNDUP(IF(SUM($V83:AT83)+($E83-SUM($V83:AT83))*$N83&gt;$E83-$O83,$E83-$O83-SUM($V83:AT83),($E83-SUM($V83:AT83))*$N83),0),0)</f>
        <v>0</v>
      </c>
      <c r="AV83" s="136">
        <f>IF(COLUMN(AV$12)-COLUMN($V$12)+1&lt;=$U83,ROUNDUP(IF(SUM($V83:AU83)+($E83-SUM($V83:AU83))*$N83&gt;$E83-$O83,$E83-$O83-SUM($V83:AU83),($E83-SUM($V83:AU83))*$N83),0),0)</f>
        <v>0</v>
      </c>
      <c r="AW83" s="136">
        <f>IF(COLUMN(AW$12)-COLUMN($V$12)+1&lt;=$U83,ROUNDUP(IF(SUM($V83:AV83)+($E83-SUM($V83:AV83))*$N83&gt;$E83-$O83,$E83-$O83-SUM($V83:AV83),($E83-SUM($V83:AV83))*$N83),0),0)</f>
        <v>0</v>
      </c>
      <c r="AX83" s="136">
        <f>IF(COLUMN(AX$12)-COLUMN($V$12)+1&lt;=$U83,ROUNDUP(IF(SUM($V83:AW83)+($E83-SUM($V83:AW83))*$N83&gt;$E83-$O83,$E83-$O83-SUM($V83:AW83),($E83-SUM($V83:AW83))*$N83),0),0)</f>
        <v>0</v>
      </c>
      <c r="AY83" s="136">
        <f>IF(COLUMN(AY$12)-COLUMN($V$12)+1&lt;=$U83,ROUNDUP(IF(SUM($V83:AX83)+($E83-SUM($V83:AX83))*$N83&gt;$E83-$O83,$E83-$O83-SUM($V83:AX83),($E83-SUM($V83:AX83))*$N83),0),0)</f>
        <v>0</v>
      </c>
      <c r="AZ83" s="136">
        <f>IF(COLUMN(AZ$12)-COLUMN($V$12)+1&lt;=$U83,ROUNDUP(IF(SUM($V83:AY83)+($E83-SUM($V83:AY83))*$N83&gt;$E83-$O83,$E83-$O83-SUM($V83:AY83),($E83-SUM($V83:AY83))*$N83),0),0)</f>
        <v>0</v>
      </c>
      <c r="BA83" s="136">
        <f>IF(COLUMN(BA$12)-COLUMN($V$12)+1&lt;=$U83,ROUNDUP(IF(SUM($V83:AZ83)+($E83-SUM($V83:AZ83))*$N83&gt;$E83-$O83,$E83-$O83-SUM($V83:AZ83),($E83-SUM($V83:AZ83))*$N83),0),0)</f>
        <v>0</v>
      </c>
      <c r="BB83" s="556">
        <f t="shared" si="85"/>
        <v>0</v>
      </c>
      <c r="BC83" s="556">
        <f t="shared" si="86"/>
        <v>0</v>
      </c>
      <c r="BD83" s="146">
        <f t="shared" si="87"/>
        <v>0</v>
      </c>
      <c r="BE83" s="146">
        <f t="shared" si="88"/>
        <v>0</v>
      </c>
      <c r="BF83" s="146">
        <f t="shared" si="89"/>
        <v>0</v>
      </c>
      <c r="BH83" s="557">
        <f t="shared" si="90"/>
        <v>0</v>
      </c>
      <c r="BI83" s="558">
        <f t="shared" si="48"/>
        <v>0</v>
      </c>
      <c r="BJ83" s="558">
        <f t="shared" si="49"/>
        <v>0</v>
      </c>
      <c r="BK83" s="557">
        <f t="shared" si="91"/>
        <v>0</v>
      </c>
      <c r="BL83" s="558">
        <f t="shared" si="50"/>
        <v>0</v>
      </c>
      <c r="BM83" s="558">
        <f t="shared" si="51"/>
        <v>0</v>
      </c>
      <c r="BN83" s="558">
        <f t="shared" si="52"/>
        <v>0</v>
      </c>
      <c r="BO83" s="558">
        <f t="shared" si="53"/>
        <v>0</v>
      </c>
      <c r="BP83" s="558">
        <f t="shared" si="54"/>
        <v>0</v>
      </c>
      <c r="BQ83" s="558">
        <f t="shared" si="55"/>
        <v>0</v>
      </c>
      <c r="BR83" s="533"/>
      <c r="BS83" s="557">
        <f t="shared" si="92"/>
        <v>0</v>
      </c>
      <c r="BT83" s="558">
        <f t="shared" si="56"/>
        <v>0</v>
      </c>
      <c r="BU83" s="558">
        <f t="shared" si="57"/>
        <v>0</v>
      </c>
      <c r="BV83" s="557">
        <f t="shared" si="93"/>
        <v>0</v>
      </c>
      <c r="BW83" s="558">
        <f t="shared" si="58"/>
        <v>0</v>
      </c>
      <c r="BX83" s="558">
        <f t="shared" si="59"/>
        <v>0</v>
      </c>
      <c r="BY83" s="558">
        <f t="shared" si="60"/>
        <v>0</v>
      </c>
      <c r="BZ83" s="558">
        <f t="shared" si="61"/>
        <v>0</v>
      </c>
      <c r="CA83" s="558">
        <f t="shared" si="62"/>
        <v>0</v>
      </c>
      <c r="CB83" s="558">
        <f t="shared" si="63"/>
        <v>0</v>
      </c>
      <c r="CC83" s="533"/>
      <c r="CD83" s="533"/>
      <c r="CE83" s="533"/>
      <c r="CF83" s="533"/>
      <c r="CG83" s="533"/>
      <c r="CH83" s="533"/>
      <c r="CI83" s="533"/>
      <c r="CJ83" s="533"/>
      <c r="CK83" s="533"/>
      <c r="CL83" s="533"/>
      <c r="CM83" s="533"/>
      <c r="CN83" s="533"/>
      <c r="CO83" s="533"/>
      <c r="CP83" s="533"/>
      <c r="CQ83" s="533"/>
      <c r="CR83" s="533"/>
      <c r="CS83" s="533"/>
      <c r="CT83" s="533"/>
      <c r="CU83" s="533"/>
      <c r="CV83" s="533"/>
      <c r="CW83" s="533"/>
      <c r="CX83" s="533"/>
      <c r="CY83" s="533"/>
      <c r="CZ83" s="533"/>
    </row>
    <row r="84" spans="2:104" ht="13.5" x14ac:dyDescent="0.2">
      <c r="B84" s="145" t="str">
        <f t="shared" si="95"/>
        <v/>
      </c>
      <c r="C84" s="550"/>
      <c r="D84" s="551"/>
      <c r="E84" s="552"/>
      <c r="F84" s="553"/>
      <c r="G84" s="553"/>
      <c r="H84" s="554"/>
      <c r="I84" s="554"/>
      <c r="J84" s="554"/>
      <c r="K84" s="554"/>
      <c r="L84" s="613" t="str" cm="1">
        <f t="array" ref="L84">IF(OR(NOT(ISBLANK(H84:K84))),SUM(H84:K84), "")</f>
        <v/>
      </c>
      <c r="M84" s="613" t="str">
        <f t="shared" si="94"/>
        <v/>
      </c>
      <c r="N84" s="555" t="str">
        <f t="shared" si="79"/>
        <v/>
      </c>
      <c r="O84" s="532">
        <f t="shared" si="80"/>
        <v>0</v>
      </c>
      <c r="P84" s="146">
        <f t="shared" si="81"/>
        <v>0</v>
      </c>
      <c r="Q84" s="146">
        <f t="shared" si="45"/>
        <v>0</v>
      </c>
      <c r="R84" s="146">
        <f t="shared" si="46"/>
        <v>0</v>
      </c>
      <c r="S84" s="146" t="str">
        <f t="shared" si="82"/>
        <v/>
      </c>
      <c r="T84" s="146" t="str">
        <f t="shared" si="83"/>
        <v/>
      </c>
      <c r="U84" s="146">
        <f t="shared" si="47"/>
        <v>0</v>
      </c>
      <c r="V84" s="136">
        <f t="shared" si="84"/>
        <v>0</v>
      </c>
      <c r="W84" s="136">
        <f>IF(COLUMN(W$12)-COLUMN($V$12)+1&lt;=$U84,ROUNDUP(IF(SUM($V84:V84)+($E84-SUM($V84:V84))*$N84&gt;$E84-$O84,$E84-$O84-SUM($V84:V84),($E84-SUM($V84:V84))*$N84),0),0)</f>
        <v>0</v>
      </c>
      <c r="X84" s="136">
        <f>IF(COLUMN(X$12)-COLUMN($V$12)+1&lt;=$U84,ROUNDUP(IF(SUM($V84:W84)+($E84-SUM($V84:W84))*$N84&gt;$E84-$O84,$E84-$O84-SUM($V84:W84),($E84-SUM($V84:W84))*$N84),0),0)</f>
        <v>0</v>
      </c>
      <c r="Y84" s="136">
        <f>IF(COLUMN(Y$12)-COLUMN($V$12)+1&lt;=$U84,ROUNDUP(IF(SUM($V84:X84)+($E84-SUM($V84:X84))*$N84&gt;$E84-$O84,$E84-$O84-SUM($V84:X84),($E84-SUM($V84:X84))*$N84),0),0)</f>
        <v>0</v>
      </c>
      <c r="Z84" s="136">
        <f>IF(COLUMN(Z$12)-COLUMN($V$12)+1&lt;=$U84,ROUNDUP(IF(SUM($V84:Y84)+($E84-SUM($V84:Y84))*$N84&gt;$E84-$O84,$E84-$O84-SUM($V84:Y84),($E84-SUM($V84:Y84))*$N84),0),0)</f>
        <v>0</v>
      </c>
      <c r="AA84" s="136">
        <f>IF(COLUMN(AA$12)-COLUMN($V$12)+1&lt;=$U84,ROUNDUP(IF(SUM($V84:Z84)+($E84-SUM($V84:Z84))*$N84&gt;$E84-$O84,$E84-$O84-SUM($V84:Z84),($E84-SUM($V84:Z84))*$N84),0),0)</f>
        <v>0</v>
      </c>
      <c r="AB84" s="136">
        <f>IF(COLUMN(AB$12)-COLUMN($V$12)+1&lt;=$U84,ROUNDUP(IF(SUM($V84:AA84)+($E84-SUM($V84:AA84))*$N84&gt;$E84-$O84,$E84-$O84-SUM($V84:AA84),($E84-SUM($V84:AA84))*$N84),0),0)</f>
        <v>0</v>
      </c>
      <c r="AC84" s="136">
        <f>IF(COLUMN(AC$12)-COLUMN($V$12)+1&lt;=$U84,ROUNDUP(IF(SUM($V84:AB84)+($E84-SUM($V84:AB84))*$N84&gt;$E84-$O84,$E84-$O84-SUM($V84:AB84),($E84-SUM($V84:AB84))*$N84),0),0)</f>
        <v>0</v>
      </c>
      <c r="AD84" s="136">
        <f>IF(COLUMN(AD$12)-COLUMN($V$12)+1&lt;=$U84,ROUNDUP(IF(SUM($V84:AC84)+($E84-SUM($V84:AC84))*$N84&gt;$E84-$O84,$E84-$O84-SUM($V84:AC84),($E84-SUM($V84:AC84))*$N84),0),0)</f>
        <v>0</v>
      </c>
      <c r="AE84" s="136">
        <f>IF(COLUMN(AE$12)-COLUMN($V$12)+1&lt;=$U84,ROUNDUP(IF(SUM($V84:AD84)+($E84-SUM($V84:AD84))*$N84&gt;$E84-$O84,$E84-$O84-SUM($V84:AD84),($E84-SUM($V84:AD84))*$N84),0),0)</f>
        <v>0</v>
      </c>
      <c r="AF84" s="136">
        <f>IF(COLUMN(AF$12)-COLUMN($V$12)+1&lt;=$U84,ROUNDUP(IF(SUM($V84:AE84)+($E84-SUM($V84:AE84))*$N84&gt;$E84-$O84,$E84-$O84-SUM($V84:AE84),($E84-SUM($V84:AE84))*$N84),0),0)</f>
        <v>0</v>
      </c>
      <c r="AG84" s="136">
        <f>IF(COLUMN(AG$12)-COLUMN($V$12)+1&lt;=$U84,ROUNDUP(IF(SUM($V84:AF84)+($E84-SUM($V84:AF84))*$N84&gt;$E84-$O84,$E84-$O84-SUM($V84:AF84),($E84-SUM($V84:AF84))*$N84),0),0)</f>
        <v>0</v>
      </c>
      <c r="AH84" s="136">
        <f>IF(COLUMN(AH$12)-COLUMN($V$12)+1&lt;=$U84,ROUNDUP(IF(SUM($V84:AG84)+($E84-SUM($V84:AG84))*$N84&gt;$E84-$O84,$E84-$O84-SUM($V84:AG84),($E84-SUM($V84:AG84))*$N84),0),0)</f>
        <v>0</v>
      </c>
      <c r="AI84" s="136">
        <f>IF(COLUMN(AI$12)-COLUMN($V$12)+1&lt;=$U84,ROUNDUP(IF(SUM($V84:AH84)+($E84-SUM($V84:AH84))*$N84&gt;$E84-$O84,$E84-$O84-SUM($V84:AH84),($E84-SUM($V84:AH84))*$N84),0),0)</f>
        <v>0</v>
      </c>
      <c r="AJ84" s="136">
        <f>IF(COLUMN(AJ$12)-COLUMN($V$12)+1&lt;=$U84,ROUNDUP(IF(SUM($V84:AI84)+($E84-SUM($V84:AI84))*$N84&gt;$E84-$O84,$E84-$O84-SUM($V84:AI84),($E84-SUM($V84:AI84))*$N84),0),0)</f>
        <v>0</v>
      </c>
      <c r="AK84" s="136">
        <f>IF(COLUMN(AK$12)-COLUMN($V$12)+1&lt;=$U84,ROUNDUP(IF(SUM($V84:AJ84)+($E84-SUM($V84:AJ84))*$N84&gt;$E84-$O84,$E84-$O84-SUM($V84:AJ84),($E84-SUM($V84:AJ84))*$N84),0),0)</f>
        <v>0</v>
      </c>
      <c r="AL84" s="136">
        <f>IF(COLUMN(AL$12)-COLUMN($V$12)+1&lt;=$U84,ROUNDUP(IF(SUM($V84:AK84)+($E84-SUM($V84:AK84))*$N84&gt;$E84-$O84,$E84-$O84-SUM($V84:AK84),($E84-SUM($V84:AK84))*$N84),0),0)</f>
        <v>0</v>
      </c>
      <c r="AM84" s="136">
        <f>IF(COLUMN(AM$12)-COLUMN($V$12)+1&lt;=$U84,ROUNDUP(IF(SUM($V84:AL84)+($E84-SUM($V84:AL84))*$N84&gt;$E84-$O84,$E84-$O84-SUM($V84:AL84),($E84-SUM($V84:AL84))*$N84),0),0)</f>
        <v>0</v>
      </c>
      <c r="AN84" s="136">
        <f>IF(COLUMN(AN$12)-COLUMN($V$12)+1&lt;=$U84,ROUNDUP(IF(SUM($V84:AM84)+($E84-SUM($V84:AM84))*$N84&gt;$E84-$O84,$E84-$O84-SUM($V84:AM84),($E84-SUM($V84:AM84))*$N84),0),0)</f>
        <v>0</v>
      </c>
      <c r="AO84" s="136">
        <f>IF(COLUMN(AO$12)-COLUMN($V$12)+1&lt;=$U84,ROUNDUP(IF(SUM($V84:AN84)+($E84-SUM($V84:AN84))*$N84&gt;$E84-$O84,$E84-$O84-SUM($V84:AN84),($E84-SUM($V84:AN84))*$N84),0),0)</f>
        <v>0</v>
      </c>
      <c r="AP84" s="136">
        <f>IF(COLUMN(AP$12)-COLUMN($V$12)+1&lt;=$U84,ROUNDUP(IF(SUM($V84:AO84)+($E84-SUM($V84:AO84))*$N84&gt;$E84-$O84,$E84-$O84-SUM($V84:AO84),($E84-SUM($V84:AO84))*$N84),0),0)</f>
        <v>0</v>
      </c>
      <c r="AQ84" s="136">
        <f>IF(COLUMN(AQ$12)-COLUMN($V$12)+1&lt;=$U84,ROUNDUP(IF(SUM($V84:AP84)+($E84-SUM($V84:AP84))*$N84&gt;$E84-$O84,$E84-$O84-SUM($V84:AP84),($E84-SUM($V84:AP84))*$N84),0),0)</f>
        <v>0</v>
      </c>
      <c r="AR84" s="136">
        <f>IF(COLUMN(AR$12)-COLUMN($V$12)+1&lt;=$U84,ROUNDUP(IF(SUM($V84:AQ84)+($E84-SUM($V84:AQ84))*$N84&gt;$E84-$O84,$E84-$O84-SUM($V84:AQ84),($E84-SUM($V84:AQ84))*$N84),0),0)</f>
        <v>0</v>
      </c>
      <c r="AS84" s="136">
        <f>IF(COLUMN(AS$12)-COLUMN($V$12)+1&lt;=$U84,ROUNDUP(IF(SUM($V84:AR84)+($E84-SUM($V84:AR84))*$N84&gt;$E84-$O84,$E84-$O84-SUM($V84:AR84),($E84-SUM($V84:AR84))*$N84),0),0)</f>
        <v>0</v>
      </c>
      <c r="AT84" s="136">
        <f>IF(COLUMN(AT$12)-COLUMN($V$12)+1&lt;=$U84,ROUNDUP(IF(SUM($V84:AS84)+($E84-SUM($V84:AS84))*$N84&gt;$E84-$O84,$E84-$O84-SUM($V84:AS84),($E84-SUM($V84:AS84))*$N84),0),0)</f>
        <v>0</v>
      </c>
      <c r="AU84" s="136">
        <f>IF(COLUMN(AU$12)-COLUMN($V$12)+1&lt;=$U84,ROUNDUP(IF(SUM($V84:AT84)+($E84-SUM($V84:AT84))*$N84&gt;$E84-$O84,$E84-$O84-SUM($V84:AT84),($E84-SUM($V84:AT84))*$N84),0),0)</f>
        <v>0</v>
      </c>
      <c r="AV84" s="136">
        <f>IF(COLUMN(AV$12)-COLUMN($V$12)+1&lt;=$U84,ROUNDUP(IF(SUM($V84:AU84)+($E84-SUM($V84:AU84))*$N84&gt;$E84-$O84,$E84-$O84-SUM($V84:AU84),($E84-SUM($V84:AU84))*$N84),0),0)</f>
        <v>0</v>
      </c>
      <c r="AW84" s="136">
        <f>IF(COLUMN(AW$12)-COLUMN($V$12)+1&lt;=$U84,ROUNDUP(IF(SUM($V84:AV84)+($E84-SUM($V84:AV84))*$N84&gt;$E84-$O84,$E84-$O84-SUM($V84:AV84),($E84-SUM($V84:AV84))*$N84),0),0)</f>
        <v>0</v>
      </c>
      <c r="AX84" s="136">
        <f>IF(COLUMN(AX$12)-COLUMN($V$12)+1&lt;=$U84,ROUNDUP(IF(SUM($V84:AW84)+($E84-SUM($V84:AW84))*$N84&gt;$E84-$O84,$E84-$O84-SUM($V84:AW84),($E84-SUM($V84:AW84))*$N84),0),0)</f>
        <v>0</v>
      </c>
      <c r="AY84" s="136">
        <f>IF(COLUMN(AY$12)-COLUMN($V$12)+1&lt;=$U84,ROUNDUP(IF(SUM($V84:AX84)+($E84-SUM($V84:AX84))*$N84&gt;$E84-$O84,$E84-$O84-SUM($V84:AX84),($E84-SUM($V84:AX84))*$N84),0),0)</f>
        <v>0</v>
      </c>
      <c r="AZ84" s="136">
        <f>IF(COLUMN(AZ$12)-COLUMN($V$12)+1&lt;=$U84,ROUNDUP(IF(SUM($V84:AY84)+($E84-SUM($V84:AY84))*$N84&gt;$E84-$O84,$E84-$O84-SUM($V84:AY84),($E84-SUM($V84:AY84))*$N84),0),0)</f>
        <v>0</v>
      </c>
      <c r="BA84" s="136">
        <f>IF(COLUMN(BA$12)-COLUMN($V$12)+1&lt;=$U84,ROUNDUP(IF(SUM($V84:AZ84)+($E84-SUM($V84:AZ84))*$N84&gt;$E84-$O84,$E84-$O84-SUM($V84:AZ84),($E84-SUM($V84:AZ84))*$N84),0),0)</f>
        <v>0</v>
      </c>
      <c r="BB84" s="556">
        <f t="shared" si="85"/>
        <v>0</v>
      </c>
      <c r="BC84" s="556">
        <f t="shared" si="86"/>
        <v>0</v>
      </c>
      <c r="BD84" s="146">
        <f t="shared" si="87"/>
        <v>0</v>
      </c>
      <c r="BE84" s="146">
        <f t="shared" si="88"/>
        <v>0</v>
      </c>
      <c r="BF84" s="146">
        <f t="shared" si="89"/>
        <v>0</v>
      </c>
      <c r="BH84" s="557">
        <f t="shared" si="90"/>
        <v>0</v>
      </c>
      <c r="BI84" s="558">
        <f t="shared" si="48"/>
        <v>0</v>
      </c>
      <c r="BJ84" s="558">
        <f t="shared" si="49"/>
        <v>0</v>
      </c>
      <c r="BK84" s="557">
        <f t="shared" si="91"/>
        <v>0</v>
      </c>
      <c r="BL84" s="558">
        <f t="shared" si="50"/>
        <v>0</v>
      </c>
      <c r="BM84" s="558">
        <f t="shared" si="51"/>
        <v>0</v>
      </c>
      <c r="BN84" s="558">
        <f t="shared" si="52"/>
        <v>0</v>
      </c>
      <c r="BO84" s="558">
        <f t="shared" si="53"/>
        <v>0</v>
      </c>
      <c r="BP84" s="558">
        <f t="shared" si="54"/>
        <v>0</v>
      </c>
      <c r="BQ84" s="558">
        <f t="shared" si="55"/>
        <v>0</v>
      </c>
      <c r="BR84" s="533"/>
      <c r="BS84" s="557">
        <f t="shared" si="92"/>
        <v>0</v>
      </c>
      <c r="BT84" s="558">
        <f t="shared" si="56"/>
        <v>0</v>
      </c>
      <c r="BU84" s="558">
        <f t="shared" si="57"/>
        <v>0</v>
      </c>
      <c r="BV84" s="557">
        <f t="shared" si="93"/>
        <v>0</v>
      </c>
      <c r="BW84" s="558">
        <f t="shared" si="58"/>
        <v>0</v>
      </c>
      <c r="BX84" s="558">
        <f t="shared" si="59"/>
        <v>0</v>
      </c>
      <c r="BY84" s="558">
        <f t="shared" si="60"/>
        <v>0</v>
      </c>
      <c r="BZ84" s="558">
        <f t="shared" si="61"/>
        <v>0</v>
      </c>
      <c r="CA84" s="558">
        <f t="shared" si="62"/>
        <v>0</v>
      </c>
      <c r="CB84" s="558">
        <f t="shared" si="63"/>
        <v>0</v>
      </c>
      <c r="CC84" s="533"/>
      <c r="CD84" s="533"/>
      <c r="CE84" s="533"/>
      <c r="CF84" s="533"/>
      <c r="CG84" s="533"/>
      <c r="CH84" s="533"/>
      <c r="CI84" s="533"/>
      <c r="CJ84" s="533"/>
      <c r="CK84" s="533"/>
      <c r="CL84" s="533"/>
      <c r="CM84" s="533"/>
      <c r="CN84" s="533"/>
      <c r="CO84" s="533"/>
      <c r="CP84" s="533"/>
      <c r="CQ84" s="533"/>
      <c r="CR84" s="533"/>
      <c r="CS84" s="533"/>
      <c r="CT84" s="533"/>
      <c r="CU84" s="533"/>
      <c r="CV84" s="533"/>
      <c r="CW84" s="533"/>
      <c r="CX84" s="533"/>
      <c r="CY84" s="533"/>
      <c r="CZ84" s="533"/>
    </row>
    <row r="85" spans="2:104" ht="13.5" x14ac:dyDescent="0.2">
      <c r="B85" s="145" t="str">
        <f t="shared" si="95"/>
        <v/>
      </c>
      <c r="C85" s="550"/>
      <c r="D85" s="551"/>
      <c r="E85" s="552"/>
      <c r="F85" s="553"/>
      <c r="G85" s="553"/>
      <c r="H85" s="554"/>
      <c r="I85" s="554"/>
      <c r="J85" s="554"/>
      <c r="K85" s="554"/>
      <c r="L85" s="613" t="str" cm="1">
        <f t="array" ref="L85">IF(OR(NOT(ISBLANK(H85:K85))),SUM(H85:K85), "")</f>
        <v/>
      </c>
      <c r="M85" s="613" t="str">
        <f t="shared" si="94"/>
        <v/>
      </c>
      <c r="N85" s="555" t="str">
        <f t="shared" si="79"/>
        <v/>
      </c>
      <c r="O85" s="532">
        <f t="shared" si="80"/>
        <v>0</v>
      </c>
      <c r="P85" s="146">
        <f t="shared" si="81"/>
        <v>0</v>
      </c>
      <c r="Q85" s="146">
        <f t="shared" si="45"/>
        <v>0</v>
      </c>
      <c r="R85" s="146">
        <f t="shared" si="46"/>
        <v>0</v>
      </c>
      <c r="S85" s="146" t="str">
        <f t="shared" si="82"/>
        <v/>
      </c>
      <c r="T85" s="146" t="str">
        <f t="shared" si="83"/>
        <v/>
      </c>
      <c r="U85" s="146">
        <f t="shared" si="47"/>
        <v>0</v>
      </c>
      <c r="V85" s="136">
        <f t="shared" si="84"/>
        <v>0</v>
      </c>
      <c r="W85" s="136">
        <f>IF(COLUMN(W$12)-COLUMN($V$12)+1&lt;=$U85,ROUNDUP(IF(SUM($V85:V85)+($E85-SUM($V85:V85))*$N85&gt;$E85-$O85,$E85-$O85-SUM($V85:V85),($E85-SUM($V85:V85))*$N85),0),0)</f>
        <v>0</v>
      </c>
      <c r="X85" s="136">
        <f>IF(COLUMN(X$12)-COLUMN($V$12)+1&lt;=$U85,ROUNDUP(IF(SUM($V85:W85)+($E85-SUM($V85:W85))*$N85&gt;$E85-$O85,$E85-$O85-SUM($V85:W85),($E85-SUM($V85:W85))*$N85),0),0)</f>
        <v>0</v>
      </c>
      <c r="Y85" s="136">
        <f>IF(COLUMN(Y$12)-COLUMN($V$12)+1&lt;=$U85,ROUNDUP(IF(SUM($V85:X85)+($E85-SUM($V85:X85))*$N85&gt;$E85-$O85,$E85-$O85-SUM($V85:X85),($E85-SUM($V85:X85))*$N85),0),0)</f>
        <v>0</v>
      </c>
      <c r="Z85" s="136">
        <f>IF(COLUMN(Z$12)-COLUMN($V$12)+1&lt;=$U85,ROUNDUP(IF(SUM($V85:Y85)+($E85-SUM($V85:Y85))*$N85&gt;$E85-$O85,$E85-$O85-SUM($V85:Y85),($E85-SUM($V85:Y85))*$N85),0),0)</f>
        <v>0</v>
      </c>
      <c r="AA85" s="136">
        <f>IF(COLUMN(AA$12)-COLUMN($V$12)+1&lt;=$U85,ROUNDUP(IF(SUM($V85:Z85)+($E85-SUM($V85:Z85))*$N85&gt;$E85-$O85,$E85-$O85-SUM($V85:Z85),($E85-SUM($V85:Z85))*$N85),0),0)</f>
        <v>0</v>
      </c>
      <c r="AB85" s="136">
        <f>IF(COLUMN(AB$12)-COLUMN($V$12)+1&lt;=$U85,ROUNDUP(IF(SUM($V85:AA85)+($E85-SUM($V85:AA85))*$N85&gt;$E85-$O85,$E85-$O85-SUM($V85:AA85),($E85-SUM($V85:AA85))*$N85),0),0)</f>
        <v>0</v>
      </c>
      <c r="AC85" s="136">
        <f>IF(COLUMN(AC$12)-COLUMN($V$12)+1&lt;=$U85,ROUNDUP(IF(SUM($V85:AB85)+($E85-SUM($V85:AB85))*$N85&gt;$E85-$O85,$E85-$O85-SUM($V85:AB85),($E85-SUM($V85:AB85))*$N85),0),0)</f>
        <v>0</v>
      </c>
      <c r="AD85" s="136">
        <f>IF(COLUMN(AD$12)-COLUMN($V$12)+1&lt;=$U85,ROUNDUP(IF(SUM($V85:AC85)+($E85-SUM($V85:AC85))*$N85&gt;$E85-$O85,$E85-$O85-SUM($V85:AC85),($E85-SUM($V85:AC85))*$N85),0),0)</f>
        <v>0</v>
      </c>
      <c r="AE85" s="136">
        <f>IF(COLUMN(AE$12)-COLUMN($V$12)+1&lt;=$U85,ROUNDUP(IF(SUM($V85:AD85)+($E85-SUM($V85:AD85))*$N85&gt;$E85-$O85,$E85-$O85-SUM($V85:AD85),($E85-SUM($V85:AD85))*$N85),0),0)</f>
        <v>0</v>
      </c>
      <c r="AF85" s="136">
        <f>IF(COLUMN(AF$12)-COLUMN($V$12)+1&lt;=$U85,ROUNDUP(IF(SUM($V85:AE85)+($E85-SUM($V85:AE85))*$N85&gt;$E85-$O85,$E85-$O85-SUM($V85:AE85),($E85-SUM($V85:AE85))*$N85),0),0)</f>
        <v>0</v>
      </c>
      <c r="AG85" s="136">
        <f>IF(COLUMN(AG$12)-COLUMN($V$12)+1&lt;=$U85,ROUNDUP(IF(SUM($V85:AF85)+($E85-SUM($V85:AF85))*$N85&gt;$E85-$O85,$E85-$O85-SUM($V85:AF85),($E85-SUM($V85:AF85))*$N85),0),0)</f>
        <v>0</v>
      </c>
      <c r="AH85" s="136">
        <f>IF(COLUMN(AH$12)-COLUMN($V$12)+1&lt;=$U85,ROUNDUP(IF(SUM($V85:AG85)+($E85-SUM($V85:AG85))*$N85&gt;$E85-$O85,$E85-$O85-SUM($V85:AG85),($E85-SUM($V85:AG85))*$N85),0),0)</f>
        <v>0</v>
      </c>
      <c r="AI85" s="136">
        <f>IF(COLUMN(AI$12)-COLUMN($V$12)+1&lt;=$U85,ROUNDUP(IF(SUM($V85:AH85)+($E85-SUM($V85:AH85))*$N85&gt;$E85-$O85,$E85-$O85-SUM($V85:AH85),($E85-SUM($V85:AH85))*$N85),0),0)</f>
        <v>0</v>
      </c>
      <c r="AJ85" s="136">
        <f>IF(COLUMN(AJ$12)-COLUMN($V$12)+1&lt;=$U85,ROUNDUP(IF(SUM($V85:AI85)+($E85-SUM($V85:AI85))*$N85&gt;$E85-$O85,$E85-$O85-SUM($V85:AI85),($E85-SUM($V85:AI85))*$N85),0),0)</f>
        <v>0</v>
      </c>
      <c r="AK85" s="136">
        <f>IF(COLUMN(AK$12)-COLUMN($V$12)+1&lt;=$U85,ROUNDUP(IF(SUM($V85:AJ85)+($E85-SUM($V85:AJ85))*$N85&gt;$E85-$O85,$E85-$O85-SUM($V85:AJ85),($E85-SUM($V85:AJ85))*$N85),0),0)</f>
        <v>0</v>
      </c>
      <c r="AL85" s="136">
        <f>IF(COLUMN(AL$12)-COLUMN($V$12)+1&lt;=$U85,ROUNDUP(IF(SUM($V85:AK85)+($E85-SUM($V85:AK85))*$N85&gt;$E85-$O85,$E85-$O85-SUM($V85:AK85),($E85-SUM($V85:AK85))*$N85),0),0)</f>
        <v>0</v>
      </c>
      <c r="AM85" s="136">
        <f>IF(COLUMN(AM$12)-COLUMN($V$12)+1&lt;=$U85,ROUNDUP(IF(SUM($V85:AL85)+($E85-SUM($V85:AL85))*$N85&gt;$E85-$O85,$E85-$O85-SUM($V85:AL85),($E85-SUM($V85:AL85))*$N85),0),0)</f>
        <v>0</v>
      </c>
      <c r="AN85" s="136">
        <f>IF(COLUMN(AN$12)-COLUMN($V$12)+1&lt;=$U85,ROUNDUP(IF(SUM($V85:AM85)+($E85-SUM($V85:AM85))*$N85&gt;$E85-$O85,$E85-$O85-SUM($V85:AM85),($E85-SUM($V85:AM85))*$N85),0),0)</f>
        <v>0</v>
      </c>
      <c r="AO85" s="136">
        <f>IF(COLUMN(AO$12)-COLUMN($V$12)+1&lt;=$U85,ROUNDUP(IF(SUM($V85:AN85)+($E85-SUM($V85:AN85))*$N85&gt;$E85-$O85,$E85-$O85-SUM($V85:AN85),($E85-SUM($V85:AN85))*$N85),0),0)</f>
        <v>0</v>
      </c>
      <c r="AP85" s="136">
        <f>IF(COLUMN(AP$12)-COLUMN($V$12)+1&lt;=$U85,ROUNDUP(IF(SUM($V85:AO85)+($E85-SUM($V85:AO85))*$N85&gt;$E85-$O85,$E85-$O85-SUM($V85:AO85),($E85-SUM($V85:AO85))*$N85),0),0)</f>
        <v>0</v>
      </c>
      <c r="AQ85" s="136">
        <f>IF(COLUMN(AQ$12)-COLUMN($V$12)+1&lt;=$U85,ROUNDUP(IF(SUM($V85:AP85)+($E85-SUM($V85:AP85))*$N85&gt;$E85-$O85,$E85-$O85-SUM($V85:AP85),($E85-SUM($V85:AP85))*$N85),0),0)</f>
        <v>0</v>
      </c>
      <c r="AR85" s="136">
        <f>IF(COLUMN(AR$12)-COLUMN($V$12)+1&lt;=$U85,ROUNDUP(IF(SUM($V85:AQ85)+($E85-SUM($V85:AQ85))*$N85&gt;$E85-$O85,$E85-$O85-SUM($V85:AQ85),($E85-SUM($V85:AQ85))*$N85),0),0)</f>
        <v>0</v>
      </c>
      <c r="AS85" s="136">
        <f>IF(COLUMN(AS$12)-COLUMN($V$12)+1&lt;=$U85,ROUNDUP(IF(SUM($V85:AR85)+($E85-SUM($V85:AR85))*$N85&gt;$E85-$O85,$E85-$O85-SUM($V85:AR85),($E85-SUM($V85:AR85))*$N85),0),0)</f>
        <v>0</v>
      </c>
      <c r="AT85" s="136">
        <f>IF(COLUMN(AT$12)-COLUMN($V$12)+1&lt;=$U85,ROUNDUP(IF(SUM($V85:AS85)+($E85-SUM($V85:AS85))*$N85&gt;$E85-$O85,$E85-$O85-SUM($V85:AS85),($E85-SUM($V85:AS85))*$N85),0),0)</f>
        <v>0</v>
      </c>
      <c r="AU85" s="136">
        <f>IF(COLUMN(AU$12)-COLUMN($V$12)+1&lt;=$U85,ROUNDUP(IF(SUM($V85:AT85)+($E85-SUM($V85:AT85))*$N85&gt;$E85-$O85,$E85-$O85-SUM($V85:AT85),($E85-SUM($V85:AT85))*$N85),0),0)</f>
        <v>0</v>
      </c>
      <c r="AV85" s="136">
        <f>IF(COLUMN(AV$12)-COLUMN($V$12)+1&lt;=$U85,ROUNDUP(IF(SUM($V85:AU85)+($E85-SUM($V85:AU85))*$N85&gt;$E85-$O85,$E85-$O85-SUM($V85:AU85),($E85-SUM($V85:AU85))*$N85),0),0)</f>
        <v>0</v>
      </c>
      <c r="AW85" s="136">
        <f>IF(COLUMN(AW$12)-COLUMN($V$12)+1&lt;=$U85,ROUNDUP(IF(SUM($V85:AV85)+($E85-SUM($V85:AV85))*$N85&gt;$E85-$O85,$E85-$O85-SUM($V85:AV85),($E85-SUM($V85:AV85))*$N85),0),0)</f>
        <v>0</v>
      </c>
      <c r="AX85" s="136">
        <f>IF(COLUMN(AX$12)-COLUMN($V$12)+1&lt;=$U85,ROUNDUP(IF(SUM($V85:AW85)+($E85-SUM($V85:AW85))*$N85&gt;$E85-$O85,$E85-$O85-SUM($V85:AW85),($E85-SUM($V85:AW85))*$N85),0),0)</f>
        <v>0</v>
      </c>
      <c r="AY85" s="136">
        <f>IF(COLUMN(AY$12)-COLUMN($V$12)+1&lt;=$U85,ROUNDUP(IF(SUM($V85:AX85)+($E85-SUM($V85:AX85))*$N85&gt;$E85-$O85,$E85-$O85-SUM($V85:AX85),($E85-SUM($V85:AX85))*$N85),0),0)</f>
        <v>0</v>
      </c>
      <c r="AZ85" s="136">
        <f>IF(COLUMN(AZ$12)-COLUMN($V$12)+1&lt;=$U85,ROUNDUP(IF(SUM($V85:AY85)+($E85-SUM($V85:AY85))*$N85&gt;$E85-$O85,$E85-$O85-SUM($V85:AY85),($E85-SUM($V85:AY85))*$N85),0),0)</f>
        <v>0</v>
      </c>
      <c r="BA85" s="136">
        <f>IF(COLUMN(BA$12)-COLUMN($V$12)+1&lt;=$U85,ROUNDUP(IF(SUM($V85:AZ85)+($E85-SUM($V85:AZ85))*$N85&gt;$E85-$O85,$E85-$O85-SUM($V85:AZ85),($E85-SUM($V85:AZ85))*$N85),0),0)</f>
        <v>0</v>
      </c>
      <c r="BB85" s="556">
        <f t="shared" si="85"/>
        <v>0</v>
      </c>
      <c r="BC85" s="556">
        <f t="shared" si="86"/>
        <v>0</v>
      </c>
      <c r="BD85" s="146">
        <f t="shared" si="87"/>
        <v>0</v>
      </c>
      <c r="BE85" s="146">
        <f t="shared" si="88"/>
        <v>0</v>
      </c>
      <c r="BF85" s="146">
        <f t="shared" si="89"/>
        <v>0</v>
      </c>
      <c r="BH85" s="557">
        <f t="shared" si="90"/>
        <v>0</v>
      </c>
      <c r="BI85" s="558">
        <f t="shared" si="48"/>
        <v>0</v>
      </c>
      <c r="BJ85" s="558">
        <f t="shared" si="49"/>
        <v>0</v>
      </c>
      <c r="BK85" s="557">
        <f t="shared" si="91"/>
        <v>0</v>
      </c>
      <c r="BL85" s="558">
        <f t="shared" si="50"/>
        <v>0</v>
      </c>
      <c r="BM85" s="558">
        <f t="shared" si="51"/>
        <v>0</v>
      </c>
      <c r="BN85" s="558">
        <f t="shared" si="52"/>
        <v>0</v>
      </c>
      <c r="BO85" s="558">
        <f t="shared" si="53"/>
        <v>0</v>
      </c>
      <c r="BP85" s="558">
        <f t="shared" si="54"/>
        <v>0</v>
      </c>
      <c r="BQ85" s="558">
        <f t="shared" si="55"/>
        <v>0</v>
      </c>
      <c r="BR85" s="533"/>
      <c r="BS85" s="557">
        <f t="shared" si="92"/>
        <v>0</v>
      </c>
      <c r="BT85" s="558">
        <f t="shared" si="56"/>
        <v>0</v>
      </c>
      <c r="BU85" s="558">
        <f t="shared" si="57"/>
        <v>0</v>
      </c>
      <c r="BV85" s="557">
        <f t="shared" si="93"/>
        <v>0</v>
      </c>
      <c r="BW85" s="558">
        <f t="shared" si="58"/>
        <v>0</v>
      </c>
      <c r="BX85" s="558">
        <f t="shared" si="59"/>
        <v>0</v>
      </c>
      <c r="BY85" s="558">
        <f t="shared" si="60"/>
        <v>0</v>
      </c>
      <c r="BZ85" s="558">
        <f t="shared" si="61"/>
        <v>0</v>
      </c>
      <c r="CA85" s="558">
        <f t="shared" si="62"/>
        <v>0</v>
      </c>
      <c r="CB85" s="558">
        <f t="shared" si="63"/>
        <v>0</v>
      </c>
      <c r="CC85" s="533"/>
      <c r="CD85" s="533"/>
      <c r="CE85" s="533"/>
      <c r="CF85" s="533"/>
      <c r="CG85" s="533"/>
      <c r="CH85" s="533"/>
      <c r="CI85" s="533"/>
      <c r="CJ85" s="533"/>
      <c r="CK85" s="533"/>
      <c r="CL85" s="533"/>
      <c r="CM85" s="533"/>
      <c r="CN85" s="533"/>
      <c r="CO85" s="533"/>
      <c r="CP85" s="533"/>
      <c r="CQ85" s="533"/>
      <c r="CR85" s="533"/>
      <c r="CS85" s="533"/>
      <c r="CT85" s="533"/>
      <c r="CU85" s="533"/>
      <c r="CV85" s="533"/>
      <c r="CW85" s="533"/>
      <c r="CX85" s="533"/>
      <c r="CY85" s="533"/>
      <c r="CZ85" s="533"/>
    </row>
    <row r="86" spans="2:104" ht="13.5" x14ac:dyDescent="0.2">
      <c r="B86" s="145" t="str">
        <f t="shared" si="95"/>
        <v/>
      </c>
      <c r="C86" s="550"/>
      <c r="D86" s="551"/>
      <c r="E86" s="552"/>
      <c r="F86" s="553"/>
      <c r="G86" s="553"/>
      <c r="H86" s="554"/>
      <c r="I86" s="554"/>
      <c r="J86" s="554"/>
      <c r="K86" s="554"/>
      <c r="L86" s="613" t="str" cm="1">
        <f t="array" ref="L86">IF(OR(NOT(ISBLANK(H86:K86))),SUM(H86:K86), "")</f>
        <v/>
      </c>
      <c r="M86" s="613" t="str">
        <f t="shared" si="94"/>
        <v/>
      </c>
      <c r="N86" s="555" t="str">
        <f t="shared" si="79"/>
        <v/>
      </c>
      <c r="O86" s="532">
        <f t="shared" si="80"/>
        <v>0</v>
      </c>
      <c r="P86" s="146">
        <f t="shared" si="81"/>
        <v>0</v>
      </c>
      <c r="Q86" s="146">
        <f t="shared" si="45"/>
        <v>0</v>
      </c>
      <c r="R86" s="146">
        <f t="shared" si="46"/>
        <v>0</v>
      </c>
      <c r="S86" s="146" t="str">
        <f t="shared" si="82"/>
        <v/>
      </c>
      <c r="T86" s="146" t="str">
        <f t="shared" si="83"/>
        <v/>
      </c>
      <c r="U86" s="146">
        <f t="shared" si="47"/>
        <v>0</v>
      </c>
      <c r="V86" s="136">
        <f t="shared" si="84"/>
        <v>0</v>
      </c>
      <c r="W86" s="136">
        <f>IF(COLUMN(W$12)-COLUMN($V$12)+1&lt;=$U86,ROUNDUP(IF(SUM($V86:V86)+($E86-SUM($V86:V86))*$N86&gt;$E86-$O86,$E86-$O86-SUM($V86:V86),($E86-SUM($V86:V86))*$N86),0),0)</f>
        <v>0</v>
      </c>
      <c r="X86" s="136">
        <f>IF(COLUMN(X$12)-COLUMN($V$12)+1&lt;=$U86,ROUNDUP(IF(SUM($V86:W86)+($E86-SUM($V86:W86))*$N86&gt;$E86-$O86,$E86-$O86-SUM($V86:W86),($E86-SUM($V86:W86))*$N86),0),0)</f>
        <v>0</v>
      </c>
      <c r="Y86" s="136">
        <f>IF(COLUMN(Y$12)-COLUMN($V$12)+1&lt;=$U86,ROUNDUP(IF(SUM($V86:X86)+($E86-SUM($V86:X86))*$N86&gt;$E86-$O86,$E86-$O86-SUM($V86:X86),($E86-SUM($V86:X86))*$N86),0),0)</f>
        <v>0</v>
      </c>
      <c r="Z86" s="136">
        <f>IF(COLUMN(Z$12)-COLUMN($V$12)+1&lt;=$U86,ROUNDUP(IF(SUM($V86:Y86)+($E86-SUM($V86:Y86))*$N86&gt;$E86-$O86,$E86-$O86-SUM($V86:Y86),($E86-SUM($V86:Y86))*$N86),0),0)</f>
        <v>0</v>
      </c>
      <c r="AA86" s="136">
        <f>IF(COLUMN(AA$12)-COLUMN($V$12)+1&lt;=$U86,ROUNDUP(IF(SUM($V86:Z86)+($E86-SUM($V86:Z86))*$N86&gt;$E86-$O86,$E86-$O86-SUM($V86:Z86),($E86-SUM($V86:Z86))*$N86),0),0)</f>
        <v>0</v>
      </c>
      <c r="AB86" s="136">
        <f>IF(COLUMN(AB$12)-COLUMN($V$12)+1&lt;=$U86,ROUNDUP(IF(SUM($V86:AA86)+($E86-SUM($V86:AA86))*$N86&gt;$E86-$O86,$E86-$O86-SUM($V86:AA86),($E86-SUM($V86:AA86))*$N86),0),0)</f>
        <v>0</v>
      </c>
      <c r="AC86" s="136">
        <f>IF(COLUMN(AC$12)-COLUMN($V$12)+1&lt;=$U86,ROUNDUP(IF(SUM($V86:AB86)+($E86-SUM($V86:AB86))*$N86&gt;$E86-$O86,$E86-$O86-SUM($V86:AB86),($E86-SUM($V86:AB86))*$N86),0),0)</f>
        <v>0</v>
      </c>
      <c r="AD86" s="136">
        <f>IF(COLUMN(AD$12)-COLUMN($V$12)+1&lt;=$U86,ROUNDUP(IF(SUM($V86:AC86)+($E86-SUM($V86:AC86))*$N86&gt;$E86-$O86,$E86-$O86-SUM($V86:AC86),($E86-SUM($V86:AC86))*$N86),0),0)</f>
        <v>0</v>
      </c>
      <c r="AE86" s="136">
        <f>IF(COLUMN(AE$12)-COLUMN($V$12)+1&lt;=$U86,ROUNDUP(IF(SUM($V86:AD86)+($E86-SUM($V86:AD86))*$N86&gt;$E86-$O86,$E86-$O86-SUM($V86:AD86),($E86-SUM($V86:AD86))*$N86),0),0)</f>
        <v>0</v>
      </c>
      <c r="AF86" s="136">
        <f>IF(COLUMN(AF$12)-COLUMN($V$12)+1&lt;=$U86,ROUNDUP(IF(SUM($V86:AE86)+($E86-SUM($V86:AE86))*$N86&gt;$E86-$O86,$E86-$O86-SUM($V86:AE86),($E86-SUM($V86:AE86))*$N86),0),0)</f>
        <v>0</v>
      </c>
      <c r="AG86" s="136">
        <f>IF(COLUMN(AG$12)-COLUMN($V$12)+1&lt;=$U86,ROUNDUP(IF(SUM($V86:AF86)+($E86-SUM($V86:AF86))*$N86&gt;$E86-$O86,$E86-$O86-SUM($V86:AF86),($E86-SUM($V86:AF86))*$N86),0),0)</f>
        <v>0</v>
      </c>
      <c r="AH86" s="136">
        <f>IF(COLUMN(AH$12)-COLUMN($V$12)+1&lt;=$U86,ROUNDUP(IF(SUM($V86:AG86)+($E86-SUM($V86:AG86))*$N86&gt;$E86-$O86,$E86-$O86-SUM($V86:AG86),($E86-SUM($V86:AG86))*$N86),0),0)</f>
        <v>0</v>
      </c>
      <c r="AI86" s="136">
        <f>IF(COLUMN(AI$12)-COLUMN($V$12)+1&lt;=$U86,ROUNDUP(IF(SUM($V86:AH86)+($E86-SUM($V86:AH86))*$N86&gt;$E86-$O86,$E86-$O86-SUM($V86:AH86),($E86-SUM($V86:AH86))*$N86),0),0)</f>
        <v>0</v>
      </c>
      <c r="AJ86" s="136">
        <f>IF(COLUMN(AJ$12)-COLUMN($V$12)+1&lt;=$U86,ROUNDUP(IF(SUM($V86:AI86)+($E86-SUM($V86:AI86))*$N86&gt;$E86-$O86,$E86-$O86-SUM($V86:AI86),($E86-SUM($V86:AI86))*$N86),0),0)</f>
        <v>0</v>
      </c>
      <c r="AK86" s="136">
        <f>IF(COLUMN(AK$12)-COLUMN($V$12)+1&lt;=$U86,ROUNDUP(IF(SUM($V86:AJ86)+($E86-SUM($V86:AJ86))*$N86&gt;$E86-$O86,$E86-$O86-SUM($V86:AJ86),($E86-SUM($V86:AJ86))*$N86),0),0)</f>
        <v>0</v>
      </c>
      <c r="AL86" s="136">
        <f>IF(COLUMN(AL$12)-COLUMN($V$12)+1&lt;=$U86,ROUNDUP(IF(SUM($V86:AK86)+($E86-SUM($V86:AK86))*$N86&gt;$E86-$O86,$E86-$O86-SUM($V86:AK86),($E86-SUM($V86:AK86))*$N86),0),0)</f>
        <v>0</v>
      </c>
      <c r="AM86" s="136">
        <f>IF(COLUMN(AM$12)-COLUMN($V$12)+1&lt;=$U86,ROUNDUP(IF(SUM($V86:AL86)+($E86-SUM($V86:AL86))*$N86&gt;$E86-$O86,$E86-$O86-SUM($V86:AL86),($E86-SUM($V86:AL86))*$N86),0),0)</f>
        <v>0</v>
      </c>
      <c r="AN86" s="136">
        <f>IF(COLUMN(AN$12)-COLUMN($V$12)+1&lt;=$U86,ROUNDUP(IF(SUM($V86:AM86)+($E86-SUM($V86:AM86))*$N86&gt;$E86-$O86,$E86-$O86-SUM($V86:AM86),($E86-SUM($V86:AM86))*$N86),0),0)</f>
        <v>0</v>
      </c>
      <c r="AO86" s="136">
        <f>IF(COLUMN(AO$12)-COLUMN($V$12)+1&lt;=$U86,ROUNDUP(IF(SUM($V86:AN86)+($E86-SUM($V86:AN86))*$N86&gt;$E86-$O86,$E86-$O86-SUM($V86:AN86),($E86-SUM($V86:AN86))*$N86),0),0)</f>
        <v>0</v>
      </c>
      <c r="AP86" s="136">
        <f>IF(COLUMN(AP$12)-COLUMN($V$12)+1&lt;=$U86,ROUNDUP(IF(SUM($V86:AO86)+($E86-SUM($V86:AO86))*$N86&gt;$E86-$O86,$E86-$O86-SUM($V86:AO86),($E86-SUM($V86:AO86))*$N86),0),0)</f>
        <v>0</v>
      </c>
      <c r="AQ86" s="136">
        <f>IF(COLUMN(AQ$12)-COLUMN($V$12)+1&lt;=$U86,ROUNDUP(IF(SUM($V86:AP86)+($E86-SUM($V86:AP86))*$N86&gt;$E86-$O86,$E86-$O86-SUM($V86:AP86),($E86-SUM($V86:AP86))*$N86),0),0)</f>
        <v>0</v>
      </c>
      <c r="AR86" s="136">
        <f>IF(COLUMN(AR$12)-COLUMN($V$12)+1&lt;=$U86,ROUNDUP(IF(SUM($V86:AQ86)+($E86-SUM($V86:AQ86))*$N86&gt;$E86-$O86,$E86-$O86-SUM($V86:AQ86),($E86-SUM($V86:AQ86))*$N86),0),0)</f>
        <v>0</v>
      </c>
      <c r="AS86" s="136">
        <f>IF(COLUMN(AS$12)-COLUMN($V$12)+1&lt;=$U86,ROUNDUP(IF(SUM($V86:AR86)+($E86-SUM($V86:AR86))*$N86&gt;$E86-$O86,$E86-$O86-SUM($V86:AR86),($E86-SUM($V86:AR86))*$N86),0),0)</f>
        <v>0</v>
      </c>
      <c r="AT86" s="136">
        <f>IF(COLUMN(AT$12)-COLUMN($V$12)+1&lt;=$U86,ROUNDUP(IF(SUM($V86:AS86)+($E86-SUM($V86:AS86))*$N86&gt;$E86-$O86,$E86-$O86-SUM($V86:AS86),($E86-SUM($V86:AS86))*$N86),0),0)</f>
        <v>0</v>
      </c>
      <c r="AU86" s="136">
        <f>IF(COLUMN(AU$12)-COLUMN($V$12)+1&lt;=$U86,ROUNDUP(IF(SUM($V86:AT86)+($E86-SUM($V86:AT86))*$N86&gt;$E86-$O86,$E86-$O86-SUM($V86:AT86),($E86-SUM($V86:AT86))*$N86),0),0)</f>
        <v>0</v>
      </c>
      <c r="AV86" s="136">
        <f>IF(COLUMN(AV$12)-COLUMN($V$12)+1&lt;=$U86,ROUNDUP(IF(SUM($V86:AU86)+($E86-SUM($V86:AU86))*$N86&gt;$E86-$O86,$E86-$O86-SUM($V86:AU86),($E86-SUM($V86:AU86))*$N86),0),0)</f>
        <v>0</v>
      </c>
      <c r="AW86" s="136">
        <f>IF(COLUMN(AW$12)-COLUMN($V$12)+1&lt;=$U86,ROUNDUP(IF(SUM($V86:AV86)+($E86-SUM($V86:AV86))*$N86&gt;$E86-$O86,$E86-$O86-SUM($V86:AV86),($E86-SUM($V86:AV86))*$N86),0),0)</f>
        <v>0</v>
      </c>
      <c r="AX86" s="136">
        <f>IF(COLUMN(AX$12)-COLUMN($V$12)+1&lt;=$U86,ROUNDUP(IF(SUM($V86:AW86)+($E86-SUM($V86:AW86))*$N86&gt;$E86-$O86,$E86-$O86-SUM($V86:AW86),($E86-SUM($V86:AW86))*$N86),0),0)</f>
        <v>0</v>
      </c>
      <c r="AY86" s="136">
        <f>IF(COLUMN(AY$12)-COLUMN($V$12)+1&lt;=$U86,ROUNDUP(IF(SUM($V86:AX86)+($E86-SUM($V86:AX86))*$N86&gt;$E86-$O86,$E86-$O86-SUM($V86:AX86),($E86-SUM($V86:AX86))*$N86),0),0)</f>
        <v>0</v>
      </c>
      <c r="AZ86" s="136">
        <f>IF(COLUMN(AZ$12)-COLUMN($V$12)+1&lt;=$U86,ROUNDUP(IF(SUM($V86:AY86)+($E86-SUM($V86:AY86))*$N86&gt;$E86-$O86,$E86-$O86-SUM($V86:AY86),($E86-SUM($V86:AY86))*$N86),0),0)</f>
        <v>0</v>
      </c>
      <c r="BA86" s="136">
        <f>IF(COLUMN(BA$12)-COLUMN($V$12)+1&lt;=$U86,ROUNDUP(IF(SUM($V86:AZ86)+($E86-SUM($V86:AZ86))*$N86&gt;$E86-$O86,$E86-$O86-SUM($V86:AZ86),($E86-SUM($V86:AZ86))*$N86),0),0)</f>
        <v>0</v>
      </c>
      <c r="BB86" s="556">
        <f t="shared" si="85"/>
        <v>0</v>
      </c>
      <c r="BC86" s="556">
        <f t="shared" si="86"/>
        <v>0</v>
      </c>
      <c r="BD86" s="146">
        <f t="shared" si="87"/>
        <v>0</v>
      </c>
      <c r="BE86" s="146">
        <f t="shared" si="88"/>
        <v>0</v>
      </c>
      <c r="BF86" s="146">
        <f t="shared" si="89"/>
        <v>0</v>
      </c>
      <c r="BH86" s="557">
        <f t="shared" si="90"/>
        <v>0</v>
      </c>
      <c r="BI86" s="558">
        <f t="shared" si="48"/>
        <v>0</v>
      </c>
      <c r="BJ86" s="558">
        <f t="shared" si="49"/>
        <v>0</v>
      </c>
      <c r="BK86" s="557">
        <f t="shared" si="91"/>
        <v>0</v>
      </c>
      <c r="BL86" s="558">
        <f t="shared" si="50"/>
        <v>0</v>
      </c>
      <c r="BM86" s="558">
        <f t="shared" si="51"/>
        <v>0</v>
      </c>
      <c r="BN86" s="558">
        <f t="shared" si="52"/>
        <v>0</v>
      </c>
      <c r="BO86" s="558">
        <f t="shared" si="53"/>
        <v>0</v>
      </c>
      <c r="BP86" s="558">
        <f t="shared" si="54"/>
        <v>0</v>
      </c>
      <c r="BQ86" s="558">
        <f t="shared" si="55"/>
        <v>0</v>
      </c>
      <c r="BR86" s="533"/>
      <c r="BS86" s="557">
        <f t="shared" si="92"/>
        <v>0</v>
      </c>
      <c r="BT86" s="558">
        <f t="shared" si="56"/>
        <v>0</v>
      </c>
      <c r="BU86" s="558">
        <f t="shared" si="57"/>
        <v>0</v>
      </c>
      <c r="BV86" s="557">
        <f t="shared" si="93"/>
        <v>0</v>
      </c>
      <c r="BW86" s="558">
        <f t="shared" si="58"/>
        <v>0</v>
      </c>
      <c r="BX86" s="558">
        <f t="shared" si="59"/>
        <v>0</v>
      </c>
      <c r="BY86" s="558">
        <f t="shared" si="60"/>
        <v>0</v>
      </c>
      <c r="BZ86" s="558">
        <f t="shared" si="61"/>
        <v>0</v>
      </c>
      <c r="CA86" s="558">
        <f t="shared" si="62"/>
        <v>0</v>
      </c>
      <c r="CB86" s="558">
        <f t="shared" si="63"/>
        <v>0</v>
      </c>
      <c r="CC86" s="533"/>
      <c r="CD86" s="533"/>
      <c r="CE86" s="533"/>
      <c r="CF86" s="533"/>
      <c r="CG86" s="533"/>
      <c r="CH86" s="533"/>
      <c r="CI86" s="533"/>
      <c r="CJ86" s="533"/>
      <c r="CK86" s="533"/>
      <c r="CL86" s="533"/>
      <c r="CM86" s="533"/>
      <c r="CN86" s="533"/>
      <c r="CO86" s="533"/>
      <c r="CP86" s="533"/>
      <c r="CQ86" s="533"/>
      <c r="CR86" s="533"/>
      <c r="CS86" s="533"/>
      <c r="CT86" s="533"/>
      <c r="CU86" s="533"/>
      <c r="CV86" s="533"/>
      <c r="CW86" s="533"/>
      <c r="CX86" s="533"/>
      <c r="CY86" s="533"/>
      <c r="CZ86" s="533"/>
    </row>
    <row r="87" spans="2:104" ht="13.5" x14ac:dyDescent="0.2">
      <c r="B87" s="145" t="str">
        <f t="shared" si="95"/>
        <v/>
      </c>
      <c r="C87" s="550"/>
      <c r="D87" s="551"/>
      <c r="E87" s="552"/>
      <c r="F87" s="553"/>
      <c r="G87" s="553"/>
      <c r="H87" s="554"/>
      <c r="I87" s="554"/>
      <c r="J87" s="554"/>
      <c r="K87" s="554"/>
      <c r="L87" s="613" t="str" cm="1">
        <f t="array" ref="L87">IF(OR(NOT(ISBLANK(H87:K87))),SUM(H87:K87), "")</f>
        <v/>
      </c>
      <c r="M87" s="613" t="str">
        <f t="shared" si="94"/>
        <v/>
      </c>
      <c r="N87" s="555" t="str">
        <f t="shared" si="79"/>
        <v/>
      </c>
      <c r="O87" s="532">
        <f t="shared" si="80"/>
        <v>0</v>
      </c>
      <c r="P87" s="146">
        <f t="shared" si="81"/>
        <v>0</v>
      </c>
      <c r="Q87" s="146">
        <f t="shared" si="45"/>
        <v>0</v>
      </c>
      <c r="R87" s="146">
        <f t="shared" si="46"/>
        <v>0</v>
      </c>
      <c r="S87" s="146" t="str">
        <f t="shared" si="82"/>
        <v/>
      </c>
      <c r="T87" s="146" t="str">
        <f t="shared" si="83"/>
        <v/>
      </c>
      <c r="U87" s="146">
        <f t="shared" si="47"/>
        <v>0</v>
      </c>
      <c r="V87" s="136">
        <f t="shared" si="84"/>
        <v>0</v>
      </c>
      <c r="W87" s="136">
        <f>IF(COLUMN(W$12)-COLUMN($V$12)+1&lt;=$U87,ROUNDUP(IF(SUM($V87:V87)+($E87-SUM($V87:V87))*$N87&gt;$E87-$O87,$E87-$O87-SUM($V87:V87),($E87-SUM($V87:V87))*$N87),0),0)</f>
        <v>0</v>
      </c>
      <c r="X87" s="136">
        <f>IF(COLUMN(X$12)-COLUMN($V$12)+1&lt;=$U87,ROUNDUP(IF(SUM($V87:W87)+($E87-SUM($V87:W87))*$N87&gt;$E87-$O87,$E87-$O87-SUM($V87:W87),($E87-SUM($V87:W87))*$N87),0),0)</f>
        <v>0</v>
      </c>
      <c r="Y87" s="136">
        <f>IF(COLUMN(Y$12)-COLUMN($V$12)+1&lt;=$U87,ROUNDUP(IF(SUM($V87:X87)+($E87-SUM($V87:X87))*$N87&gt;$E87-$O87,$E87-$O87-SUM($V87:X87),($E87-SUM($V87:X87))*$N87),0),0)</f>
        <v>0</v>
      </c>
      <c r="Z87" s="136">
        <f>IF(COLUMN(Z$12)-COLUMN($V$12)+1&lt;=$U87,ROUNDUP(IF(SUM($V87:Y87)+($E87-SUM($V87:Y87))*$N87&gt;$E87-$O87,$E87-$O87-SUM($V87:Y87),($E87-SUM($V87:Y87))*$N87),0),0)</f>
        <v>0</v>
      </c>
      <c r="AA87" s="136">
        <f>IF(COLUMN(AA$12)-COLUMN($V$12)+1&lt;=$U87,ROUNDUP(IF(SUM($V87:Z87)+($E87-SUM($V87:Z87))*$N87&gt;$E87-$O87,$E87-$O87-SUM($V87:Z87),($E87-SUM($V87:Z87))*$N87),0),0)</f>
        <v>0</v>
      </c>
      <c r="AB87" s="136">
        <f>IF(COLUMN(AB$12)-COLUMN($V$12)+1&lt;=$U87,ROUNDUP(IF(SUM($V87:AA87)+($E87-SUM($V87:AA87))*$N87&gt;$E87-$O87,$E87-$O87-SUM($V87:AA87),($E87-SUM($V87:AA87))*$N87),0),0)</f>
        <v>0</v>
      </c>
      <c r="AC87" s="136">
        <f>IF(COLUMN(AC$12)-COLUMN($V$12)+1&lt;=$U87,ROUNDUP(IF(SUM($V87:AB87)+($E87-SUM($V87:AB87))*$N87&gt;$E87-$O87,$E87-$O87-SUM($V87:AB87),($E87-SUM($V87:AB87))*$N87),0),0)</f>
        <v>0</v>
      </c>
      <c r="AD87" s="136">
        <f>IF(COLUMN(AD$12)-COLUMN($V$12)+1&lt;=$U87,ROUNDUP(IF(SUM($V87:AC87)+($E87-SUM($V87:AC87))*$N87&gt;$E87-$O87,$E87-$O87-SUM($V87:AC87),($E87-SUM($V87:AC87))*$N87),0),0)</f>
        <v>0</v>
      </c>
      <c r="AE87" s="136">
        <f>IF(COLUMN(AE$12)-COLUMN($V$12)+1&lt;=$U87,ROUNDUP(IF(SUM($V87:AD87)+($E87-SUM($V87:AD87))*$N87&gt;$E87-$O87,$E87-$O87-SUM($V87:AD87),($E87-SUM($V87:AD87))*$N87),0),0)</f>
        <v>0</v>
      </c>
      <c r="AF87" s="136">
        <f>IF(COLUMN(AF$12)-COLUMN($V$12)+1&lt;=$U87,ROUNDUP(IF(SUM($V87:AE87)+($E87-SUM($V87:AE87))*$N87&gt;$E87-$O87,$E87-$O87-SUM($V87:AE87),($E87-SUM($V87:AE87))*$N87),0),0)</f>
        <v>0</v>
      </c>
      <c r="AG87" s="136">
        <f>IF(COLUMN(AG$12)-COLUMN($V$12)+1&lt;=$U87,ROUNDUP(IF(SUM($V87:AF87)+($E87-SUM($V87:AF87))*$N87&gt;$E87-$O87,$E87-$O87-SUM($V87:AF87),($E87-SUM($V87:AF87))*$N87),0),0)</f>
        <v>0</v>
      </c>
      <c r="AH87" s="136">
        <f>IF(COLUMN(AH$12)-COLUMN($V$12)+1&lt;=$U87,ROUNDUP(IF(SUM($V87:AG87)+($E87-SUM($V87:AG87))*$N87&gt;$E87-$O87,$E87-$O87-SUM($V87:AG87),($E87-SUM($V87:AG87))*$N87),0),0)</f>
        <v>0</v>
      </c>
      <c r="AI87" s="136">
        <f>IF(COLUMN(AI$12)-COLUMN($V$12)+1&lt;=$U87,ROUNDUP(IF(SUM($V87:AH87)+($E87-SUM($V87:AH87))*$N87&gt;$E87-$O87,$E87-$O87-SUM($V87:AH87),($E87-SUM($V87:AH87))*$N87),0),0)</f>
        <v>0</v>
      </c>
      <c r="AJ87" s="136">
        <f>IF(COLUMN(AJ$12)-COLUMN($V$12)+1&lt;=$U87,ROUNDUP(IF(SUM($V87:AI87)+($E87-SUM($V87:AI87))*$N87&gt;$E87-$O87,$E87-$O87-SUM($V87:AI87),($E87-SUM($V87:AI87))*$N87),0),0)</f>
        <v>0</v>
      </c>
      <c r="AK87" s="136">
        <f>IF(COLUMN(AK$12)-COLUMN($V$12)+1&lt;=$U87,ROUNDUP(IF(SUM($V87:AJ87)+($E87-SUM($V87:AJ87))*$N87&gt;$E87-$O87,$E87-$O87-SUM($V87:AJ87),($E87-SUM($V87:AJ87))*$N87),0),0)</f>
        <v>0</v>
      </c>
      <c r="AL87" s="136">
        <f>IF(COLUMN(AL$12)-COLUMN($V$12)+1&lt;=$U87,ROUNDUP(IF(SUM($V87:AK87)+($E87-SUM($V87:AK87))*$N87&gt;$E87-$O87,$E87-$O87-SUM($V87:AK87),($E87-SUM($V87:AK87))*$N87),0),0)</f>
        <v>0</v>
      </c>
      <c r="AM87" s="136">
        <f>IF(COLUMN(AM$12)-COLUMN($V$12)+1&lt;=$U87,ROUNDUP(IF(SUM($V87:AL87)+($E87-SUM($V87:AL87))*$N87&gt;$E87-$O87,$E87-$O87-SUM($V87:AL87),($E87-SUM($V87:AL87))*$N87),0),0)</f>
        <v>0</v>
      </c>
      <c r="AN87" s="136">
        <f>IF(COLUMN(AN$12)-COLUMN($V$12)+1&lt;=$U87,ROUNDUP(IF(SUM($V87:AM87)+($E87-SUM($V87:AM87))*$N87&gt;$E87-$O87,$E87-$O87-SUM($V87:AM87),($E87-SUM($V87:AM87))*$N87),0),0)</f>
        <v>0</v>
      </c>
      <c r="AO87" s="136">
        <f>IF(COLUMN(AO$12)-COLUMN($V$12)+1&lt;=$U87,ROUNDUP(IF(SUM($V87:AN87)+($E87-SUM($V87:AN87))*$N87&gt;$E87-$O87,$E87-$O87-SUM($V87:AN87),($E87-SUM($V87:AN87))*$N87),0),0)</f>
        <v>0</v>
      </c>
      <c r="AP87" s="136">
        <f>IF(COLUMN(AP$12)-COLUMN($V$12)+1&lt;=$U87,ROUNDUP(IF(SUM($V87:AO87)+($E87-SUM($V87:AO87))*$N87&gt;$E87-$O87,$E87-$O87-SUM($V87:AO87),($E87-SUM($V87:AO87))*$N87),0),0)</f>
        <v>0</v>
      </c>
      <c r="AQ87" s="136">
        <f>IF(COLUMN(AQ$12)-COLUMN($V$12)+1&lt;=$U87,ROUNDUP(IF(SUM($V87:AP87)+($E87-SUM($V87:AP87))*$N87&gt;$E87-$O87,$E87-$O87-SUM($V87:AP87),($E87-SUM($V87:AP87))*$N87),0),0)</f>
        <v>0</v>
      </c>
      <c r="AR87" s="136">
        <f>IF(COLUMN(AR$12)-COLUMN($V$12)+1&lt;=$U87,ROUNDUP(IF(SUM($V87:AQ87)+($E87-SUM($V87:AQ87))*$N87&gt;$E87-$O87,$E87-$O87-SUM($V87:AQ87),($E87-SUM($V87:AQ87))*$N87),0),0)</f>
        <v>0</v>
      </c>
      <c r="AS87" s="136">
        <f>IF(COLUMN(AS$12)-COLUMN($V$12)+1&lt;=$U87,ROUNDUP(IF(SUM($V87:AR87)+($E87-SUM($V87:AR87))*$N87&gt;$E87-$O87,$E87-$O87-SUM($V87:AR87),($E87-SUM($V87:AR87))*$N87),0),0)</f>
        <v>0</v>
      </c>
      <c r="AT87" s="136">
        <f>IF(COLUMN(AT$12)-COLUMN($V$12)+1&lt;=$U87,ROUNDUP(IF(SUM($V87:AS87)+($E87-SUM($V87:AS87))*$N87&gt;$E87-$O87,$E87-$O87-SUM($V87:AS87),($E87-SUM($V87:AS87))*$N87),0),0)</f>
        <v>0</v>
      </c>
      <c r="AU87" s="136">
        <f>IF(COLUMN(AU$12)-COLUMN($V$12)+1&lt;=$U87,ROUNDUP(IF(SUM($V87:AT87)+($E87-SUM($V87:AT87))*$N87&gt;$E87-$O87,$E87-$O87-SUM($V87:AT87),($E87-SUM($V87:AT87))*$N87),0),0)</f>
        <v>0</v>
      </c>
      <c r="AV87" s="136">
        <f>IF(COLUMN(AV$12)-COLUMN($V$12)+1&lt;=$U87,ROUNDUP(IF(SUM($V87:AU87)+($E87-SUM($V87:AU87))*$N87&gt;$E87-$O87,$E87-$O87-SUM($V87:AU87),($E87-SUM($V87:AU87))*$N87),0),0)</f>
        <v>0</v>
      </c>
      <c r="AW87" s="136">
        <f>IF(COLUMN(AW$12)-COLUMN($V$12)+1&lt;=$U87,ROUNDUP(IF(SUM($V87:AV87)+($E87-SUM($V87:AV87))*$N87&gt;$E87-$O87,$E87-$O87-SUM($V87:AV87),($E87-SUM($V87:AV87))*$N87),0),0)</f>
        <v>0</v>
      </c>
      <c r="AX87" s="136">
        <f>IF(COLUMN(AX$12)-COLUMN($V$12)+1&lt;=$U87,ROUNDUP(IF(SUM($V87:AW87)+($E87-SUM($V87:AW87))*$N87&gt;$E87-$O87,$E87-$O87-SUM($V87:AW87),($E87-SUM($V87:AW87))*$N87),0),0)</f>
        <v>0</v>
      </c>
      <c r="AY87" s="136">
        <f>IF(COLUMN(AY$12)-COLUMN($V$12)+1&lt;=$U87,ROUNDUP(IF(SUM($V87:AX87)+($E87-SUM($V87:AX87))*$N87&gt;$E87-$O87,$E87-$O87-SUM($V87:AX87),($E87-SUM($V87:AX87))*$N87),0),0)</f>
        <v>0</v>
      </c>
      <c r="AZ87" s="136">
        <f>IF(COLUMN(AZ$12)-COLUMN($V$12)+1&lt;=$U87,ROUNDUP(IF(SUM($V87:AY87)+($E87-SUM($V87:AY87))*$N87&gt;$E87-$O87,$E87-$O87-SUM($V87:AY87),($E87-SUM($V87:AY87))*$N87),0),0)</f>
        <v>0</v>
      </c>
      <c r="BA87" s="136">
        <f>IF(COLUMN(BA$12)-COLUMN($V$12)+1&lt;=$U87,ROUNDUP(IF(SUM($V87:AZ87)+($E87-SUM($V87:AZ87))*$N87&gt;$E87-$O87,$E87-$O87-SUM($V87:AZ87),($E87-SUM($V87:AZ87))*$N87),0),0)</f>
        <v>0</v>
      </c>
      <c r="BB87" s="556">
        <f t="shared" si="85"/>
        <v>0</v>
      </c>
      <c r="BC87" s="556">
        <f t="shared" si="86"/>
        <v>0</v>
      </c>
      <c r="BD87" s="146">
        <f t="shared" si="87"/>
        <v>0</v>
      </c>
      <c r="BE87" s="146">
        <f t="shared" si="88"/>
        <v>0</v>
      </c>
      <c r="BF87" s="146">
        <f t="shared" si="89"/>
        <v>0</v>
      </c>
      <c r="BH87" s="557">
        <f t="shared" si="90"/>
        <v>0</v>
      </c>
      <c r="BI87" s="558">
        <f t="shared" si="48"/>
        <v>0</v>
      </c>
      <c r="BJ87" s="558">
        <f t="shared" si="49"/>
        <v>0</v>
      </c>
      <c r="BK87" s="557">
        <f t="shared" si="91"/>
        <v>0</v>
      </c>
      <c r="BL87" s="558">
        <f t="shared" si="50"/>
        <v>0</v>
      </c>
      <c r="BM87" s="558">
        <f t="shared" si="51"/>
        <v>0</v>
      </c>
      <c r="BN87" s="558">
        <f t="shared" si="52"/>
        <v>0</v>
      </c>
      <c r="BO87" s="558">
        <f t="shared" si="53"/>
        <v>0</v>
      </c>
      <c r="BP87" s="558">
        <f t="shared" si="54"/>
        <v>0</v>
      </c>
      <c r="BQ87" s="558">
        <f t="shared" si="55"/>
        <v>0</v>
      </c>
      <c r="BR87" s="533"/>
      <c r="BS87" s="557">
        <f t="shared" si="92"/>
        <v>0</v>
      </c>
      <c r="BT87" s="558">
        <f t="shared" si="56"/>
        <v>0</v>
      </c>
      <c r="BU87" s="558">
        <f t="shared" si="57"/>
        <v>0</v>
      </c>
      <c r="BV87" s="557">
        <f t="shared" si="93"/>
        <v>0</v>
      </c>
      <c r="BW87" s="558">
        <f t="shared" si="58"/>
        <v>0</v>
      </c>
      <c r="BX87" s="558">
        <f t="shared" si="59"/>
        <v>0</v>
      </c>
      <c r="BY87" s="558">
        <f t="shared" si="60"/>
        <v>0</v>
      </c>
      <c r="BZ87" s="558">
        <f t="shared" si="61"/>
        <v>0</v>
      </c>
      <c r="CA87" s="558">
        <f t="shared" si="62"/>
        <v>0</v>
      </c>
      <c r="CB87" s="558">
        <f t="shared" si="63"/>
        <v>0</v>
      </c>
      <c r="CC87" s="533"/>
      <c r="CD87" s="533"/>
      <c r="CE87" s="533"/>
      <c r="CF87" s="533"/>
      <c r="CG87" s="533"/>
      <c r="CH87" s="533"/>
      <c r="CI87" s="533"/>
      <c r="CJ87" s="533"/>
      <c r="CK87" s="533"/>
      <c r="CL87" s="533"/>
      <c r="CM87" s="533"/>
      <c r="CN87" s="533"/>
      <c r="CO87" s="533"/>
      <c r="CP87" s="533"/>
      <c r="CQ87" s="533"/>
      <c r="CR87" s="533"/>
      <c r="CS87" s="533"/>
      <c r="CT87" s="533"/>
      <c r="CU87" s="533"/>
      <c r="CV87" s="533"/>
      <c r="CW87" s="533"/>
      <c r="CX87" s="533"/>
      <c r="CY87" s="533"/>
      <c r="CZ87" s="533"/>
    </row>
    <row r="88" spans="2:104" ht="13.5" x14ac:dyDescent="0.2">
      <c r="B88" s="145" t="str">
        <f t="shared" si="95"/>
        <v/>
      </c>
      <c r="C88" s="550"/>
      <c r="D88" s="551"/>
      <c r="E88" s="552"/>
      <c r="F88" s="553"/>
      <c r="G88" s="553"/>
      <c r="H88" s="554"/>
      <c r="I88" s="554"/>
      <c r="J88" s="554"/>
      <c r="K88" s="554"/>
      <c r="L88" s="613" t="str" cm="1">
        <f t="array" ref="L88">IF(OR(NOT(ISBLANK(H88:K88))),SUM(H88:K88), "")</f>
        <v/>
      </c>
      <c r="M88" s="613" t="str">
        <f t="shared" si="94"/>
        <v/>
      </c>
      <c r="N88" s="555" t="str">
        <f t="shared" si="79"/>
        <v/>
      </c>
      <c r="O88" s="532">
        <f t="shared" si="80"/>
        <v>0</v>
      </c>
      <c r="P88" s="146">
        <f t="shared" si="81"/>
        <v>0</v>
      </c>
      <c r="Q88" s="146">
        <f t="shared" si="45"/>
        <v>0</v>
      </c>
      <c r="R88" s="146">
        <f t="shared" si="46"/>
        <v>0</v>
      </c>
      <c r="S88" s="146" t="str">
        <f t="shared" si="82"/>
        <v/>
      </c>
      <c r="T88" s="146" t="str">
        <f t="shared" si="83"/>
        <v/>
      </c>
      <c r="U88" s="146">
        <f t="shared" si="47"/>
        <v>0</v>
      </c>
      <c r="V88" s="136">
        <f t="shared" si="84"/>
        <v>0</v>
      </c>
      <c r="W88" s="136">
        <f>IF(COLUMN(W$12)-COLUMN($V$12)+1&lt;=$U88,ROUNDUP(IF(SUM($V88:V88)+($E88-SUM($V88:V88))*$N88&gt;$E88-$O88,$E88-$O88-SUM($V88:V88),($E88-SUM($V88:V88))*$N88),0),0)</f>
        <v>0</v>
      </c>
      <c r="X88" s="136">
        <f>IF(COLUMN(X$12)-COLUMN($V$12)+1&lt;=$U88,ROUNDUP(IF(SUM($V88:W88)+($E88-SUM($V88:W88))*$N88&gt;$E88-$O88,$E88-$O88-SUM($V88:W88),($E88-SUM($V88:W88))*$N88),0),0)</f>
        <v>0</v>
      </c>
      <c r="Y88" s="136">
        <f>IF(COLUMN(Y$12)-COLUMN($V$12)+1&lt;=$U88,ROUNDUP(IF(SUM($V88:X88)+($E88-SUM($V88:X88))*$N88&gt;$E88-$O88,$E88-$O88-SUM($V88:X88),($E88-SUM($V88:X88))*$N88),0),0)</f>
        <v>0</v>
      </c>
      <c r="Z88" s="136">
        <f>IF(COLUMN(Z$12)-COLUMN($V$12)+1&lt;=$U88,ROUNDUP(IF(SUM($V88:Y88)+($E88-SUM($V88:Y88))*$N88&gt;$E88-$O88,$E88-$O88-SUM($V88:Y88),($E88-SUM($V88:Y88))*$N88),0),0)</f>
        <v>0</v>
      </c>
      <c r="AA88" s="136">
        <f>IF(COLUMN(AA$12)-COLUMN($V$12)+1&lt;=$U88,ROUNDUP(IF(SUM($V88:Z88)+($E88-SUM($V88:Z88))*$N88&gt;$E88-$O88,$E88-$O88-SUM($V88:Z88),($E88-SUM($V88:Z88))*$N88),0),0)</f>
        <v>0</v>
      </c>
      <c r="AB88" s="136">
        <f>IF(COLUMN(AB$12)-COLUMN($V$12)+1&lt;=$U88,ROUNDUP(IF(SUM($V88:AA88)+($E88-SUM($V88:AA88))*$N88&gt;$E88-$O88,$E88-$O88-SUM($V88:AA88),($E88-SUM($V88:AA88))*$N88),0),0)</f>
        <v>0</v>
      </c>
      <c r="AC88" s="136">
        <f>IF(COLUMN(AC$12)-COLUMN($V$12)+1&lt;=$U88,ROUNDUP(IF(SUM($V88:AB88)+($E88-SUM($V88:AB88))*$N88&gt;$E88-$O88,$E88-$O88-SUM($V88:AB88),($E88-SUM($V88:AB88))*$N88),0),0)</f>
        <v>0</v>
      </c>
      <c r="AD88" s="136">
        <f>IF(COLUMN(AD$12)-COLUMN($V$12)+1&lt;=$U88,ROUNDUP(IF(SUM($V88:AC88)+($E88-SUM($V88:AC88))*$N88&gt;$E88-$O88,$E88-$O88-SUM($V88:AC88),($E88-SUM($V88:AC88))*$N88),0),0)</f>
        <v>0</v>
      </c>
      <c r="AE88" s="136">
        <f>IF(COLUMN(AE$12)-COLUMN($V$12)+1&lt;=$U88,ROUNDUP(IF(SUM($V88:AD88)+($E88-SUM($V88:AD88))*$N88&gt;$E88-$O88,$E88-$O88-SUM($V88:AD88),($E88-SUM($V88:AD88))*$N88),0),0)</f>
        <v>0</v>
      </c>
      <c r="AF88" s="136">
        <f>IF(COLUMN(AF$12)-COLUMN($V$12)+1&lt;=$U88,ROUNDUP(IF(SUM($V88:AE88)+($E88-SUM($V88:AE88))*$N88&gt;$E88-$O88,$E88-$O88-SUM($V88:AE88),($E88-SUM($V88:AE88))*$N88),0),0)</f>
        <v>0</v>
      </c>
      <c r="AG88" s="136">
        <f>IF(COLUMN(AG$12)-COLUMN($V$12)+1&lt;=$U88,ROUNDUP(IF(SUM($V88:AF88)+($E88-SUM($V88:AF88))*$N88&gt;$E88-$O88,$E88-$O88-SUM($V88:AF88),($E88-SUM($V88:AF88))*$N88),0),0)</f>
        <v>0</v>
      </c>
      <c r="AH88" s="136">
        <f>IF(COLUMN(AH$12)-COLUMN($V$12)+1&lt;=$U88,ROUNDUP(IF(SUM($V88:AG88)+($E88-SUM($V88:AG88))*$N88&gt;$E88-$O88,$E88-$O88-SUM($V88:AG88),($E88-SUM($V88:AG88))*$N88),0),0)</f>
        <v>0</v>
      </c>
      <c r="AI88" s="136">
        <f>IF(COLUMN(AI$12)-COLUMN($V$12)+1&lt;=$U88,ROUNDUP(IF(SUM($V88:AH88)+($E88-SUM($V88:AH88))*$N88&gt;$E88-$O88,$E88-$O88-SUM($V88:AH88),($E88-SUM($V88:AH88))*$N88),0),0)</f>
        <v>0</v>
      </c>
      <c r="AJ88" s="136">
        <f>IF(COLUMN(AJ$12)-COLUMN($V$12)+1&lt;=$U88,ROUNDUP(IF(SUM($V88:AI88)+($E88-SUM($V88:AI88))*$N88&gt;$E88-$O88,$E88-$O88-SUM($V88:AI88),($E88-SUM($V88:AI88))*$N88),0),0)</f>
        <v>0</v>
      </c>
      <c r="AK88" s="136">
        <f>IF(COLUMN(AK$12)-COLUMN($V$12)+1&lt;=$U88,ROUNDUP(IF(SUM($V88:AJ88)+($E88-SUM($V88:AJ88))*$N88&gt;$E88-$O88,$E88-$O88-SUM($V88:AJ88),($E88-SUM($V88:AJ88))*$N88),0),0)</f>
        <v>0</v>
      </c>
      <c r="AL88" s="136">
        <f>IF(COLUMN(AL$12)-COLUMN($V$12)+1&lt;=$U88,ROUNDUP(IF(SUM($V88:AK88)+($E88-SUM($V88:AK88))*$N88&gt;$E88-$O88,$E88-$O88-SUM($V88:AK88),($E88-SUM($V88:AK88))*$N88),0),0)</f>
        <v>0</v>
      </c>
      <c r="AM88" s="136">
        <f>IF(COLUMN(AM$12)-COLUMN($V$12)+1&lt;=$U88,ROUNDUP(IF(SUM($V88:AL88)+($E88-SUM($V88:AL88))*$N88&gt;$E88-$O88,$E88-$O88-SUM($V88:AL88),($E88-SUM($V88:AL88))*$N88),0),0)</f>
        <v>0</v>
      </c>
      <c r="AN88" s="136">
        <f>IF(COLUMN(AN$12)-COLUMN($V$12)+1&lt;=$U88,ROUNDUP(IF(SUM($V88:AM88)+($E88-SUM($V88:AM88))*$N88&gt;$E88-$O88,$E88-$O88-SUM($V88:AM88),($E88-SUM($V88:AM88))*$N88),0),0)</f>
        <v>0</v>
      </c>
      <c r="AO88" s="136">
        <f>IF(COLUMN(AO$12)-COLUMN($V$12)+1&lt;=$U88,ROUNDUP(IF(SUM($V88:AN88)+($E88-SUM($V88:AN88))*$N88&gt;$E88-$O88,$E88-$O88-SUM($V88:AN88),($E88-SUM($V88:AN88))*$N88),0),0)</f>
        <v>0</v>
      </c>
      <c r="AP88" s="136">
        <f>IF(COLUMN(AP$12)-COLUMN($V$12)+1&lt;=$U88,ROUNDUP(IF(SUM($V88:AO88)+($E88-SUM($V88:AO88))*$N88&gt;$E88-$O88,$E88-$O88-SUM($V88:AO88),($E88-SUM($V88:AO88))*$N88),0),0)</f>
        <v>0</v>
      </c>
      <c r="AQ88" s="136">
        <f>IF(COLUMN(AQ$12)-COLUMN($V$12)+1&lt;=$U88,ROUNDUP(IF(SUM($V88:AP88)+($E88-SUM($V88:AP88))*$N88&gt;$E88-$O88,$E88-$O88-SUM($V88:AP88),($E88-SUM($V88:AP88))*$N88),0),0)</f>
        <v>0</v>
      </c>
      <c r="AR88" s="136">
        <f>IF(COLUMN(AR$12)-COLUMN($V$12)+1&lt;=$U88,ROUNDUP(IF(SUM($V88:AQ88)+($E88-SUM($V88:AQ88))*$N88&gt;$E88-$O88,$E88-$O88-SUM($V88:AQ88),($E88-SUM($V88:AQ88))*$N88),0),0)</f>
        <v>0</v>
      </c>
      <c r="AS88" s="136">
        <f>IF(COLUMN(AS$12)-COLUMN($V$12)+1&lt;=$U88,ROUNDUP(IF(SUM($V88:AR88)+($E88-SUM($V88:AR88))*$N88&gt;$E88-$O88,$E88-$O88-SUM($V88:AR88),($E88-SUM($V88:AR88))*$N88),0),0)</f>
        <v>0</v>
      </c>
      <c r="AT88" s="136">
        <f>IF(COLUMN(AT$12)-COLUMN($V$12)+1&lt;=$U88,ROUNDUP(IF(SUM($V88:AS88)+($E88-SUM($V88:AS88))*$N88&gt;$E88-$O88,$E88-$O88-SUM($V88:AS88),($E88-SUM($V88:AS88))*$N88),0),0)</f>
        <v>0</v>
      </c>
      <c r="AU88" s="136">
        <f>IF(COLUMN(AU$12)-COLUMN($V$12)+1&lt;=$U88,ROUNDUP(IF(SUM($V88:AT88)+($E88-SUM($V88:AT88))*$N88&gt;$E88-$O88,$E88-$O88-SUM($V88:AT88),($E88-SUM($V88:AT88))*$N88),0),0)</f>
        <v>0</v>
      </c>
      <c r="AV88" s="136">
        <f>IF(COLUMN(AV$12)-COLUMN($V$12)+1&lt;=$U88,ROUNDUP(IF(SUM($V88:AU88)+($E88-SUM($V88:AU88))*$N88&gt;$E88-$O88,$E88-$O88-SUM($V88:AU88),($E88-SUM($V88:AU88))*$N88),0),0)</f>
        <v>0</v>
      </c>
      <c r="AW88" s="136">
        <f>IF(COLUMN(AW$12)-COLUMN($V$12)+1&lt;=$U88,ROUNDUP(IF(SUM($V88:AV88)+($E88-SUM($V88:AV88))*$N88&gt;$E88-$O88,$E88-$O88-SUM($V88:AV88),($E88-SUM($V88:AV88))*$N88),0),0)</f>
        <v>0</v>
      </c>
      <c r="AX88" s="136">
        <f>IF(COLUMN(AX$12)-COLUMN($V$12)+1&lt;=$U88,ROUNDUP(IF(SUM($V88:AW88)+($E88-SUM($V88:AW88))*$N88&gt;$E88-$O88,$E88-$O88-SUM($V88:AW88),($E88-SUM($V88:AW88))*$N88),0),0)</f>
        <v>0</v>
      </c>
      <c r="AY88" s="136">
        <f>IF(COLUMN(AY$12)-COLUMN($V$12)+1&lt;=$U88,ROUNDUP(IF(SUM($V88:AX88)+($E88-SUM($V88:AX88))*$N88&gt;$E88-$O88,$E88-$O88-SUM($V88:AX88),($E88-SUM($V88:AX88))*$N88),0),0)</f>
        <v>0</v>
      </c>
      <c r="AZ88" s="136">
        <f>IF(COLUMN(AZ$12)-COLUMN($V$12)+1&lt;=$U88,ROUNDUP(IF(SUM($V88:AY88)+($E88-SUM($V88:AY88))*$N88&gt;$E88-$O88,$E88-$O88-SUM($V88:AY88),($E88-SUM($V88:AY88))*$N88),0),0)</f>
        <v>0</v>
      </c>
      <c r="BA88" s="136">
        <f>IF(COLUMN(BA$12)-COLUMN($V$12)+1&lt;=$U88,ROUNDUP(IF(SUM($V88:AZ88)+($E88-SUM($V88:AZ88))*$N88&gt;$E88-$O88,$E88-$O88-SUM($V88:AZ88),($E88-SUM($V88:AZ88))*$N88),0),0)</f>
        <v>0</v>
      </c>
      <c r="BB88" s="556">
        <f t="shared" si="85"/>
        <v>0</v>
      </c>
      <c r="BC88" s="556">
        <f t="shared" si="86"/>
        <v>0</v>
      </c>
      <c r="BD88" s="146">
        <f t="shared" si="87"/>
        <v>0</v>
      </c>
      <c r="BE88" s="146">
        <f t="shared" si="88"/>
        <v>0</v>
      </c>
      <c r="BF88" s="146">
        <f t="shared" si="89"/>
        <v>0</v>
      </c>
      <c r="BH88" s="557">
        <f t="shared" si="90"/>
        <v>0</v>
      </c>
      <c r="BI88" s="558">
        <f t="shared" si="48"/>
        <v>0</v>
      </c>
      <c r="BJ88" s="558">
        <f t="shared" si="49"/>
        <v>0</v>
      </c>
      <c r="BK88" s="557">
        <f t="shared" si="91"/>
        <v>0</v>
      </c>
      <c r="BL88" s="558">
        <f t="shared" si="50"/>
        <v>0</v>
      </c>
      <c r="BM88" s="558">
        <f t="shared" si="51"/>
        <v>0</v>
      </c>
      <c r="BN88" s="558">
        <f t="shared" si="52"/>
        <v>0</v>
      </c>
      <c r="BO88" s="558">
        <f t="shared" si="53"/>
        <v>0</v>
      </c>
      <c r="BP88" s="558">
        <f t="shared" si="54"/>
        <v>0</v>
      </c>
      <c r="BQ88" s="558">
        <f t="shared" si="55"/>
        <v>0</v>
      </c>
      <c r="BR88" s="533"/>
      <c r="BS88" s="557">
        <f t="shared" si="92"/>
        <v>0</v>
      </c>
      <c r="BT88" s="558">
        <f t="shared" si="56"/>
        <v>0</v>
      </c>
      <c r="BU88" s="558">
        <f t="shared" si="57"/>
        <v>0</v>
      </c>
      <c r="BV88" s="557">
        <f t="shared" si="93"/>
        <v>0</v>
      </c>
      <c r="BW88" s="558">
        <f t="shared" si="58"/>
        <v>0</v>
      </c>
      <c r="BX88" s="558">
        <f t="shared" si="59"/>
        <v>0</v>
      </c>
      <c r="BY88" s="558">
        <f t="shared" si="60"/>
        <v>0</v>
      </c>
      <c r="BZ88" s="558">
        <f t="shared" si="61"/>
        <v>0</v>
      </c>
      <c r="CA88" s="558">
        <f t="shared" si="62"/>
        <v>0</v>
      </c>
      <c r="CB88" s="558">
        <f t="shared" si="63"/>
        <v>0</v>
      </c>
      <c r="CC88" s="533"/>
      <c r="CD88" s="533"/>
      <c r="CE88" s="533"/>
      <c r="CF88" s="533"/>
      <c r="CG88" s="533"/>
      <c r="CH88" s="533"/>
      <c r="CI88" s="533"/>
      <c r="CJ88" s="533"/>
      <c r="CK88" s="533"/>
      <c r="CL88" s="533"/>
      <c r="CM88" s="533"/>
      <c r="CN88" s="533"/>
      <c r="CO88" s="533"/>
      <c r="CP88" s="533"/>
      <c r="CQ88" s="533"/>
      <c r="CR88" s="533"/>
      <c r="CS88" s="533"/>
      <c r="CT88" s="533"/>
      <c r="CU88" s="533"/>
      <c r="CV88" s="533"/>
      <c r="CW88" s="533"/>
      <c r="CX88" s="533"/>
      <c r="CY88" s="533"/>
      <c r="CZ88" s="533"/>
    </row>
    <row r="89" spans="2:104" ht="13.5" x14ac:dyDescent="0.2">
      <c r="B89" s="145" t="str">
        <f t="shared" si="95"/>
        <v/>
      </c>
      <c r="C89" s="550"/>
      <c r="D89" s="551"/>
      <c r="E89" s="552"/>
      <c r="F89" s="553"/>
      <c r="G89" s="553"/>
      <c r="H89" s="554"/>
      <c r="I89" s="554"/>
      <c r="J89" s="554"/>
      <c r="K89" s="554"/>
      <c r="L89" s="613" t="str" cm="1">
        <f t="array" ref="L89">IF(OR(NOT(ISBLANK(H89:K89))),SUM(H89:K89), "")</f>
        <v/>
      </c>
      <c r="M89" s="613" t="str">
        <f t="shared" si="94"/>
        <v/>
      </c>
      <c r="N89" s="555" t="str">
        <f t="shared" si="79"/>
        <v/>
      </c>
      <c r="O89" s="532">
        <f t="shared" si="80"/>
        <v>0</v>
      </c>
      <c r="P89" s="146">
        <f t="shared" si="81"/>
        <v>0</v>
      </c>
      <c r="Q89" s="146">
        <f t="shared" si="45"/>
        <v>0</v>
      </c>
      <c r="R89" s="146">
        <f t="shared" si="46"/>
        <v>0</v>
      </c>
      <c r="S89" s="146" t="str">
        <f t="shared" si="82"/>
        <v/>
      </c>
      <c r="T89" s="146" t="str">
        <f t="shared" si="83"/>
        <v/>
      </c>
      <c r="U89" s="146">
        <f t="shared" si="47"/>
        <v>0</v>
      </c>
      <c r="V89" s="136">
        <f t="shared" si="84"/>
        <v>0</v>
      </c>
      <c r="W89" s="136">
        <f>IF(COLUMN(W$12)-COLUMN($V$12)+1&lt;=$U89,ROUNDUP(IF(SUM($V89:V89)+($E89-SUM($V89:V89))*$N89&gt;$E89-$O89,$E89-$O89-SUM($V89:V89),($E89-SUM($V89:V89))*$N89),0),0)</f>
        <v>0</v>
      </c>
      <c r="X89" s="136">
        <f>IF(COLUMN(X$12)-COLUMN($V$12)+1&lt;=$U89,ROUNDUP(IF(SUM($V89:W89)+($E89-SUM($V89:W89))*$N89&gt;$E89-$O89,$E89-$O89-SUM($V89:W89),($E89-SUM($V89:W89))*$N89),0),0)</f>
        <v>0</v>
      </c>
      <c r="Y89" s="136">
        <f>IF(COLUMN(Y$12)-COLUMN($V$12)+1&lt;=$U89,ROUNDUP(IF(SUM($V89:X89)+($E89-SUM($V89:X89))*$N89&gt;$E89-$O89,$E89-$O89-SUM($V89:X89),($E89-SUM($V89:X89))*$N89),0),0)</f>
        <v>0</v>
      </c>
      <c r="Z89" s="136">
        <f>IF(COLUMN(Z$12)-COLUMN($V$12)+1&lt;=$U89,ROUNDUP(IF(SUM($V89:Y89)+($E89-SUM($V89:Y89))*$N89&gt;$E89-$O89,$E89-$O89-SUM($V89:Y89),($E89-SUM($V89:Y89))*$N89),0),0)</f>
        <v>0</v>
      </c>
      <c r="AA89" s="136">
        <f>IF(COLUMN(AA$12)-COLUMN($V$12)+1&lt;=$U89,ROUNDUP(IF(SUM($V89:Z89)+($E89-SUM($V89:Z89))*$N89&gt;$E89-$O89,$E89-$O89-SUM($V89:Z89),($E89-SUM($V89:Z89))*$N89),0),0)</f>
        <v>0</v>
      </c>
      <c r="AB89" s="136">
        <f>IF(COLUMN(AB$12)-COLUMN($V$12)+1&lt;=$U89,ROUNDUP(IF(SUM($V89:AA89)+($E89-SUM($V89:AA89))*$N89&gt;$E89-$O89,$E89-$O89-SUM($V89:AA89),($E89-SUM($V89:AA89))*$N89),0),0)</f>
        <v>0</v>
      </c>
      <c r="AC89" s="136">
        <f>IF(COLUMN(AC$12)-COLUMN($V$12)+1&lt;=$U89,ROUNDUP(IF(SUM($V89:AB89)+($E89-SUM($V89:AB89))*$N89&gt;$E89-$O89,$E89-$O89-SUM($V89:AB89),($E89-SUM($V89:AB89))*$N89),0),0)</f>
        <v>0</v>
      </c>
      <c r="AD89" s="136">
        <f>IF(COLUMN(AD$12)-COLUMN($V$12)+1&lt;=$U89,ROUNDUP(IF(SUM($V89:AC89)+($E89-SUM($V89:AC89))*$N89&gt;$E89-$O89,$E89-$O89-SUM($V89:AC89),($E89-SUM($V89:AC89))*$N89),0),0)</f>
        <v>0</v>
      </c>
      <c r="AE89" s="136">
        <f>IF(COLUMN(AE$12)-COLUMN($V$12)+1&lt;=$U89,ROUNDUP(IF(SUM($V89:AD89)+($E89-SUM($V89:AD89))*$N89&gt;$E89-$O89,$E89-$O89-SUM($V89:AD89),($E89-SUM($V89:AD89))*$N89),0),0)</f>
        <v>0</v>
      </c>
      <c r="AF89" s="136">
        <f>IF(COLUMN(AF$12)-COLUMN($V$12)+1&lt;=$U89,ROUNDUP(IF(SUM($V89:AE89)+($E89-SUM($V89:AE89))*$N89&gt;$E89-$O89,$E89-$O89-SUM($V89:AE89),($E89-SUM($V89:AE89))*$N89),0),0)</f>
        <v>0</v>
      </c>
      <c r="AG89" s="136">
        <f>IF(COLUMN(AG$12)-COLUMN($V$12)+1&lt;=$U89,ROUNDUP(IF(SUM($V89:AF89)+($E89-SUM($V89:AF89))*$N89&gt;$E89-$O89,$E89-$O89-SUM($V89:AF89),($E89-SUM($V89:AF89))*$N89),0),0)</f>
        <v>0</v>
      </c>
      <c r="AH89" s="136">
        <f>IF(COLUMN(AH$12)-COLUMN($V$12)+1&lt;=$U89,ROUNDUP(IF(SUM($V89:AG89)+($E89-SUM($V89:AG89))*$N89&gt;$E89-$O89,$E89-$O89-SUM($V89:AG89),($E89-SUM($V89:AG89))*$N89),0),0)</f>
        <v>0</v>
      </c>
      <c r="AI89" s="136">
        <f>IF(COLUMN(AI$12)-COLUMN($V$12)+1&lt;=$U89,ROUNDUP(IF(SUM($V89:AH89)+($E89-SUM($V89:AH89))*$N89&gt;$E89-$O89,$E89-$O89-SUM($V89:AH89),($E89-SUM($V89:AH89))*$N89),0),0)</f>
        <v>0</v>
      </c>
      <c r="AJ89" s="136">
        <f>IF(COLUMN(AJ$12)-COLUMN($V$12)+1&lt;=$U89,ROUNDUP(IF(SUM($V89:AI89)+($E89-SUM($V89:AI89))*$N89&gt;$E89-$O89,$E89-$O89-SUM($V89:AI89),($E89-SUM($V89:AI89))*$N89),0),0)</f>
        <v>0</v>
      </c>
      <c r="AK89" s="136">
        <f>IF(COLUMN(AK$12)-COLUMN($V$12)+1&lt;=$U89,ROUNDUP(IF(SUM($V89:AJ89)+($E89-SUM($V89:AJ89))*$N89&gt;$E89-$O89,$E89-$O89-SUM($V89:AJ89),($E89-SUM($V89:AJ89))*$N89),0),0)</f>
        <v>0</v>
      </c>
      <c r="AL89" s="136">
        <f>IF(COLUMN(AL$12)-COLUMN($V$12)+1&lt;=$U89,ROUNDUP(IF(SUM($V89:AK89)+($E89-SUM($V89:AK89))*$N89&gt;$E89-$O89,$E89-$O89-SUM($V89:AK89),($E89-SUM($V89:AK89))*$N89),0),0)</f>
        <v>0</v>
      </c>
      <c r="AM89" s="136">
        <f>IF(COLUMN(AM$12)-COLUMN($V$12)+1&lt;=$U89,ROUNDUP(IF(SUM($V89:AL89)+($E89-SUM($V89:AL89))*$N89&gt;$E89-$O89,$E89-$O89-SUM($V89:AL89),($E89-SUM($V89:AL89))*$N89),0),0)</f>
        <v>0</v>
      </c>
      <c r="AN89" s="136">
        <f>IF(COLUMN(AN$12)-COLUMN($V$12)+1&lt;=$U89,ROUNDUP(IF(SUM($V89:AM89)+($E89-SUM($V89:AM89))*$N89&gt;$E89-$O89,$E89-$O89-SUM($V89:AM89),($E89-SUM($V89:AM89))*$N89),0),0)</f>
        <v>0</v>
      </c>
      <c r="AO89" s="136">
        <f>IF(COLUMN(AO$12)-COLUMN($V$12)+1&lt;=$U89,ROUNDUP(IF(SUM($V89:AN89)+($E89-SUM($V89:AN89))*$N89&gt;$E89-$O89,$E89-$O89-SUM($V89:AN89),($E89-SUM($V89:AN89))*$N89),0),0)</f>
        <v>0</v>
      </c>
      <c r="AP89" s="136">
        <f>IF(COLUMN(AP$12)-COLUMN($V$12)+1&lt;=$U89,ROUNDUP(IF(SUM($V89:AO89)+($E89-SUM($V89:AO89))*$N89&gt;$E89-$O89,$E89-$O89-SUM($V89:AO89),($E89-SUM($V89:AO89))*$N89),0),0)</f>
        <v>0</v>
      </c>
      <c r="AQ89" s="136">
        <f>IF(COLUMN(AQ$12)-COLUMN($V$12)+1&lt;=$U89,ROUNDUP(IF(SUM($V89:AP89)+($E89-SUM($V89:AP89))*$N89&gt;$E89-$O89,$E89-$O89-SUM($V89:AP89),($E89-SUM($V89:AP89))*$N89),0),0)</f>
        <v>0</v>
      </c>
      <c r="AR89" s="136">
        <f>IF(COLUMN(AR$12)-COLUMN($V$12)+1&lt;=$U89,ROUNDUP(IF(SUM($V89:AQ89)+($E89-SUM($V89:AQ89))*$N89&gt;$E89-$O89,$E89-$O89-SUM($V89:AQ89),($E89-SUM($V89:AQ89))*$N89),0),0)</f>
        <v>0</v>
      </c>
      <c r="AS89" s="136">
        <f>IF(COLUMN(AS$12)-COLUMN($V$12)+1&lt;=$U89,ROUNDUP(IF(SUM($V89:AR89)+($E89-SUM($V89:AR89))*$N89&gt;$E89-$O89,$E89-$O89-SUM($V89:AR89),($E89-SUM($V89:AR89))*$N89),0),0)</f>
        <v>0</v>
      </c>
      <c r="AT89" s="136">
        <f>IF(COLUMN(AT$12)-COLUMN($V$12)+1&lt;=$U89,ROUNDUP(IF(SUM($V89:AS89)+($E89-SUM($V89:AS89))*$N89&gt;$E89-$O89,$E89-$O89-SUM($V89:AS89),($E89-SUM($V89:AS89))*$N89),0),0)</f>
        <v>0</v>
      </c>
      <c r="AU89" s="136">
        <f>IF(COLUMN(AU$12)-COLUMN($V$12)+1&lt;=$U89,ROUNDUP(IF(SUM($V89:AT89)+($E89-SUM($V89:AT89))*$N89&gt;$E89-$O89,$E89-$O89-SUM($V89:AT89),($E89-SUM($V89:AT89))*$N89),0),0)</f>
        <v>0</v>
      </c>
      <c r="AV89" s="136">
        <f>IF(COLUMN(AV$12)-COLUMN($V$12)+1&lt;=$U89,ROUNDUP(IF(SUM($V89:AU89)+($E89-SUM($V89:AU89))*$N89&gt;$E89-$O89,$E89-$O89-SUM($V89:AU89),($E89-SUM($V89:AU89))*$N89),0),0)</f>
        <v>0</v>
      </c>
      <c r="AW89" s="136">
        <f>IF(COLUMN(AW$12)-COLUMN($V$12)+1&lt;=$U89,ROUNDUP(IF(SUM($V89:AV89)+($E89-SUM($V89:AV89))*$N89&gt;$E89-$O89,$E89-$O89-SUM($V89:AV89),($E89-SUM($V89:AV89))*$N89),0),0)</f>
        <v>0</v>
      </c>
      <c r="AX89" s="136">
        <f>IF(COLUMN(AX$12)-COLUMN($V$12)+1&lt;=$U89,ROUNDUP(IF(SUM($V89:AW89)+($E89-SUM($V89:AW89))*$N89&gt;$E89-$O89,$E89-$O89-SUM($V89:AW89),($E89-SUM($V89:AW89))*$N89),0),0)</f>
        <v>0</v>
      </c>
      <c r="AY89" s="136">
        <f>IF(COLUMN(AY$12)-COLUMN($V$12)+1&lt;=$U89,ROUNDUP(IF(SUM($V89:AX89)+($E89-SUM($V89:AX89))*$N89&gt;$E89-$O89,$E89-$O89-SUM($V89:AX89),($E89-SUM($V89:AX89))*$N89),0),0)</f>
        <v>0</v>
      </c>
      <c r="AZ89" s="136">
        <f>IF(COLUMN(AZ$12)-COLUMN($V$12)+1&lt;=$U89,ROUNDUP(IF(SUM($V89:AY89)+($E89-SUM($V89:AY89))*$N89&gt;$E89-$O89,$E89-$O89-SUM($V89:AY89),($E89-SUM($V89:AY89))*$N89),0),0)</f>
        <v>0</v>
      </c>
      <c r="BA89" s="136">
        <f>IF(COLUMN(BA$12)-COLUMN($V$12)+1&lt;=$U89,ROUNDUP(IF(SUM($V89:AZ89)+($E89-SUM($V89:AZ89))*$N89&gt;$E89-$O89,$E89-$O89-SUM($V89:AZ89),($E89-SUM($V89:AZ89))*$N89),0),0)</f>
        <v>0</v>
      </c>
      <c r="BB89" s="556">
        <f t="shared" si="85"/>
        <v>0</v>
      </c>
      <c r="BC89" s="556">
        <f t="shared" si="86"/>
        <v>0</v>
      </c>
      <c r="BD89" s="146">
        <f t="shared" si="87"/>
        <v>0</v>
      </c>
      <c r="BE89" s="146">
        <f t="shared" si="88"/>
        <v>0</v>
      </c>
      <c r="BF89" s="146">
        <f t="shared" si="89"/>
        <v>0</v>
      </c>
      <c r="BH89" s="557">
        <f t="shared" si="90"/>
        <v>0</v>
      </c>
      <c r="BI89" s="558">
        <f t="shared" si="48"/>
        <v>0</v>
      </c>
      <c r="BJ89" s="558">
        <f t="shared" si="49"/>
        <v>0</v>
      </c>
      <c r="BK89" s="557">
        <f t="shared" si="91"/>
        <v>0</v>
      </c>
      <c r="BL89" s="558">
        <f t="shared" si="50"/>
        <v>0</v>
      </c>
      <c r="BM89" s="558">
        <f t="shared" si="51"/>
        <v>0</v>
      </c>
      <c r="BN89" s="558">
        <f t="shared" si="52"/>
        <v>0</v>
      </c>
      <c r="BO89" s="558">
        <f t="shared" si="53"/>
        <v>0</v>
      </c>
      <c r="BP89" s="558">
        <f t="shared" si="54"/>
        <v>0</v>
      </c>
      <c r="BQ89" s="558">
        <f t="shared" si="55"/>
        <v>0</v>
      </c>
      <c r="BR89" s="533"/>
      <c r="BS89" s="557">
        <f t="shared" si="92"/>
        <v>0</v>
      </c>
      <c r="BT89" s="558">
        <f t="shared" si="56"/>
        <v>0</v>
      </c>
      <c r="BU89" s="558">
        <f t="shared" si="57"/>
        <v>0</v>
      </c>
      <c r="BV89" s="557">
        <f t="shared" si="93"/>
        <v>0</v>
      </c>
      <c r="BW89" s="558">
        <f t="shared" si="58"/>
        <v>0</v>
      </c>
      <c r="BX89" s="558">
        <f t="shared" si="59"/>
        <v>0</v>
      </c>
      <c r="BY89" s="558">
        <f t="shared" si="60"/>
        <v>0</v>
      </c>
      <c r="BZ89" s="558">
        <f t="shared" si="61"/>
        <v>0</v>
      </c>
      <c r="CA89" s="558">
        <f t="shared" si="62"/>
        <v>0</v>
      </c>
      <c r="CB89" s="558">
        <f t="shared" si="63"/>
        <v>0</v>
      </c>
      <c r="CC89" s="533"/>
      <c r="CD89" s="533"/>
      <c r="CE89" s="533"/>
      <c r="CF89" s="533"/>
      <c r="CG89" s="533"/>
      <c r="CH89" s="533"/>
      <c r="CI89" s="533"/>
      <c r="CJ89" s="533"/>
      <c r="CK89" s="533"/>
      <c r="CL89" s="533"/>
      <c r="CM89" s="533"/>
      <c r="CN89" s="533"/>
      <c r="CO89" s="533"/>
      <c r="CP89" s="533"/>
      <c r="CQ89" s="533"/>
      <c r="CR89" s="533"/>
      <c r="CS89" s="533"/>
      <c r="CT89" s="533"/>
      <c r="CU89" s="533"/>
      <c r="CV89" s="533"/>
      <c r="CW89" s="533"/>
      <c r="CX89" s="533"/>
      <c r="CY89" s="533"/>
      <c r="CZ89" s="533"/>
    </row>
    <row r="90" spans="2:104" ht="13.5" x14ac:dyDescent="0.2">
      <c r="B90" s="145" t="str">
        <f t="shared" si="95"/>
        <v/>
      </c>
      <c r="C90" s="550"/>
      <c r="D90" s="551"/>
      <c r="E90" s="552"/>
      <c r="F90" s="553"/>
      <c r="G90" s="553"/>
      <c r="H90" s="554"/>
      <c r="I90" s="554"/>
      <c r="J90" s="554"/>
      <c r="K90" s="554"/>
      <c r="L90" s="613" t="str" cm="1">
        <f t="array" ref="L90">IF(OR(NOT(ISBLANK(H90:K90))),SUM(H90:K90), "")</f>
        <v/>
      </c>
      <c r="M90" s="613" t="str">
        <f t="shared" si="94"/>
        <v/>
      </c>
      <c r="N90" s="555" t="str">
        <f t="shared" si="79"/>
        <v/>
      </c>
      <c r="O90" s="532">
        <f t="shared" si="80"/>
        <v>0</v>
      </c>
      <c r="P90" s="146">
        <f t="shared" si="81"/>
        <v>0</v>
      </c>
      <c r="Q90" s="146">
        <f t="shared" si="45"/>
        <v>0</v>
      </c>
      <c r="R90" s="146">
        <f t="shared" si="46"/>
        <v>0</v>
      </c>
      <c r="S90" s="146" t="str">
        <f t="shared" si="82"/>
        <v/>
      </c>
      <c r="T90" s="146" t="str">
        <f t="shared" si="83"/>
        <v/>
      </c>
      <c r="U90" s="146">
        <f t="shared" si="47"/>
        <v>0</v>
      </c>
      <c r="V90" s="136">
        <f t="shared" si="84"/>
        <v>0</v>
      </c>
      <c r="W90" s="136">
        <f>IF(COLUMN(W$12)-COLUMN($V$12)+1&lt;=$U90,ROUNDUP(IF(SUM($V90:V90)+($E90-SUM($V90:V90))*$N90&gt;$E90-$O90,$E90-$O90-SUM($V90:V90),($E90-SUM($V90:V90))*$N90),0),0)</f>
        <v>0</v>
      </c>
      <c r="X90" s="136">
        <f>IF(COLUMN(X$12)-COLUMN($V$12)+1&lt;=$U90,ROUNDUP(IF(SUM($V90:W90)+($E90-SUM($V90:W90))*$N90&gt;$E90-$O90,$E90-$O90-SUM($V90:W90),($E90-SUM($V90:W90))*$N90),0),0)</f>
        <v>0</v>
      </c>
      <c r="Y90" s="136">
        <f>IF(COLUMN(Y$12)-COLUMN($V$12)+1&lt;=$U90,ROUNDUP(IF(SUM($V90:X90)+($E90-SUM($V90:X90))*$N90&gt;$E90-$O90,$E90-$O90-SUM($V90:X90),($E90-SUM($V90:X90))*$N90),0),0)</f>
        <v>0</v>
      </c>
      <c r="Z90" s="136">
        <f>IF(COLUMN(Z$12)-COLUMN($V$12)+1&lt;=$U90,ROUNDUP(IF(SUM($V90:Y90)+($E90-SUM($V90:Y90))*$N90&gt;$E90-$O90,$E90-$O90-SUM($V90:Y90),($E90-SUM($V90:Y90))*$N90),0),0)</f>
        <v>0</v>
      </c>
      <c r="AA90" s="136">
        <f>IF(COLUMN(AA$12)-COLUMN($V$12)+1&lt;=$U90,ROUNDUP(IF(SUM($V90:Z90)+($E90-SUM($V90:Z90))*$N90&gt;$E90-$O90,$E90-$O90-SUM($V90:Z90),($E90-SUM($V90:Z90))*$N90),0),0)</f>
        <v>0</v>
      </c>
      <c r="AB90" s="136">
        <f>IF(COLUMN(AB$12)-COLUMN($V$12)+1&lt;=$U90,ROUNDUP(IF(SUM($V90:AA90)+($E90-SUM($V90:AA90))*$N90&gt;$E90-$O90,$E90-$O90-SUM($V90:AA90),($E90-SUM($V90:AA90))*$N90),0),0)</f>
        <v>0</v>
      </c>
      <c r="AC90" s="136">
        <f>IF(COLUMN(AC$12)-COLUMN($V$12)+1&lt;=$U90,ROUNDUP(IF(SUM($V90:AB90)+($E90-SUM($V90:AB90))*$N90&gt;$E90-$O90,$E90-$O90-SUM($V90:AB90),($E90-SUM($V90:AB90))*$N90),0),0)</f>
        <v>0</v>
      </c>
      <c r="AD90" s="136">
        <f>IF(COLUMN(AD$12)-COLUMN($V$12)+1&lt;=$U90,ROUNDUP(IF(SUM($V90:AC90)+($E90-SUM($V90:AC90))*$N90&gt;$E90-$O90,$E90-$O90-SUM($V90:AC90),($E90-SUM($V90:AC90))*$N90),0),0)</f>
        <v>0</v>
      </c>
      <c r="AE90" s="136">
        <f>IF(COLUMN(AE$12)-COLUMN($V$12)+1&lt;=$U90,ROUNDUP(IF(SUM($V90:AD90)+($E90-SUM($V90:AD90))*$N90&gt;$E90-$O90,$E90-$O90-SUM($V90:AD90),($E90-SUM($V90:AD90))*$N90),0),0)</f>
        <v>0</v>
      </c>
      <c r="AF90" s="136">
        <f>IF(COLUMN(AF$12)-COLUMN($V$12)+1&lt;=$U90,ROUNDUP(IF(SUM($V90:AE90)+($E90-SUM($V90:AE90))*$N90&gt;$E90-$O90,$E90-$O90-SUM($V90:AE90),($E90-SUM($V90:AE90))*$N90),0),0)</f>
        <v>0</v>
      </c>
      <c r="AG90" s="136">
        <f>IF(COLUMN(AG$12)-COLUMN($V$12)+1&lt;=$U90,ROUNDUP(IF(SUM($V90:AF90)+($E90-SUM($V90:AF90))*$N90&gt;$E90-$O90,$E90-$O90-SUM($V90:AF90),($E90-SUM($V90:AF90))*$N90),0),0)</f>
        <v>0</v>
      </c>
      <c r="AH90" s="136">
        <f>IF(COLUMN(AH$12)-COLUMN($V$12)+1&lt;=$U90,ROUNDUP(IF(SUM($V90:AG90)+($E90-SUM($V90:AG90))*$N90&gt;$E90-$O90,$E90-$O90-SUM($V90:AG90),($E90-SUM($V90:AG90))*$N90),0),0)</f>
        <v>0</v>
      </c>
      <c r="AI90" s="136">
        <f>IF(COLUMN(AI$12)-COLUMN($V$12)+1&lt;=$U90,ROUNDUP(IF(SUM($V90:AH90)+($E90-SUM($V90:AH90))*$N90&gt;$E90-$O90,$E90-$O90-SUM($V90:AH90),($E90-SUM($V90:AH90))*$N90),0),0)</f>
        <v>0</v>
      </c>
      <c r="AJ90" s="136">
        <f>IF(COLUMN(AJ$12)-COLUMN($V$12)+1&lt;=$U90,ROUNDUP(IF(SUM($V90:AI90)+($E90-SUM($V90:AI90))*$N90&gt;$E90-$O90,$E90-$O90-SUM($V90:AI90),($E90-SUM($V90:AI90))*$N90),0),0)</f>
        <v>0</v>
      </c>
      <c r="AK90" s="136">
        <f>IF(COLUMN(AK$12)-COLUMN($V$12)+1&lt;=$U90,ROUNDUP(IF(SUM($V90:AJ90)+($E90-SUM($V90:AJ90))*$N90&gt;$E90-$O90,$E90-$O90-SUM($V90:AJ90),($E90-SUM($V90:AJ90))*$N90),0),0)</f>
        <v>0</v>
      </c>
      <c r="AL90" s="136">
        <f>IF(COLUMN(AL$12)-COLUMN($V$12)+1&lt;=$U90,ROUNDUP(IF(SUM($V90:AK90)+($E90-SUM($V90:AK90))*$N90&gt;$E90-$O90,$E90-$O90-SUM($V90:AK90),($E90-SUM($V90:AK90))*$N90),0),0)</f>
        <v>0</v>
      </c>
      <c r="AM90" s="136">
        <f>IF(COLUMN(AM$12)-COLUMN($V$12)+1&lt;=$U90,ROUNDUP(IF(SUM($V90:AL90)+($E90-SUM($V90:AL90))*$N90&gt;$E90-$O90,$E90-$O90-SUM($V90:AL90),($E90-SUM($V90:AL90))*$N90),0),0)</f>
        <v>0</v>
      </c>
      <c r="AN90" s="136">
        <f>IF(COLUMN(AN$12)-COLUMN($V$12)+1&lt;=$U90,ROUNDUP(IF(SUM($V90:AM90)+($E90-SUM($V90:AM90))*$N90&gt;$E90-$O90,$E90-$O90-SUM($V90:AM90),($E90-SUM($V90:AM90))*$N90),0),0)</f>
        <v>0</v>
      </c>
      <c r="AO90" s="136">
        <f>IF(COLUMN(AO$12)-COLUMN($V$12)+1&lt;=$U90,ROUNDUP(IF(SUM($V90:AN90)+($E90-SUM($V90:AN90))*$N90&gt;$E90-$O90,$E90-$O90-SUM($V90:AN90),($E90-SUM($V90:AN90))*$N90),0),0)</f>
        <v>0</v>
      </c>
      <c r="AP90" s="136">
        <f>IF(COLUMN(AP$12)-COLUMN($V$12)+1&lt;=$U90,ROUNDUP(IF(SUM($V90:AO90)+($E90-SUM($V90:AO90))*$N90&gt;$E90-$O90,$E90-$O90-SUM($V90:AO90),($E90-SUM($V90:AO90))*$N90),0),0)</f>
        <v>0</v>
      </c>
      <c r="AQ90" s="136">
        <f>IF(COLUMN(AQ$12)-COLUMN($V$12)+1&lt;=$U90,ROUNDUP(IF(SUM($V90:AP90)+($E90-SUM($V90:AP90))*$N90&gt;$E90-$O90,$E90-$O90-SUM($V90:AP90),($E90-SUM($V90:AP90))*$N90),0),0)</f>
        <v>0</v>
      </c>
      <c r="AR90" s="136">
        <f>IF(COLUMN(AR$12)-COLUMN($V$12)+1&lt;=$U90,ROUNDUP(IF(SUM($V90:AQ90)+($E90-SUM($V90:AQ90))*$N90&gt;$E90-$O90,$E90-$O90-SUM($V90:AQ90),($E90-SUM($V90:AQ90))*$N90),0),0)</f>
        <v>0</v>
      </c>
      <c r="AS90" s="136">
        <f>IF(COLUMN(AS$12)-COLUMN($V$12)+1&lt;=$U90,ROUNDUP(IF(SUM($V90:AR90)+($E90-SUM($V90:AR90))*$N90&gt;$E90-$O90,$E90-$O90-SUM($V90:AR90),($E90-SUM($V90:AR90))*$N90),0),0)</f>
        <v>0</v>
      </c>
      <c r="AT90" s="136">
        <f>IF(COLUMN(AT$12)-COLUMN($V$12)+1&lt;=$U90,ROUNDUP(IF(SUM($V90:AS90)+($E90-SUM($V90:AS90))*$N90&gt;$E90-$O90,$E90-$O90-SUM($V90:AS90),($E90-SUM($V90:AS90))*$N90),0),0)</f>
        <v>0</v>
      </c>
      <c r="AU90" s="136">
        <f>IF(COLUMN(AU$12)-COLUMN($V$12)+1&lt;=$U90,ROUNDUP(IF(SUM($V90:AT90)+($E90-SUM($V90:AT90))*$N90&gt;$E90-$O90,$E90-$O90-SUM($V90:AT90),($E90-SUM($V90:AT90))*$N90),0),0)</f>
        <v>0</v>
      </c>
      <c r="AV90" s="136">
        <f>IF(COLUMN(AV$12)-COLUMN($V$12)+1&lt;=$U90,ROUNDUP(IF(SUM($V90:AU90)+($E90-SUM($V90:AU90))*$N90&gt;$E90-$O90,$E90-$O90-SUM($V90:AU90),($E90-SUM($V90:AU90))*$N90),0),0)</f>
        <v>0</v>
      </c>
      <c r="AW90" s="136">
        <f>IF(COLUMN(AW$12)-COLUMN($V$12)+1&lt;=$U90,ROUNDUP(IF(SUM($V90:AV90)+($E90-SUM($V90:AV90))*$N90&gt;$E90-$O90,$E90-$O90-SUM($V90:AV90),($E90-SUM($V90:AV90))*$N90),0),0)</f>
        <v>0</v>
      </c>
      <c r="AX90" s="136">
        <f>IF(COLUMN(AX$12)-COLUMN($V$12)+1&lt;=$U90,ROUNDUP(IF(SUM($V90:AW90)+($E90-SUM($V90:AW90))*$N90&gt;$E90-$O90,$E90-$O90-SUM($V90:AW90),($E90-SUM($V90:AW90))*$N90),0),0)</f>
        <v>0</v>
      </c>
      <c r="AY90" s="136">
        <f>IF(COLUMN(AY$12)-COLUMN($V$12)+1&lt;=$U90,ROUNDUP(IF(SUM($V90:AX90)+($E90-SUM($V90:AX90))*$N90&gt;$E90-$O90,$E90-$O90-SUM($V90:AX90),($E90-SUM($V90:AX90))*$N90),0),0)</f>
        <v>0</v>
      </c>
      <c r="AZ90" s="136">
        <f>IF(COLUMN(AZ$12)-COLUMN($V$12)+1&lt;=$U90,ROUNDUP(IF(SUM($V90:AY90)+($E90-SUM($V90:AY90))*$N90&gt;$E90-$O90,$E90-$O90-SUM($V90:AY90),($E90-SUM($V90:AY90))*$N90),0),0)</f>
        <v>0</v>
      </c>
      <c r="BA90" s="136">
        <f>IF(COLUMN(BA$12)-COLUMN($V$12)+1&lt;=$U90,ROUNDUP(IF(SUM($V90:AZ90)+($E90-SUM($V90:AZ90))*$N90&gt;$E90-$O90,$E90-$O90-SUM($V90:AZ90),($E90-SUM($V90:AZ90))*$N90),0),0)</f>
        <v>0</v>
      </c>
      <c r="BB90" s="556">
        <f t="shared" si="85"/>
        <v>0</v>
      </c>
      <c r="BC90" s="556">
        <f t="shared" si="86"/>
        <v>0</v>
      </c>
      <c r="BD90" s="146">
        <f t="shared" si="87"/>
        <v>0</v>
      </c>
      <c r="BE90" s="146">
        <f t="shared" si="88"/>
        <v>0</v>
      </c>
      <c r="BF90" s="146">
        <f t="shared" si="89"/>
        <v>0</v>
      </c>
      <c r="BH90" s="557">
        <f t="shared" si="90"/>
        <v>0</v>
      </c>
      <c r="BI90" s="558">
        <f t="shared" si="48"/>
        <v>0</v>
      </c>
      <c r="BJ90" s="558">
        <f t="shared" si="49"/>
        <v>0</v>
      </c>
      <c r="BK90" s="557">
        <f t="shared" si="91"/>
        <v>0</v>
      </c>
      <c r="BL90" s="558">
        <f t="shared" si="50"/>
        <v>0</v>
      </c>
      <c r="BM90" s="558">
        <f t="shared" si="51"/>
        <v>0</v>
      </c>
      <c r="BN90" s="558">
        <f t="shared" si="52"/>
        <v>0</v>
      </c>
      <c r="BO90" s="558">
        <f t="shared" si="53"/>
        <v>0</v>
      </c>
      <c r="BP90" s="558">
        <f t="shared" si="54"/>
        <v>0</v>
      </c>
      <c r="BQ90" s="558">
        <f t="shared" si="55"/>
        <v>0</v>
      </c>
      <c r="BR90" s="533"/>
      <c r="BS90" s="557">
        <f t="shared" si="92"/>
        <v>0</v>
      </c>
      <c r="BT90" s="558">
        <f t="shared" si="56"/>
        <v>0</v>
      </c>
      <c r="BU90" s="558">
        <f t="shared" si="57"/>
        <v>0</v>
      </c>
      <c r="BV90" s="557">
        <f t="shared" si="93"/>
        <v>0</v>
      </c>
      <c r="BW90" s="558">
        <f t="shared" si="58"/>
        <v>0</v>
      </c>
      <c r="BX90" s="558">
        <f t="shared" si="59"/>
        <v>0</v>
      </c>
      <c r="BY90" s="558">
        <f t="shared" si="60"/>
        <v>0</v>
      </c>
      <c r="BZ90" s="558">
        <f t="shared" si="61"/>
        <v>0</v>
      </c>
      <c r="CA90" s="558">
        <f t="shared" si="62"/>
        <v>0</v>
      </c>
      <c r="CB90" s="558">
        <f t="shared" si="63"/>
        <v>0</v>
      </c>
      <c r="CC90" s="533"/>
      <c r="CD90" s="533"/>
      <c r="CE90" s="533"/>
      <c r="CF90" s="533"/>
      <c r="CG90" s="533"/>
      <c r="CH90" s="533"/>
      <c r="CI90" s="533"/>
      <c r="CJ90" s="533"/>
      <c r="CK90" s="533"/>
      <c r="CL90" s="533"/>
      <c r="CM90" s="533"/>
      <c r="CN90" s="533"/>
      <c r="CO90" s="533"/>
      <c r="CP90" s="533"/>
      <c r="CQ90" s="533"/>
      <c r="CR90" s="533"/>
      <c r="CS90" s="533"/>
      <c r="CT90" s="533"/>
      <c r="CU90" s="533"/>
      <c r="CV90" s="533"/>
      <c r="CW90" s="533"/>
      <c r="CX90" s="533"/>
      <c r="CY90" s="533"/>
      <c r="CZ90" s="533"/>
    </row>
    <row r="91" spans="2:104" ht="13.5" x14ac:dyDescent="0.2">
      <c r="B91" s="145" t="str">
        <f t="shared" si="95"/>
        <v/>
      </c>
      <c r="C91" s="550"/>
      <c r="D91" s="551"/>
      <c r="E91" s="552"/>
      <c r="F91" s="553"/>
      <c r="G91" s="553"/>
      <c r="H91" s="554"/>
      <c r="I91" s="554"/>
      <c r="J91" s="554"/>
      <c r="K91" s="554"/>
      <c r="L91" s="613" t="str" cm="1">
        <f t="array" ref="L91">IF(OR(NOT(ISBLANK(H91:K91))),SUM(H91:K91), "")</f>
        <v/>
      </c>
      <c r="M91" s="613" t="str">
        <f t="shared" si="94"/>
        <v/>
      </c>
      <c r="N91" s="555" t="str">
        <f t="shared" si="79"/>
        <v/>
      </c>
      <c r="O91" s="532">
        <f t="shared" si="80"/>
        <v>0</v>
      </c>
      <c r="P91" s="146">
        <f t="shared" si="81"/>
        <v>0</v>
      </c>
      <c r="Q91" s="146">
        <f t="shared" si="45"/>
        <v>0</v>
      </c>
      <c r="R91" s="146">
        <f t="shared" si="46"/>
        <v>0</v>
      </c>
      <c r="S91" s="146" t="str">
        <f t="shared" si="82"/>
        <v/>
      </c>
      <c r="T91" s="146" t="str">
        <f t="shared" si="83"/>
        <v/>
      </c>
      <c r="U91" s="146">
        <f t="shared" si="47"/>
        <v>0</v>
      </c>
      <c r="V91" s="136">
        <f t="shared" si="84"/>
        <v>0</v>
      </c>
      <c r="W91" s="136">
        <f>IF(COLUMN(W$12)-COLUMN($V$12)+1&lt;=$U91,ROUNDUP(IF(SUM($V91:V91)+($E91-SUM($V91:V91))*$N91&gt;$E91-$O91,$E91-$O91-SUM($V91:V91),($E91-SUM($V91:V91))*$N91),0),0)</f>
        <v>0</v>
      </c>
      <c r="X91" s="136">
        <f>IF(COLUMN(X$12)-COLUMN($V$12)+1&lt;=$U91,ROUNDUP(IF(SUM($V91:W91)+($E91-SUM($V91:W91))*$N91&gt;$E91-$O91,$E91-$O91-SUM($V91:W91),($E91-SUM($V91:W91))*$N91),0),0)</f>
        <v>0</v>
      </c>
      <c r="Y91" s="136">
        <f>IF(COLUMN(Y$12)-COLUMN($V$12)+1&lt;=$U91,ROUNDUP(IF(SUM($V91:X91)+($E91-SUM($V91:X91))*$N91&gt;$E91-$O91,$E91-$O91-SUM($V91:X91),($E91-SUM($V91:X91))*$N91),0),0)</f>
        <v>0</v>
      </c>
      <c r="Z91" s="136">
        <f>IF(COLUMN(Z$12)-COLUMN($V$12)+1&lt;=$U91,ROUNDUP(IF(SUM($V91:Y91)+($E91-SUM($V91:Y91))*$N91&gt;$E91-$O91,$E91-$O91-SUM($V91:Y91),($E91-SUM($V91:Y91))*$N91),0),0)</f>
        <v>0</v>
      </c>
      <c r="AA91" s="136">
        <f>IF(COLUMN(AA$12)-COLUMN($V$12)+1&lt;=$U91,ROUNDUP(IF(SUM($V91:Z91)+($E91-SUM($V91:Z91))*$N91&gt;$E91-$O91,$E91-$O91-SUM($V91:Z91),($E91-SUM($V91:Z91))*$N91),0),0)</f>
        <v>0</v>
      </c>
      <c r="AB91" s="136">
        <f>IF(COLUMN(AB$12)-COLUMN($V$12)+1&lt;=$U91,ROUNDUP(IF(SUM($V91:AA91)+($E91-SUM($V91:AA91))*$N91&gt;$E91-$O91,$E91-$O91-SUM($V91:AA91),($E91-SUM($V91:AA91))*$N91),0),0)</f>
        <v>0</v>
      </c>
      <c r="AC91" s="136">
        <f>IF(COLUMN(AC$12)-COLUMN($V$12)+1&lt;=$U91,ROUNDUP(IF(SUM($V91:AB91)+($E91-SUM($V91:AB91))*$N91&gt;$E91-$O91,$E91-$O91-SUM($V91:AB91),($E91-SUM($V91:AB91))*$N91),0),0)</f>
        <v>0</v>
      </c>
      <c r="AD91" s="136">
        <f>IF(COLUMN(AD$12)-COLUMN($V$12)+1&lt;=$U91,ROUNDUP(IF(SUM($V91:AC91)+($E91-SUM($V91:AC91))*$N91&gt;$E91-$O91,$E91-$O91-SUM($V91:AC91),($E91-SUM($V91:AC91))*$N91),0),0)</f>
        <v>0</v>
      </c>
      <c r="AE91" s="136">
        <f>IF(COLUMN(AE$12)-COLUMN($V$12)+1&lt;=$U91,ROUNDUP(IF(SUM($V91:AD91)+($E91-SUM($V91:AD91))*$N91&gt;$E91-$O91,$E91-$O91-SUM($V91:AD91),($E91-SUM($V91:AD91))*$N91),0),0)</f>
        <v>0</v>
      </c>
      <c r="AF91" s="136">
        <f>IF(COLUMN(AF$12)-COLUMN($V$12)+1&lt;=$U91,ROUNDUP(IF(SUM($V91:AE91)+($E91-SUM($V91:AE91))*$N91&gt;$E91-$O91,$E91-$O91-SUM($V91:AE91),($E91-SUM($V91:AE91))*$N91),0),0)</f>
        <v>0</v>
      </c>
      <c r="AG91" s="136">
        <f>IF(COLUMN(AG$12)-COLUMN($V$12)+1&lt;=$U91,ROUNDUP(IF(SUM($V91:AF91)+($E91-SUM($V91:AF91))*$N91&gt;$E91-$O91,$E91-$O91-SUM($V91:AF91),($E91-SUM($V91:AF91))*$N91),0),0)</f>
        <v>0</v>
      </c>
      <c r="AH91" s="136">
        <f>IF(COLUMN(AH$12)-COLUMN($V$12)+1&lt;=$U91,ROUNDUP(IF(SUM($V91:AG91)+($E91-SUM($V91:AG91))*$N91&gt;$E91-$O91,$E91-$O91-SUM($V91:AG91),($E91-SUM($V91:AG91))*$N91),0),0)</f>
        <v>0</v>
      </c>
      <c r="AI91" s="136">
        <f>IF(COLUMN(AI$12)-COLUMN($V$12)+1&lt;=$U91,ROUNDUP(IF(SUM($V91:AH91)+($E91-SUM($V91:AH91))*$N91&gt;$E91-$O91,$E91-$O91-SUM($V91:AH91),($E91-SUM($V91:AH91))*$N91),0),0)</f>
        <v>0</v>
      </c>
      <c r="AJ91" s="136">
        <f>IF(COLUMN(AJ$12)-COLUMN($V$12)+1&lt;=$U91,ROUNDUP(IF(SUM($V91:AI91)+($E91-SUM($V91:AI91))*$N91&gt;$E91-$O91,$E91-$O91-SUM($V91:AI91),($E91-SUM($V91:AI91))*$N91),0),0)</f>
        <v>0</v>
      </c>
      <c r="AK91" s="136">
        <f>IF(COLUMN(AK$12)-COLUMN($V$12)+1&lt;=$U91,ROUNDUP(IF(SUM($V91:AJ91)+($E91-SUM($V91:AJ91))*$N91&gt;$E91-$O91,$E91-$O91-SUM($V91:AJ91),($E91-SUM($V91:AJ91))*$N91),0),0)</f>
        <v>0</v>
      </c>
      <c r="AL91" s="136">
        <f>IF(COLUMN(AL$12)-COLUMN($V$12)+1&lt;=$U91,ROUNDUP(IF(SUM($V91:AK91)+($E91-SUM($V91:AK91))*$N91&gt;$E91-$O91,$E91-$O91-SUM($V91:AK91),($E91-SUM($V91:AK91))*$N91),0),0)</f>
        <v>0</v>
      </c>
      <c r="AM91" s="136">
        <f>IF(COLUMN(AM$12)-COLUMN($V$12)+1&lt;=$U91,ROUNDUP(IF(SUM($V91:AL91)+($E91-SUM($V91:AL91))*$N91&gt;$E91-$O91,$E91-$O91-SUM($V91:AL91),($E91-SUM($V91:AL91))*$N91),0),0)</f>
        <v>0</v>
      </c>
      <c r="AN91" s="136">
        <f>IF(COLUMN(AN$12)-COLUMN($V$12)+1&lt;=$U91,ROUNDUP(IF(SUM($V91:AM91)+($E91-SUM($V91:AM91))*$N91&gt;$E91-$O91,$E91-$O91-SUM($V91:AM91),($E91-SUM($V91:AM91))*$N91),0),0)</f>
        <v>0</v>
      </c>
      <c r="AO91" s="136">
        <f>IF(COLUMN(AO$12)-COLUMN($V$12)+1&lt;=$U91,ROUNDUP(IF(SUM($V91:AN91)+($E91-SUM($V91:AN91))*$N91&gt;$E91-$O91,$E91-$O91-SUM($V91:AN91),($E91-SUM($V91:AN91))*$N91),0),0)</f>
        <v>0</v>
      </c>
      <c r="AP91" s="136">
        <f>IF(COLUMN(AP$12)-COLUMN($V$12)+1&lt;=$U91,ROUNDUP(IF(SUM($V91:AO91)+($E91-SUM($V91:AO91))*$N91&gt;$E91-$O91,$E91-$O91-SUM($V91:AO91),($E91-SUM($V91:AO91))*$N91),0),0)</f>
        <v>0</v>
      </c>
      <c r="AQ91" s="136">
        <f>IF(COLUMN(AQ$12)-COLUMN($V$12)+1&lt;=$U91,ROUNDUP(IF(SUM($V91:AP91)+($E91-SUM($V91:AP91))*$N91&gt;$E91-$O91,$E91-$O91-SUM($V91:AP91),($E91-SUM($V91:AP91))*$N91),0),0)</f>
        <v>0</v>
      </c>
      <c r="AR91" s="136">
        <f>IF(COLUMN(AR$12)-COLUMN($V$12)+1&lt;=$U91,ROUNDUP(IF(SUM($V91:AQ91)+($E91-SUM($V91:AQ91))*$N91&gt;$E91-$O91,$E91-$O91-SUM($V91:AQ91),($E91-SUM($V91:AQ91))*$N91),0),0)</f>
        <v>0</v>
      </c>
      <c r="AS91" s="136">
        <f>IF(COLUMN(AS$12)-COLUMN($V$12)+1&lt;=$U91,ROUNDUP(IF(SUM($V91:AR91)+($E91-SUM($V91:AR91))*$N91&gt;$E91-$O91,$E91-$O91-SUM($V91:AR91),($E91-SUM($V91:AR91))*$N91),0),0)</f>
        <v>0</v>
      </c>
      <c r="AT91" s="136">
        <f>IF(COLUMN(AT$12)-COLUMN($V$12)+1&lt;=$U91,ROUNDUP(IF(SUM($V91:AS91)+($E91-SUM($V91:AS91))*$N91&gt;$E91-$O91,$E91-$O91-SUM($V91:AS91),($E91-SUM($V91:AS91))*$N91),0),0)</f>
        <v>0</v>
      </c>
      <c r="AU91" s="136">
        <f>IF(COLUMN(AU$12)-COLUMN($V$12)+1&lt;=$U91,ROUNDUP(IF(SUM($V91:AT91)+($E91-SUM($V91:AT91))*$N91&gt;$E91-$O91,$E91-$O91-SUM($V91:AT91),($E91-SUM($V91:AT91))*$N91),0),0)</f>
        <v>0</v>
      </c>
      <c r="AV91" s="136">
        <f>IF(COLUMN(AV$12)-COLUMN($V$12)+1&lt;=$U91,ROUNDUP(IF(SUM($V91:AU91)+($E91-SUM($V91:AU91))*$N91&gt;$E91-$O91,$E91-$O91-SUM($V91:AU91),($E91-SUM($V91:AU91))*$N91),0),0)</f>
        <v>0</v>
      </c>
      <c r="AW91" s="136">
        <f>IF(COLUMN(AW$12)-COLUMN($V$12)+1&lt;=$U91,ROUNDUP(IF(SUM($V91:AV91)+($E91-SUM($V91:AV91))*$N91&gt;$E91-$O91,$E91-$O91-SUM($V91:AV91),($E91-SUM($V91:AV91))*$N91),0),0)</f>
        <v>0</v>
      </c>
      <c r="AX91" s="136">
        <f>IF(COLUMN(AX$12)-COLUMN($V$12)+1&lt;=$U91,ROUNDUP(IF(SUM($V91:AW91)+($E91-SUM($V91:AW91))*$N91&gt;$E91-$O91,$E91-$O91-SUM($V91:AW91),($E91-SUM($V91:AW91))*$N91),0),0)</f>
        <v>0</v>
      </c>
      <c r="AY91" s="136">
        <f>IF(COLUMN(AY$12)-COLUMN($V$12)+1&lt;=$U91,ROUNDUP(IF(SUM($V91:AX91)+($E91-SUM($V91:AX91))*$N91&gt;$E91-$O91,$E91-$O91-SUM($V91:AX91),($E91-SUM($V91:AX91))*$N91),0),0)</f>
        <v>0</v>
      </c>
      <c r="AZ91" s="136">
        <f>IF(COLUMN(AZ$12)-COLUMN($V$12)+1&lt;=$U91,ROUNDUP(IF(SUM($V91:AY91)+($E91-SUM($V91:AY91))*$N91&gt;$E91-$O91,$E91-$O91-SUM($V91:AY91),($E91-SUM($V91:AY91))*$N91),0),0)</f>
        <v>0</v>
      </c>
      <c r="BA91" s="136">
        <f>IF(COLUMN(BA$12)-COLUMN($V$12)+1&lt;=$U91,ROUNDUP(IF(SUM($V91:AZ91)+($E91-SUM($V91:AZ91))*$N91&gt;$E91-$O91,$E91-$O91-SUM($V91:AZ91),($E91-SUM($V91:AZ91))*$N91),0),0)</f>
        <v>0</v>
      </c>
      <c r="BB91" s="556">
        <f t="shared" si="85"/>
        <v>0</v>
      </c>
      <c r="BC91" s="556">
        <f t="shared" si="86"/>
        <v>0</v>
      </c>
      <c r="BD91" s="146">
        <f t="shared" si="87"/>
        <v>0</v>
      </c>
      <c r="BE91" s="146">
        <f t="shared" si="88"/>
        <v>0</v>
      </c>
      <c r="BF91" s="146">
        <f t="shared" si="89"/>
        <v>0</v>
      </c>
      <c r="BH91" s="557">
        <f t="shared" si="90"/>
        <v>0</v>
      </c>
      <c r="BI91" s="558">
        <f t="shared" si="48"/>
        <v>0</v>
      </c>
      <c r="BJ91" s="558">
        <f t="shared" si="49"/>
        <v>0</v>
      </c>
      <c r="BK91" s="557">
        <f t="shared" si="91"/>
        <v>0</v>
      </c>
      <c r="BL91" s="558">
        <f t="shared" si="50"/>
        <v>0</v>
      </c>
      <c r="BM91" s="558">
        <f t="shared" si="51"/>
        <v>0</v>
      </c>
      <c r="BN91" s="558">
        <f t="shared" si="52"/>
        <v>0</v>
      </c>
      <c r="BO91" s="558">
        <f t="shared" si="53"/>
        <v>0</v>
      </c>
      <c r="BP91" s="558">
        <f t="shared" si="54"/>
        <v>0</v>
      </c>
      <c r="BQ91" s="558">
        <f t="shared" si="55"/>
        <v>0</v>
      </c>
      <c r="BR91" s="533"/>
      <c r="BS91" s="557">
        <f t="shared" si="92"/>
        <v>0</v>
      </c>
      <c r="BT91" s="558">
        <f t="shared" si="56"/>
        <v>0</v>
      </c>
      <c r="BU91" s="558">
        <f t="shared" si="57"/>
        <v>0</v>
      </c>
      <c r="BV91" s="557">
        <f t="shared" si="93"/>
        <v>0</v>
      </c>
      <c r="BW91" s="558">
        <f t="shared" si="58"/>
        <v>0</v>
      </c>
      <c r="BX91" s="558">
        <f t="shared" si="59"/>
        <v>0</v>
      </c>
      <c r="BY91" s="558">
        <f t="shared" si="60"/>
        <v>0</v>
      </c>
      <c r="BZ91" s="558">
        <f t="shared" si="61"/>
        <v>0</v>
      </c>
      <c r="CA91" s="558">
        <f t="shared" si="62"/>
        <v>0</v>
      </c>
      <c r="CB91" s="558">
        <f t="shared" si="63"/>
        <v>0</v>
      </c>
      <c r="CC91" s="533"/>
      <c r="CD91" s="533"/>
      <c r="CE91" s="533"/>
      <c r="CF91" s="533"/>
      <c r="CG91" s="533"/>
      <c r="CH91" s="533"/>
      <c r="CI91" s="533"/>
      <c r="CJ91" s="533"/>
      <c r="CK91" s="533"/>
      <c r="CL91" s="533"/>
      <c r="CM91" s="533"/>
      <c r="CN91" s="533"/>
      <c r="CO91" s="533"/>
      <c r="CP91" s="533"/>
      <c r="CQ91" s="533"/>
      <c r="CR91" s="533"/>
      <c r="CS91" s="533"/>
      <c r="CT91" s="533"/>
      <c r="CU91" s="533"/>
      <c r="CV91" s="533"/>
      <c r="CW91" s="533"/>
      <c r="CX91" s="533"/>
      <c r="CY91" s="533"/>
      <c r="CZ91" s="533"/>
    </row>
    <row r="92" spans="2:104" ht="13.5" x14ac:dyDescent="0.2">
      <c r="B92" s="145" t="str">
        <f t="shared" si="95"/>
        <v/>
      </c>
      <c r="C92" s="550"/>
      <c r="D92" s="551"/>
      <c r="E92" s="552"/>
      <c r="F92" s="553"/>
      <c r="G92" s="553"/>
      <c r="H92" s="554"/>
      <c r="I92" s="554"/>
      <c r="J92" s="554"/>
      <c r="K92" s="554"/>
      <c r="L92" s="613" t="str" cm="1">
        <f t="array" ref="L92">IF(OR(NOT(ISBLANK(H92:K92))),SUM(H92:K92), "")</f>
        <v/>
      </c>
      <c r="M92" s="613" t="str">
        <f t="shared" si="94"/>
        <v/>
      </c>
      <c r="N92" s="555" t="str">
        <f t="shared" si="79"/>
        <v/>
      </c>
      <c r="O92" s="532">
        <f t="shared" si="80"/>
        <v>0</v>
      </c>
      <c r="P92" s="146">
        <f t="shared" si="81"/>
        <v>0</v>
      </c>
      <c r="Q92" s="146">
        <f t="shared" si="45"/>
        <v>0</v>
      </c>
      <c r="R92" s="146">
        <f t="shared" si="46"/>
        <v>0</v>
      </c>
      <c r="S92" s="146" t="str">
        <f t="shared" si="82"/>
        <v/>
      </c>
      <c r="T92" s="146" t="str">
        <f t="shared" si="83"/>
        <v/>
      </c>
      <c r="U92" s="146">
        <f t="shared" si="47"/>
        <v>0</v>
      </c>
      <c r="V92" s="136">
        <f t="shared" si="84"/>
        <v>0</v>
      </c>
      <c r="W92" s="136">
        <f>IF(COLUMN(W$12)-COLUMN($V$12)+1&lt;=$U92,ROUNDUP(IF(SUM($V92:V92)+($E92-SUM($V92:V92))*$N92&gt;$E92-$O92,$E92-$O92-SUM($V92:V92),($E92-SUM($V92:V92))*$N92),0),0)</f>
        <v>0</v>
      </c>
      <c r="X92" s="136">
        <f>IF(COLUMN(X$12)-COLUMN($V$12)+1&lt;=$U92,ROUNDUP(IF(SUM($V92:W92)+($E92-SUM($V92:W92))*$N92&gt;$E92-$O92,$E92-$O92-SUM($V92:W92),($E92-SUM($V92:W92))*$N92),0),0)</f>
        <v>0</v>
      </c>
      <c r="Y92" s="136">
        <f>IF(COLUMN(Y$12)-COLUMN($V$12)+1&lt;=$U92,ROUNDUP(IF(SUM($V92:X92)+($E92-SUM($V92:X92))*$N92&gt;$E92-$O92,$E92-$O92-SUM($V92:X92),($E92-SUM($V92:X92))*$N92),0),0)</f>
        <v>0</v>
      </c>
      <c r="Z92" s="136">
        <f>IF(COLUMN(Z$12)-COLUMN($V$12)+1&lt;=$U92,ROUNDUP(IF(SUM($V92:Y92)+($E92-SUM($V92:Y92))*$N92&gt;$E92-$O92,$E92-$O92-SUM($V92:Y92),($E92-SUM($V92:Y92))*$N92),0),0)</f>
        <v>0</v>
      </c>
      <c r="AA92" s="136">
        <f>IF(COLUMN(AA$12)-COLUMN($V$12)+1&lt;=$U92,ROUNDUP(IF(SUM($V92:Z92)+($E92-SUM($V92:Z92))*$N92&gt;$E92-$O92,$E92-$O92-SUM($V92:Z92),($E92-SUM($V92:Z92))*$N92),0),0)</f>
        <v>0</v>
      </c>
      <c r="AB92" s="136">
        <f>IF(COLUMN(AB$12)-COLUMN($V$12)+1&lt;=$U92,ROUNDUP(IF(SUM($V92:AA92)+($E92-SUM($V92:AA92))*$N92&gt;$E92-$O92,$E92-$O92-SUM($V92:AA92),($E92-SUM($V92:AA92))*$N92),0),0)</f>
        <v>0</v>
      </c>
      <c r="AC92" s="136">
        <f>IF(COLUMN(AC$12)-COLUMN($V$12)+1&lt;=$U92,ROUNDUP(IF(SUM($V92:AB92)+($E92-SUM($V92:AB92))*$N92&gt;$E92-$O92,$E92-$O92-SUM($V92:AB92),($E92-SUM($V92:AB92))*$N92),0),0)</f>
        <v>0</v>
      </c>
      <c r="AD92" s="136">
        <f>IF(COLUMN(AD$12)-COLUMN($V$12)+1&lt;=$U92,ROUNDUP(IF(SUM($V92:AC92)+($E92-SUM($V92:AC92))*$N92&gt;$E92-$O92,$E92-$O92-SUM($V92:AC92),($E92-SUM($V92:AC92))*$N92),0),0)</f>
        <v>0</v>
      </c>
      <c r="AE92" s="136">
        <f>IF(COLUMN(AE$12)-COLUMN($V$12)+1&lt;=$U92,ROUNDUP(IF(SUM($V92:AD92)+($E92-SUM($V92:AD92))*$N92&gt;$E92-$O92,$E92-$O92-SUM($V92:AD92),($E92-SUM($V92:AD92))*$N92),0),0)</f>
        <v>0</v>
      </c>
      <c r="AF92" s="136">
        <f>IF(COLUMN(AF$12)-COLUMN($V$12)+1&lt;=$U92,ROUNDUP(IF(SUM($V92:AE92)+($E92-SUM($V92:AE92))*$N92&gt;$E92-$O92,$E92-$O92-SUM($V92:AE92),($E92-SUM($V92:AE92))*$N92),0),0)</f>
        <v>0</v>
      </c>
      <c r="AG92" s="136">
        <f>IF(COLUMN(AG$12)-COLUMN($V$12)+1&lt;=$U92,ROUNDUP(IF(SUM($V92:AF92)+($E92-SUM($V92:AF92))*$N92&gt;$E92-$O92,$E92-$O92-SUM($V92:AF92),($E92-SUM($V92:AF92))*$N92),0),0)</f>
        <v>0</v>
      </c>
      <c r="AH92" s="136">
        <f>IF(COLUMN(AH$12)-COLUMN($V$12)+1&lt;=$U92,ROUNDUP(IF(SUM($V92:AG92)+($E92-SUM($V92:AG92))*$N92&gt;$E92-$O92,$E92-$O92-SUM($V92:AG92),($E92-SUM($V92:AG92))*$N92),0),0)</f>
        <v>0</v>
      </c>
      <c r="AI92" s="136">
        <f>IF(COLUMN(AI$12)-COLUMN($V$12)+1&lt;=$U92,ROUNDUP(IF(SUM($V92:AH92)+($E92-SUM($V92:AH92))*$N92&gt;$E92-$O92,$E92-$O92-SUM($V92:AH92),($E92-SUM($V92:AH92))*$N92),0),0)</f>
        <v>0</v>
      </c>
      <c r="AJ92" s="136">
        <f>IF(COLUMN(AJ$12)-COLUMN($V$12)+1&lt;=$U92,ROUNDUP(IF(SUM($V92:AI92)+($E92-SUM($V92:AI92))*$N92&gt;$E92-$O92,$E92-$O92-SUM($V92:AI92),($E92-SUM($V92:AI92))*$N92),0),0)</f>
        <v>0</v>
      </c>
      <c r="AK92" s="136">
        <f>IF(COLUMN(AK$12)-COLUMN($V$12)+1&lt;=$U92,ROUNDUP(IF(SUM($V92:AJ92)+($E92-SUM($V92:AJ92))*$N92&gt;$E92-$O92,$E92-$O92-SUM($V92:AJ92),($E92-SUM($V92:AJ92))*$N92),0),0)</f>
        <v>0</v>
      </c>
      <c r="AL92" s="136">
        <f>IF(COLUMN(AL$12)-COLUMN($V$12)+1&lt;=$U92,ROUNDUP(IF(SUM($V92:AK92)+($E92-SUM($V92:AK92))*$N92&gt;$E92-$O92,$E92-$O92-SUM($V92:AK92),($E92-SUM($V92:AK92))*$N92),0),0)</f>
        <v>0</v>
      </c>
      <c r="AM92" s="136">
        <f>IF(COLUMN(AM$12)-COLUMN($V$12)+1&lt;=$U92,ROUNDUP(IF(SUM($V92:AL92)+($E92-SUM($V92:AL92))*$N92&gt;$E92-$O92,$E92-$O92-SUM($V92:AL92),($E92-SUM($V92:AL92))*$N92),0),0)</f>
        <v>0</v>
      </c>
      <c r="AN92" s="136">
        <f>IF(COLUMN(AN$12)-COLUMN($V$12)+1&lt;=$U92,ROUNDUP(IF(SUM($V92:AM92)+($E92-SUM($V92:AM92))*$N92&gt;$E92-$O92,$E92-$O92-SUM($V92:AM92),($E92-SUM($V92:AM92))*$N92),0),0)</f>
        <v>0</v>
      </c>
      <c r="AO92" s="136">
        <f>IF(COLUMN(AO$12)-COLUMN($V$12)+1&lt;=$U92,ROUNDUP(IF(SUM($V92:AN92)+($E92-SUM($V92:AN92))*$N92&gt;$E92-$O92,$E92-$O92-SUM($V92:AN92),($E92-SUM($V92:AN92))*$N92),0),0)</f>
        <v>0</v>
      </c>
      <c r="AP92" s="136">
        <f>IF(COLUMN(AP$12)-COLUMN($V$12)+1&lt;=$U92,ROUNDUP(IF(SUM($V92:AO92)+($E92-SUM($V92:AO92))*$N92&gt;$E92-$O92,$E92-$O92-SUM($V92:AO92),($E92-SUM($V92:AO92))*$N92),0),0)</f>
        <v>0</v>
      </c>
      <c r="AQ92" s="136">
        <f>IF(COLUMN(AQ$12)-COLUMN($V$12)+1&lt;=$U92,ROUNDUP(IF(SUM($V92:AP92)+($E92-SUM($V92:AP92))*$N92&gt;$E92-$O92,$E92-$O92-SUM($V92:AP92),($E92-SUM($V92:AP92))*$N92),0),0)</f>
        <v>0</v>
      </c>
      <c r="AR92" s="136">
        <f>IF(COLUMN(AR$12)-COLUMN($V$12)+1&lt;=$U92,ROUNDUP(IF(SUM($V92:AQ92)+($E92-SUM($V92:AQ92))*$N92&gt;$E92-$O92,$E92-$O92-SUM($V92:AQ92),($E92-SUM($V92:AQ92))*$N92),0),0)</f>
        <v>0</v>
      </c>
      <c r="AS92" s="136">
        <f>IF(COLUMN(AS$12)-COLUMN($V$12)+1&lt;=$U92,ROUNDUP(IF(SUM($V92:AR92)+($E92-SUM($V92:AR92))*$N92&gt;$E92-$O92,$E92-$O92-SUM($V92:AR92),($E92-SUM($V92:AR92))*$N92),0),0)</f>
        <v>0</v>
      </c>
      <c r="AT92" s="136">
        <f>IF(COLUMN(AT$12)-COLUMN($V$12)+1&lt;=$U92,ROUNDUP(IF(SUM($V92:AS92)+($E92-SUM($V92:AS92))*$N92&gt;$E92-$O92,$E92-$O92-SUM($V92:AS92),($E92-SUM($V92:AS92))*$N92),0),0)</f>
        <v>0</v>
      </c>
      <c r="AU92" s="136">
        <f>IF(COLUMN(AU$12)-COLUMN($V$12)+1&lt;=$U92,ROUNDUP(IF(SUM($V92:AT92)+($E92-SUM($V92:AT92))*$N92&gt;$E92-$O92,$E92-$O92-SUM($V92:AT92),($E92-SUM($V92:AT92))*$N92),0),0)</f>
        <v>0</v>
      </c>
      <c r="AV92" s="136">
        <f>IF(COLUMN(AV$12)-COLUMN($V$12)+1&lt;=$U92,ROUNDUP(IF(SUM($V92:AU92)+($E92-SUM($V92:AU92))*$N92&gt;$E92-$O92,$E92-$O92-SUM($V92:AU92),($E92-SUM($V92:AU92))*$N92),0),0)</f>
        <v>0</v>
      </c>
      <c r="AW92" s="136">
        <f>IF(COLUMN(AW$12)-COLUMN($V$12)+1&lt;=$U92,ROUNDUP(IF(SUM($V92:AV92)+($E92-SUM($V92:AV92))*$N92&gt;$E92-$O92,$E92-$O92-SUM($V92:AV92),($E92-SUM($V92:AV92))*$N92),0),0)</f>
        <v>0</v>
      </c>
      <c r="AX92" s="136">
        <f>IF(COLUMN(AX$12)-COLUMN($V$12)+1&lt;=$U92,ROUNDUP(IF(SUM($V92:AW92)+($E92-SUM($V92:AW92))*$N92&gt;$E92-$O92,$E92-$O92-SUM($V92:AW92),($E92-SUM($V92:AW92))*$N92),0),0)</f>
        <v>0</v>
      </c>
      <c r="AY92" s="136">
        <f>IF(COLUMN(AY$12)-COLUMN($V$12)+1&lt;=$U92,ROUNDUP(IF(SUM($V92:AX92)+($E92-SUM($V92:AX92))*$N92&gt;$E92-$O92,$E92-$O92-SUM($V92:AX92),($E92-SUM($V92:AX92))*$N92),0),0)</f>
        <v>0</v>
      </c>
      <c r="AZ92" s="136">
        <f>IF(COLUMN(AZ$12)-COLUMN($V$12)+1&lt;=$U92,ROUNDUP(IF(SUM($V92:AY92)+($E92-SUM($V92:AY92))*$N92&gt;$E92-$O92,$E92-$O92-SUM($V92:AY92),($E92-SUM($V92:AY92))*$N92),0),0)</f>
        <v>0</v>
      </c>
      <c r="BA92" s="136">
        <f>IF(COLUMN(BA$12)-COLUMN($V$12)+1&lt;=$U92,ROUNDUP(IF(SUM($V92:AZ92)+($E92-SUM($V92:AZ92))*$N92&gt;$E92-$O92,$E92-$O92-SUM($V92:AZ92),($E92-SUM($V92:AZ92))*$N92),0),0)</f>
        <v>0</v>
      </c>
      <c r="BB92" s="556">
        <f t="shared" si="85"/>
        <v>0</v>
      </c>
      <c r="BC92" s="556">
        <f t="shared" si="86"/>
        <v>0</v>
      </c>
      <c r="BD92" s="146">
        <f t="shared" si="87"/>
        <v>0</v>
      </c>
      <c r="BE92" s="146">
        <f t="shared" si="88"/>
        <v>0</v>
      </c>
      <c r="BF92" s="146">
        <f t="shared" si="89"/>
        <v>0</v>
      </c>
      <c r="BH92" s="557">
        <f t="shared" si="90"/>
        <v>0</v>
      </c>
      <c r="BI92" s="558">
        <f t="shared" si="48"/>
        <v>0</v>
      </c>
      <c r="BJ92" s="558">
        <f t="shared" si="49"/>
        <v>0</v>
      </c>
      <c r="BK92" s="557">
        <f t="shared" si="91"/>
        <v>0</v>
      </c>
      <c r="BL92" s="558">
        <f t="shared" si="50"/>
        <v>0</v>
      </c>
      <c r="BM92" s="558">
        <f t="shared" si="51"/>
        <v>0</v>
      </c>
      <c r="BN92" s="558">
        <f t="shared" si="52"/>
        <v>0</v>
      </c>
      <c r="BO92" s="558">
        <f t="shared" si="53"/>
        <v>0</v>
      </c>
      <c r="BP92" s="558">
        <f t="shared" si="54"/>
        <v>0</v>
      </c>
      <c r="BQ92" s="558">
        <f t="shared" si="55"/>
        <v>0</v>
      </c>
      <c r="BR92" s="533"/>
      <c r="BS92" s="557">
        <f t="shared" si="92"/>
        <v>0</v>
      </c>
      <c r="BT92" s="558">
        <f t="shared" si="56"/>
        <v>0</v>
      </c>
      <c r="BU92" s="558">
        <f t="shared" si="57"/>
        <v>0</v>
      </c>
      <c r="BV92" s="557">
        <f t="shared" si="93"/>
        <v>0</v>
      </c>
      <c r="BW92" s="558">
        <f t="shared" si="58"/>
        <v>0</v>
      </c>
      <c r="BX92" s="558">
        <f t="shared" si="59"/>
        <v>0</v>
      </c>
      <c r="BY92" s="558">
        <f t="shared" si="60"/>
        <v>0</v>
      </c>
      <c r="BZ92" s="558">
        <f t="shared" si="61"/>
        <v>0</v>
      </c>
      <c r="CA92" s="558">
        <f t="shared" si="62"/>
        <v>0</v>
      </c>
      <c r="CB92" s="558">
        <f t="shared" si="63"/>
        <v>0</v>
      </c>
      <c r="CC92" s="533"/>
      <c r="CD92" s="533"/>
      <c r="CE92" s="533"/>
      <c r="CF92" s="533"/>
      <c r="CG92" s="533"/>
      <c r="CH92" s="533"/>
      <c r="CI92" s="533"/>
      <c r="CJ92" s="533"/>
      <c r="CK92" s="533"/>
      <c r="CL92" s="533"/>
      <c r="CM92" s="533"/>
      <c r="CN92" s="533"/>
      <c r="CO92" s="533"/>
      <c r="CP92" s="533"/>
      <c r="CQ92" s="533"/>
      <c r="CR92" s="533"/>
      <c r="CS92" s="533"/>
      <c r="CT92" s="533"/>
      <c r="CU92" s="533"/>
      <c r="CV92" s="533"/>
      <c r="CW92" s="533"/>
      <c r="CX92" s="533"/>
      <c r="CY92" s="533"/>
      <c r="CZ92" s="533"/>
    </row>
    <row r="93" spans="2:104" ht="13.5" x14ac:dyDescent="0.2">
      <c r="B93" s="145" t="str">
        <f t="shared" si="95"/>
        <v/>
      </c>
      <c r="C93" s="550"/>
      <c r="D93" s="551"/>
      <c r="E93" s="552"/>
      <c r="F93" s="553"/>
      <c r="G93" s="553"/>
      <c r="H93" s="554"/>
      <c r="I93" s="554"/>
      <c r="J93" s="554"/>
      <c r="K93" s="554"/>
      <c r="L93" s="613" t="str" cm="1">
        <f t="array" ref="L93">IF(OR(NOT(ISBLANK(H93:K93))),SUM(H93:K93), "")</f>
        <v/>
      </c>
      <c r="M93" s="613" t="str">
        <f t="shared" si="94"/>
        <v/>
      </c>
      <c r="N93" s="555" t="str">
        <f t="shared" si="79"/>
        <v/>
      </c>
      <c r="O93" s="532">
        <f t="shared" si="80"/>
        <v>0</v>
      </c>
      <c r="P93" s="146">
        <f t="shared" si="81"/>
        <v>0</v>
      </c>
      <c r="Q93" s="146">
        <f t="shared" si="45"/>
        <v>0</v>
      </c>
      <c r="R93" s="146">
        <f t="shared" si="46"/>
        <v>0</v>
      </c>
      <c r="S93" s="146" t="str">
        <f t="shared" si="82"/>
        <v/>
      </c>
      <c r="T93" s="146" t="str">
        <f t="shared" si="83"/>
        <v/>
      </c>
      <c r="U93" s="146">
        <f t="shared" si="47"/>
        <v>0</v>
      </c>
      <c r="V93" s="136">
        <f t="shared" si="84"/>
        <v>0</v>
      </c>
      <c r="W93" s="136">
        <f>IF(COLUMN(W$12)-COLUMN($V$12)+1&lt;=$U93,ROUNDUP(IF(SUM($V93:V93)+($E93-SUM($V93:V93))*$N93&gt;$E93-$O93,$E93-$O93-SUM($V93:V93),($E93-SUM($V93:V93))*$N93),0),0)</f>
        <v>0</v>
      </c>
      <c r="X93" s="136">
        <f>IF(COLUMN(X$12)-COLUMN($V$12)+1&lt;=$U93,ROUNDUP(IF(SUM($V93:W93)+($E93-SUM($V93:W93))*$N93&gt;$E93-$O93,$E93-$O93-SUM($V93:W93),($E93-SUM($V93:W93))*$N93),0),0)</f>
        <v>0</v>
      </c>
      <c r="Y93" s="136">
        <f>IF(COLUMN(Y$12)-COLUMN($V$12)+1&lt;=$U93,ROUNDUP(IF(SUM($V93:X93)+($E93-SUM($V93:X93))*$N93&gt;$E93-$O93,$E93-$O93-SUM($V93:X93),($E93-SUM($V93:X93))*$N93),0),0)</f>
        <v>0</v>
      </c>
      <c r="Z93" s="136">
        <f>IF(COLUMN(Z$12)-COLUMN($V$12)+1&lt;=$U93,ROUNDUP(IF(SUM($V93:Y93)+($E93-SUM($V93:Y93))*$N93&gt;$E93-$O93,$E93-$O93-SUM($V93:Y93),($E93-SUM($V93:Y93))*$N93),0),0)</f>
        <v>0</v>
      </c>
      <c r="AA93" s="136">
        <f>IF(COLUMN(AA$12)-COLUMN($V$12)+1&lt;=$U93,ROUNDUP(IF(SUM($V93:Z93)+($E93-SUM($V93:Z93))*$N93&gt;$E93-$O93,$E93-$O93-SUM($V93:Z93),($E93-SUM($V93:Z93))*$N93),0),0)</f>
        <v>0</v>
      </c>
      <c r="AB93" s="136">
        <f>IF(COLUMN(AB$12)-COLUMN($V$12)+1&lt;=$U93,ROUNDUP(IF(SUM($V93:AA93)+($E93-SUM($V93:AA93))*$N93&gt;$E93-$O93,$E93-$O93-SUM($V93:AA93),($E93-SUM($V93:AA93))*$N93),0),0)</f>
        <v>0</v>
      </c>
      <c r="AC93" s="136">
        <f>IF(COLUMN(AC$12)-COLUMN($V$12)+1&lt;=$U93,ROUNDUP(IF(SUM($V93:AB93)+($E93-SUM($V93:AB93))*$N93&gt;$E93-$O93,$E93-$O93-SUM($V93:AB93),($E93-SUM($V93:AB93))*$N93),0),0)</f>
        <v>0</v>
      </c>
      <c r="AD93" s="136">
        <f>IF(COLUMN(AD$12)-COLUMN($V$12)+1&lt;=$U93,ROUNDUP(IF(SUM($V93:AC93)+($E93-SUM($V93:AC93))*$N93&gt;$E93-$O93,$E93-$O93-SUM($V93:AC93),($E93-SUM($V93:AC93))*$N93),0),0)</f>
        <v>0</v>
      </c>
      <c r="AE93" s="136">
        <f>IF(COLUMN(AE$12)-COLUMN($V$12)+1&lt;=$U93,ROUNDUP(IF(SUM($V93:AD93)+($E93-SUM($V93:AD93))*$N93&gt;$E93-$O93,$E93-$O93-SUM($V93:AD93),($E93-SUM($V93:AD93))*$N93),0),0)</f>
        <v>0</v>
      </c>
      <c r="AF93" s="136">
        <f>IF(COLUMN(AF$12)-COLUMN($V$12)+1&lt;=$U93,ROUNDUP(IF(SUM($V93:AE93)+($E93-SUM($V93:AE93))*$N93&gt;$E93-$O93,$E93-$O93-SUM($V93:AE93),($E93-SUM($V93:AE93))*$N93),0),0)</f>
        <v>0</v>
      </c>
      <c r="AG93" s="136">
        <f>IF(COLUMN(AG$12)-COLUMN($V$12)+1&lt;=$U93,ROUNDUP(IF(SUM($V93:AF93)+($E93-SUM($V93:AF93))*$N93&gt;$E93-$O93,$E93-$O93-SUM($V93:AF93),($E93-SUM($V93:AF93))*$N93),0),0)</f>
        <v>0</v>
      </c>
      <c r="AH93" s="136">
        <f>IF(COLUMN(AH$12)-COLUMN($V$12)+1&lt;=$U93,ROUNDUP(IF(SUM($V93:AG93)+($E93-SUM($V93:AG93))*$N93&gt;$E93-$O93,$E93-$O93-SUM($V93:AG93),($E93-SUM($V93:AG93))*$N93),0),0)</f>
        <v>0</v>
      </c>
      <c r="AI93" s="136">
        <f>IF(COLUMN(AI$12)-COLUMN($V$12)+1&lt;=$U93,ROUNDUP(IF(SUM($V93:AH93)+($E93-SUM($V93:AH93))*$N93&gt;$E93-$O93,$E93-$O93-SUM($V93:AH93),($E93-SUM($V93:AH93))*$N93),0),0)</f>
        <v>0</v>
      </c>
      <c r="AJ93" s="136">
        <f>IF(COLUMN(AJ$12)-COLUMN($V$12)+1&lt;=$U93,ROUNDUP(IF(SUM($V93:AI93)+($E93-SUM($V93:AI93))*$N93&gt;$E93-$O93,$E93-$O93-SUM($V93:AI93),($E93-SUM($V93:AI93))*$N93),0),0)</f>
        <v>0</v>
      </c>
      <c r="AK93" s="136">
        <f>IF(COLUMN(AK$12)-COLUMN($V$12)+1&lt;=$U93,ROUNDUP(IF(SUM($V93:AJ93)+($E93-SUM($V93:AJ93))*$N93&gt;$E93-$O93,$E93-$O93-SUM($V93:AJ93),($E93-SUM($V93:AJ93))*$N93),0),0)</f>
        <v>0</v>
      </c>
      <c r="AL93" s="136">
        <f>IF(COLUMN(AL$12)-COLUMN($V$12)+1&lt;=$U93,ROUNDUP(IF(SUM($V93:AK93)+($E93-SUM($V93:AK93))*$N93&gt;$E93-$O93,$E93-$O93-SUM($V93:AK93),($E93-SUM($V93:AK93))*$N93),0),0)</f>
        <v>0</v>
      </c>
      <c r="AM93" s="136">
        <f>IF(COLUMN(AM$12)-COLUMN($V$12)+1&lt;=$U93,ROUNDUP(IF(SUM($V93:AL93)+($E93-SUM($V93:AL93))*$N93&gt;$E93-$O93,$E93-$O93-SUM($V93:AL93),($E93-SUM($V93:AL93))*$N93),0),0)</f>
        <v>0</v>
      </c>
      <c r="AN93" s="136">
        <f>IF(COLUMN(AN$12)-COLUMN($V$12)+1&lt;=$U93,ROUNDUP(IF(SUM($V93:AM93)+($E93-SUM($V93:AM93))*$N93&gt;$E93-$O93,$E93-$O93-SUM($V93:AM93),($E93-SUM($V93:AM93))*$N93),0),0)</f>
        <v>0</v>
      </c>
      <c r="AO93" s="136">
        <f>IF(COLUMN(AO$12)-COLUMN($V$12)+1&lt;=$U93,ROUNDUP(IF(SUM($V93:AN93)+($E93-SUM($V93:AN93))*$N93&gt;$E93-$O93,$E93-$O93-SUM($V93:AN93),($E93-SUM($V93:AN93))*$N93),0),0)</f>
        <v>0</v>
      </c>
      <c r="AP93" s="136">
        <f>IF(COLUMN(AP$12)-COLUMN($V$12)+1&lt;=$U93,ROUNDUP(IF(SUM($V93:AO93)+($E93-SUM($V93:AO93))*$N93&gt;$E93-$O93,$E93-$O93-SUM($V93:AO93),($E93-SUM($V93:AO93))*$N93),0),0)</f>
        <v>0</v>
      </c>
      <c r="AQ93" s="136">
        <f>IF(COLUMN(AQ$12)-COLUMN($V$12)+1&lt;=$U93,ROUNDUP(IF(SUM($V93:AP93)+($E93-SUM($V93:AP93))*$N93&gt;$E93-$O93,$E93-$O93-SUM($V93:AP93),($E93-SUM($V93:AP93))*$N93),0),0)</f>
        <v>0</v>
      </c>
      <c r="AR93" s="136">
        <f>IF(COLUMN(AR$12)-COLUMN($V$12)+1&lt;=$U93,ROUNDUP(IF(SUM($V93:AQ93)+($E93-SUM($V93:AQ93))*$N93&gt;$E93-$O93,$E93-$O93-SUM($V93:AQ93),($E93-SUM($V93:AQ93))*$N93),0),0)</f>
        <v>0</v>
      </c>
      <c r="AS93" s="136">
        <f>IF(COLUMN(AS$12)-COLUMN($V$12)+1&lt;=$U93,ROUNDUP(IF(SUM($V93:AR93)+($E93-SUM($V93:AR93))*$N93&gt;$E93-$O93,$E93-$O93-SUM($V93:AR93),($E93-SUM($V93:AR93))*$N93),0),0)</f>
        <v>0</v>
      </c>
      <c r="AT93" s="136">
        <f>IF(COLUMN(AT$12)-COLUMN($V$12)+1&lt;=$U93,ROUNDUP(IF(SUM($V93:AS93)+($E93-SUM($V93:AS93))*$N93&gt;$E93-$O93,$E93-$O93-SUM($V93:AS93),($E93-SUM($V93:AS93))*$N93),0),0)</f>
        <v>0</v>
      </c>
      <c r="AU93" s="136">
        <f>IF(COLUMN(AU$12)-COLUMN($V$12)+1&lt;=$U93,ROUNDUP(IF(SUM($V93:AT93)+($E93-SUM($V93:AT93))*$N93&gt;$E93-$O93,$E93-$O93-SUM($V93:AT93),($E93-SUM($V93:AT93))*$N93),0),0)</f>
        <v>0</v>
      </c>
      <c r="AV93" s="136">
        <f>IF(COLUMN(AV$12)-COLUMN($V$12)+1&lt;=$U93,ROUNDUP(IF(SUM($V93:AU93)+($E93-SUM($V93:AU93))*$N93&gt;$E93-$O93,$E93-$O93-SUM($V93:AU93),($E93-SUM($V93:AU93))*$N93),0),0)</f>
        <v>0</v>
      </c>
      <c r="AW93" s="136">
        <f>IF(COLUMN(AW$12)-COLUMN($V$12)+1&lt;=$U93,ROUNDUP(IF(SUM($V93:AV93)+($E93-SUM($V93:AV93))*$N93&gt;$E93-$O93,$E93-$O93-SUM($V93:AV93),($E93-SUM($V93:AV93))*$N93),0),0)</f>
        <v>0</v>
      </c>
      <c r="AX93" s="136">
        <f>IF(COLUMN(AX$12)-COLUMN($V$12)+1&lt;=$U93,ROUNDUP(IF(SUM($V93:AW93)+($E93-SUM($V93:AW93))*$N93&gt;$E93-$O93,$E93-$O93-SUM($V93:AW93),($E93-SUM($V93:AW93))*$N93),0),0)</f>
        <v>0</v>
      </c>
      <c r="AY93" s="136">
        <f>IF(COLUMN(AY$12)-COLUMN($V$12)+1&lt;=$U93,ROUNDUP(IF(SUM($V93:AX93)+($E93-SUM($V93:AX93))*$N93&gt;$E93-$O93,$E93-$O93-SUM($V93:AX93),($E93-SUM($V93:AX93))*$N93),0),0)</f>
        <v>0</v>
      </c>
      <c r="AZ93" s="136">
        <f>IF(COLUMN(AZ$12)-COLUMN($V$12)+1&lt;=$U93,ROUNDUP(IF(SUM($V93:AY93)+($E93-SUM($V93:AY93))*$N93&gt;$E93-$O93,$E93-$O93-SUM($V93:AY93),($E93-SUM($V93:AY93))*$N93),0),0)</f>
        <v>0</v>
      </c>
      <c r="BA93" s="136">
        <f>IF(COLUMN(BA$12)-COLUMN($V$12)+1&lt;=$U93,ROUNDUP(IF(SUM($V93:AZ93)+($E93-SUM($V93:AZ93))*$N93&gt;$E93-$O93,$E93-$O93-SUM($V93:AZ93),($E93-SUM($V93:AZ93))*$N93),0),0)</f>
        <v>0</v>
      </c>
      <c r="BB93" s="556">
        <f t="shared" si="85"/>
        <v>0</v>
      </c>
      <c r="BC93" s="556">
        <f t="shared" si="86"/>
        <v>0</v>
      </c>
      <c r="BD93" s="146">
        <f t="shared" si="87"/>
        <v>0</v>
      </c>
      <c r="BE93" s="146">
        <f t="shared" si="88"/>
        <v>0</v>
      </c>
      <c r="BF93" s="146">
        <f t="shared" si="89"/>
        <v>0</v>
      </c>
      <c r="BH93" s="557">
        <f t="shared" si="90"/>
        <v>0</v>
      </c>
      <c r="BI93" s="558">
        <f t="shared" si="48"/>
        <v>0</v>
      </c>
      <c r="BJ93" s="558">
        <f t="shared" si="49"/>
        <v>0</v>
      </c>
      <c r="BK93" s="557">
        <f t="shared" si="91"/>
        <v>0</v>
      </c>
      <c r="BL93" s="558">
        <f t="shared" si="50"/>
        <v>0</v>
      </c>
      <c r="BM93" s="558">
        <f t="shared" si="51"/>
        <v>0</v>
      </c>
      <c r="BN93" s="558">
        <f t="shared" si="52"/>
        <v>0</v>
      </c>
      <c r="BO93" s="558">
        <f t="shared" si="53"/>
        <v>0</v>
      </c>
      <c r="BP93" s="558">
        <f t="shared" si="54"/>
        <v>0</v>
      </c>
      <c r="BQ93" s="558">
        <f t="shared" si="55"/>
        <v>0</v>
      </c>
      <c r="BR93" s="533"/>
      <c r="BS93" s="557">
        <f t="shared" si="92"/>
        <v>0</v>
      </c>
      <c r="BT93" s="558">
        <f t="shared" si="56"/>
        <v>0</v>
      </c>
      <c r="BU93" s="558">
        <f t="shared" si="57"/>
        <v>0</v>
      </c>
      <c r="BV93" s="557">
        <f t="shared" si="93"/>
        <v>0</v>
      </c>
      <c r="BW93" s="558">
        <f t="shared" si="58"/>
        <v>0</v>
      </c>
      <c r="BX93" s="558">
        <f t="shared" si="59"/>
        <v>0</v>
      </c>
      <c r="BY93" s="558">
        <f t="shared" si="60"/>
        <v>0</v>
      </c>
      <c r="BZ93" s="558">
        <f t="shared" si="61"/>
        <v>0</v>
      </c>
      <c r="CA93" s="558">
        <f t="shared" si="62"/>
        <v>0</v>
      </c>
      <c r="CB93" s="558">
        <f t="shared" si="63"/>
        <v>0</v>
      </c>
      <c r="CC93" s="533"/>
      <c r="CD93" s="533"/>
      <c r="CE93" s="533"/>
      <c r="CF93" s="533"/>
      <c r="CG93" s="533"/>
      <c r="CH93" s="533"/>
      <c r="CI93" s="533"/>
      <c r="CJ93" s="533"/>
      <c r="CK93" s="533"/>
      <c r="CL93" s="533"/>
      <c r="CM93" s="533"/>
      <c r="CN93" s="533"/>
      <c r="CO93" s="533"/>
      <c r="CP93" s="533"/>
      <c r="CQ93" s="533"/>
      <c r="CR93" s="533"/>
      <c r="CS93" s="533"/>
      <c r="CT93" s="533"/>
      <c r="CU93" s="533"/>
      <c r="CV93" s="533"/>
      <c r="CW93" s="533"/>
      <c r="CX93" s="533"/>
      <c r="CY93" s="533"/>
      <c r="CZ93" s="533"/>
    </row>
    <row r="94" spans="2:104" ht="13.5" x14ac:dyDescent="0.2">
      <c r="B94" s="145" t="str">
        <f t="shared" si="95"/>
        <v/>
      </c>
      <c r="C94" s="550"/>
      <c r="D94" s="551"/>
      <c r="E94" s="552"/>
      <c r="F94" s="553"/>
      <c r="G94" s="553"/>
      <c r="H94" s="554"/>
      <c r="I94" s="554"/>
      <c r="J94" s="554"/>
      <c r="K94" s="554"/>
      <c r="L94" s="613" t="str" cm="1">
        <f t="array" ref="L94">IF(OR(NOT(ISBLANK(H94:K94))),SUM(H94:K94), "")</f>
        <v/>
      </c>
      <c r="M94" s="613" t="str">
        <f t="shared" si="94"/>
        <v/>
      </c>
      <c r="N94" s="555" t="str">
        <f t="shared" si="79"/>
        <v/>
      </c>
      <c r="O94" s="532">
        <f t="shared" si="80"/>
        <v>0</v>
      </c>
      <c r="P94" s="146">
        <f t="shared" si="81"/>
        <v>0</v>
      </c>
      <c r="Q94" s="146">
        <f t="shared" si="45"/>
        <v>0</v>
      </c>
      <c r="R94" s="146">
        <f t="shared" si="46"/>
        <v>0</v>
      </c>
      <c r="S94" s="146" t="str">
        <f t="shared" si="82"/>
        <v/>
      </c>
      <c r="T94" s="146" t="str">
        <f t="shared" si="83"/>
        <v/>
      </c>
      <c r="U94" s="146">
        <f t="shared" si="47"/>
        <v>0</v>
      </c>
      <c r="V94" s="136">
        <f t="shared" si="84"/>
        <v>0</v>
      </c>
      <c r="W94" s="136">
        <f>IF(COLUMN(W$12)-COLUMN($V$12)+1&lt;=$U94,ROUNDUP(IF(SUM($V94:V94)+($E94-SUM($V94:V94))*$N94&gt;$E94-$O94,$E94-$O94-SUM($V94:V94),($E94-SUM($V94:V94))*$N94),0),0)</f>
        <v>0</v>
      </c>
      <c r="X94" s="136">
        <f>IF(COLUMN(X$12)-COLUMN($V$12)+1&lt;=$U94,ROUNDUP(IF(SUM($V94:W94)+($E94-SUM($V94:W94))*$N94&gt;$E94-$O94,$E94-$O94-SUM($V94:W94),($E94-SUM($V94:W94))*$N94),0),0)</f>
        <v>0</v>
      </c>
      <c r="Y94" s="136">
        <f>IF(COLUMN(Y$12)-COLUMN($V$12)+1&lt;=$U94,ROUNDUP(IF(SUM($V94:X94)+($E94-SUM($V94:X94))*$N94&gt;$E94-$O94,$E94-$O94-SUM($V94:X94),($E94-SUM($V94:X94))*$N94),0),0)</f>
        <v>0</v>
      </c>
      <c r="Z94" s="136">
        <f>IF(COLUMN(Z$12)-COLUMN($V$12)+1&lt;=$U94,ROUNDUP(IF(SUM($V94:Y94)+($E94-SUM($V94:Y94))*$N94&gt;$E94-$O94,$E94-$O94-SUM($V94:Y94),($E94-SUM($V94:Y94))*$N94),0),0)</f>
        <v>0</v>
      </c>
      <c r="AA94" s="136">
        <f>IF(COLUMN(AA$12)-COLUMN($V$12)+1&lt;=$U94,ROUNDUP(IF(SUM($V94:Z94)+($E94-SUM($V94:Z94))*$N94&gt;$E94-$O94,$E94-$O94-SUM($V94:Z94),($E94-SUM($V94:Z94))*$N94),0),0)</f>
        <v>0</v>
      </c>
      <c r="AB94" s="136">
        <f>IF(COLUMN(AB$12)-COLUMN($V$12)+1&lt;=$U94,ROUNDUP(IF(SUM($V94:AA94)+($E94-SUM($V94:AA94))*$N94&gt;$E94-$O94,$E94-$O94-SUM($V94:AA94),($E94-SUM($V94:AA94))*$N94),0),0)</f>
        <v>0</v>
      </c>
      <c r="AC94" s="136">
        <f>IF(COLUMN(AC$12)-COLUMN($V$12)+1&lt;=$U94,ROUNDUP(IF(SUM($V94:AB94)+($E94-SUM($V94:AB94))*$N94&gt;$E94-$O94,$E94-$O94-SUM($V94:AB94),($E94-SUM($V94:AB94))*$N94),0),0)</f>
        <v>0</v>
      </c>
      <c r="AD94" s="136">
        <f>IF(COLUMN(AD$12)-COLUMN($V$12)+1&lt;=$U94,ROUNDUP(IF(SUM($V94:AC94)+($E94-SUM($V94:AC94))*$N94&gt;$E94-$O94,$E94-$O94-SUM($V94:AC94),($E94-SUM($V94:AC94))*$N94),0),0)</f>
        <v>0</v>
      </c>
      <c r="AE94" s="136">
        <f>IF(COLUMN(AE$12)-COLUMN($V$12)+1&lt;=$U94,ROUNDUP(IF(SUM($V94:AD94)+($E94-SUM($V94:AD94))*$N94&gt;$E94-$O94,$E94-$O94-SUM($V94:AD94),($E94-SUM($V94:AD94))*$N94),0),0)</f>
        <v>0</v>
      </c>
      <c r="AF94" s="136">
        <f>IF(COLUMN(AF$12)-COLUMN($V$12)+1&lt;=$U94,ROUNDUP(IF(SUM($V94:AE94)+($E94-SUM($V94:AE94))*$N94&gt;$E94-$O94,$E94-$O94-SUM($V94:AE94),($E94-SUM($V94:AE94))*$N94),0),0)</f>
        <v>0</v>
      </c>
      <c r="AG94" s="136">
        <f>IF(COLUMN(AG$12)-COLUMN($V$12)+1&lt;=$U94,ROUNDUP(IF(SUM($V94:AF94)+($E94-SUM($V94:AF94))*$N94&gt;$E94-$O94,$E94-$O94-SUM($V94:AF94),($E94-SUM($V94:AF94))*$N94),0),0)</f>
        <v>0</v>
      </c>
      <c r="AH94" s="136">
        <f>IF(COLUMN(AH$12)-COLUMN($V$12)+1&lt;=$U94,ROUNDUP(IF(SUM($V94:AG94)+($E94-SUM($V94:AG94))*$N94&gt;$E94-$O94,$E94-$O94-SUM($V94:AG94),($E94-SUM($V94:AG94))*$N94),0),0)</f>
        <v>0</v>
      </c>
      <c r="AI94" s="136">
        <f>IF(COLUMN(AI$12)-COLUMN($V$12)+1&lt;=$U94,ROUNDUP(IF(SUM($V94:AH94)+($E94-SUM($V94:AH94))*$N94&gt;$E94-$O94,$E94-$O94-SUM($V94:AH94),($E94-SUM($V94:AH94))*$N94),0),0)</f>
        <v>0</v>
      </c>
      <c r="AJ94" s="136">
        <f>IF(COLUMN(AJ$12)-COLUMN($V$12)+1&lt;=$U94,ROUNDUP(IF(SUM($V94:AI94)+($E94-SUM($V94:AI94))*$N94&gt;$E94-$O94,$E94-$O94-SUM($V94:AI94),($E94-SUM($V94:AI94))*$N94),0),0)</f>
        <v>0</v>
      </c>
      <c r="AK94" s="136">
        <f>IF(COLUMN(AK$12)-COLUMN($V$12)+1&lt;=$U94,ROUNDUP(IF(SUM($V94:AJ94)+($E94-SUM($V94:AJ94))*$N94&gt;$E94-$O94,$E94-$O94-SUM($V94:AJ94),($E94-SUM($V94:AJ94))*$N94),0),0)</f>
        <v>0</v>
      </c>
      <c r="AL94" s="136">
        <f>IF(COLUMN(AL$12)-COLUMN($V$12)+1&lt;=$U94,ROUNDUP(IF(SUM($V94:AK94)+($E94-SUM($V94:AK94))*$N94&gt;$E94-$O94,$E94-$O94-SUM($V94:AK94),($E94-SUM($V94:AK94))*$N94),0),0)</f>
        <v>0</v>
      </c>
      <c r="AM94" s="136">
        <f>IF(COLUMN(AM$12)-COLUMN($V$12)+1&lt;=$U94,ROUNDUP(IF(SUM($V94:AL94)+($E94-SUM($V94:AL94))*$N94&gt;$E94-$O94,$E94-$O94-SUM($V94:AL94),($E94-SUM($V94:AL94))*$N94),0),0)</f>
        <v>0</v>
      </c>
      <c r="AN94" s="136">
        <f>IF(COLUMN(AN$12)-COLUMN($V$12)+1&lt;=$U94,ROUNDUP(IF(SUM($V94:AM94)+($E94-SUM($V94:AM94))*$N94&gt;$E94-$O94,$E94-$O94-SUM($V94:AM94),($E94-SUM($V94:AM94))*$N94),0),0)</f>
        <v>0</v>
      </c>
      <c r="AO94" s="136">
        <f>IF(COLUMN(AO$12)-COLUMN($V$12)+1&lt;=$U94,ROUNDUP(IF(SUM($V94:AN94)+($E94-SUM($V94:AN94))*$N94&gt;$E94-$O94,$E94-$O94-SUM($V94:AN94),($E94-SUM($V94:AN94))*$N94),0),0)</f>
        <v>0</v>
      </c>
      <c r="AP94" s="136">
        <f>IF(COLUMN(AP$12)-COLUMN($V$12)+1&lt;=$U94,ROUNDUP(IF(SUM($V94:AO94)+($E94-SUM($V94:AO94))*$N94&gt;$E94-$O94,$E94-$O94-SUM($V94:AO94),($E94-SUM($V94:AO94))*$N94),0),0)</f>
        <v>0</v>
      </c>
      <c r="AQ94" s="136">
        <f>IF(COLUMN(AQ$12)-COLUMN($V$12)+1&lt;=$U94,ROUNDUP(IF(SUM($V94:AP94)+($E94-SUM($V94:AP94))*$N94&gt;$E94-$O94,$E94-$O94-SUM($V94:AP94),($E94-SUM($V94:AP94))*$N94),0),0)</f>
        <v>0</v>
      </c>
      <c r="AR94" s="136">
        <f>IF(COLUMN(AR$12)-COLUMN($V$12)+1&lt;=$U94,ROUNDUP(IF(SUM($V94:AQ94)+($E94-SUM($V94:AQ94))*$N94&gt;$E94-$O94,$E94-$O94-SUM($V94:AQ94),($E94-SUM($V94:AQ94))*$N94),0),0)</f>
        <v>0</v>
      </c>
      <c r="AS94" s="136">
        <f>IF(COLUMN(AS$12)-COLUMN($V$12)+1&lt;=$U94,ROUNDUP(IF(SUM($V94:AR94)+($E94-SUM($V94:AR94))*$N94&gt;$E94-$O94,$E94-$O94-SUM($V94:AR94),($E94-SUM($V94:AR94))*$N94),0),0)</f>
        <v>0</v>
      </c>
      <c r="AT94" s="136">
        <f>IF(COLUMN(AT$12)-COLUMN($V$12)+1&lt;=$U94,ROUNDUP(IF(SUM($V94:AS94)+($E94-SUM($V94:AS94))*$N94&gt;$E94-$O94,$E94-$O94-SUM($V94:AS94),($E94-SUM($V94:AS94))*$N94),0),0)</f>
        <v>0</v>
      </c>
      <c r="AU94" s="136">
        <f>IF(COLUMN(AU$12)-COLUMN($V$12)+1&lt;=$U94,ROUNDUP(IF(SUM($V94:AT94)+($E94-SUM($V94:AT94))*$N94&gt;$E94-$O94,$E94-$O94-SUM($V94:AT94),($E94-SUM($V94:AT94))*$N94),0),0)</f>
        <v>0</v>
      </c>
      <c r="AV94" s="136">
        <f>IF(COLUMN(AV$12)-COLUMN($V$12)+1&lt;=$U94,ROUNDUP(IF(SUM($V94:AU94)+($E94-SUM($V94:AU94))*$N94&gt;$E94-$O94,$E94-$O94-SUM($V94:AU94),($E94-SUM($V94:AU94))*$N94),0),0)</f>
        <v>0</v>
      </c>
      <c r="AW94" s="136">
        <f>IF(COLUMN(AW$12)-COLUMN($V$12)+1&lt;=$U94,ROUNDUP(IF(SUM($V94:AV94)+($E94-SUM($V94:AV94))*$N94&gt;$E94-$O94,$E94-$O94-SUM($V94:AV94),($E94-SUM($V94:AV94))*$N94),0),0)</f>
        <v>0</v>
      </c>
      <c r="AX94" s="136">
        <f>IF(COLUMN(AX$12)-COLUMN($V$12)+1&lt;=$U94,ROUNDUP(IF(SUM($V94:AW94)+($E94-SUM($V94:AW94))*$N94&gt;$E94-$O94,$E94-$O94-SUM($V94:AW94),($E94-SUM($V94:AW94))*$N94),0),0)</f>
        <v>0</v>
      </c>
      <c r="AY94" s="136">
        <f>IF(COLUMN(AY$12)-COLUMN($V$12)+1&lt;=$U94,ROUNDUP(IF(SUM($V94:AX94)+($E94-SUM($V94:AX94))*$N94&gt;$E94-$O94,$E94-$O94-SUM($V94:AX94),($E94-SUM($V94:AX94))*$N94),0),0)</f>
        <v>0</v>
      </c>
      <c r="AZ94" s="136">
        <f>IF(COLUMN(AZ$12)-COLUMN($V$12)+1&lt;=$U94,ROUNDUP(IF(SUM($V94:AY94)+($E94-SUM($V94:AY94))*$N94&gt;$E94-$O94,$E94-$O94-SUM($V94:AY94),($E94-SUM($V94:AY94))*$N94),0),0)</f>
        <v>0</v>
      </c>
      <c r="BA94" s="136">
        <f>IF(COLUMN(BA$12)-COLUMN($V$12)+1&lt;=$U94,ROUNDUP(IF(SUM($V94:AZ94)+($E94-SUM($V94:AZ94))*$N94&gt;$E94-$O94,$E94-$O94-SUM($V94:AZ94),($E94-SUM($V94:AZ94))*$N94),0),0)</f>
        <v>0</v>
      </c>
      <c r="BB94" s="556">
        <f t="shared" si="85"/>
        <v>0</v>
      </c>
      <c r="BC94" s="556">
        <f t="shared" si="86"/>
        <v>0</v>
      </c>
      <c r="BD94" s="146">
        <f t="shared" si="87"/>
        <v>0</v>
      </c>
      <c r="BE94" s="146">
        <f t="shared" si="88"/>
        <v>0</v>
      </c>
      <c r="BF94" s="146">
        <f t="shared" si="89"/>
        <v>0</v>
      </c>
      <c r="BH94" s="557">
        <f t="shared" si="90"/>
        <v>0</v>
      </c>
      <c r="BI94" s="558">
        <f t="shared" si="48"/>
        <v>0</v>
      </c>
      <c r="BJ94" s="558">
        <f t="shared" si="49"/>
        <v>0</v>
      </c>
      <c r="BK94" s="557">
        <f t="shared" si="91"/>
        <v>0</v>
      </c>
      <c r="BL94" s="558">
        <f t="shared" si="50"/>
        <v>0</v>
      </c>
      <c r="BM94" s="558">
        <f t="shared" si="51"/>
        <v>0</v>
      </c>
      <c r="BN94" s="558">
        <f t="shared" si="52"/>
        <v>0</v>
      </c>
      <c r="BO94" s="558">
        <f t="shared" si="53"/>
        <v>0</v>
      </c>
      <c r="BP94" s="558">
        <f t="shared" si="54"/>
        <v>0</v>
      </c>
      <c r="BQ94" s="558">
        <f t="shared" si="55"/>
        <v>0</v>
      </c>
      <c r="BR94" s="533"/>
      <c r="BS94" s="557">
        <f t="shared" si="92"/>
        <v>0</v>
      </c>
      <c r="BT94" s="558">
        <f t="shared" si="56"/>
        <v>0</v>
      </c>
      <c r="BU94" s="558">
        <f t="shared" si="57"/>
        <v>0</v>
      </c>
      <c r="BV94" s="557">
        <f t="shared" si="93"/>
        <v>0</v>
      </c>
      <c r="BW94" s="558">
        <f t="shared" si="58"/>
        <v>0</v>
      </c>
      <c r="BX94" s="558">
        <f t="shared" si="59"/>
        <v>0</v>
      </c>
      <c r="BY94" s="558">
        <f t="shared" si="60"/>
        <v>0</v>
      </c>
      <c r="BZ94" s="558">
        <f t="shared" si="61"/>
        <v>0</v>
      </c>
      <c r="CA94" s="558">
        <f t="shared" si="62"/>
        <v>0</v>
      </c>
      <c r="CB94" s="558">
        <f t="shared" si="63"/>
        <v>0</v>
      </c>
      <c r="CC94" s="533"/>
      <c r="CD94" s="533"/>
      <c r="CE94" s="533"/>
      <c r="CF94" s="533"/>
      <c r="CG94" s="533"/>
      <c r="CH94" s="533"/>
      <c r="CI94" s="533"/>
      <c r="CJ94" s="533"/>
      <c r="CK94" s="533"/>
      <c r="CL94" s="533"/>
      <c r="CM94" s="533"/>
      <c r="CN94" s="533"/>
      <c r="CO94" s="533"/>
      <c r="CP94" s="533"/>
      <c r="CQ94" s="533"/>
      <c r="CR94" s="533"/>
      <c r="CS94" s="533"/>
      <c r="CT94" s="533"/>
      <c r="CU94" s="533"/>
      <c r="CV94" s="533"/>
      <c r="CW94" s="533"/>
      <c r="CX94" s="533"/>
      <c r="CY94" s="533"/>
      <c r="CZ94" s="533"/>
    </row>
    <row r="95" spans="2:104" ht="13.5" x14ac:dyDescent="0.2">
      <c r="B95" s="145" t="str">
        <f t="shared" si="95"/>
        <v/>
      </c>
      <c r="C95" s="550"/>
      <c r="D95" s="551"/>
      <c r="E95" s="552"/>
      <c r="F95" s="553"/>
      <c r="G95" s="553"/>
      <c r="H95" s="554"/>
      <c r="I95" s="554"/>
      <c r="J95" s="554"/>
      <c r="K95" s="554"/>
      <c r="L95" s="613" t="str" cm="1">
        <f t="array" ref="L95">IF(OR(NOT(ISBLANK(H95:K95))),SUM(H95:K95), "")</f>
        <v/>
      </c>
      <c r="M95" s="613" t="str">
        <f t="shared" si="94"/>
        <v/>
      </c>
      <c r="N95" s="555" t="str">
        <f t="shared" si="79"/>
        <v/>
      </c>
      <c r="O95" s="532">
        <f t="shared" si="80"/>
        <v>0</v>
      </c>
      <c r="P95" s="146">
        <f t="shared" si="81"/>
        <v>0</v>
      </c>
      <c r="Q95" s="146">
        <f t="shared" si="45"/>
        <v>0</v>
      </c>
      <c r="R95" s="146">
        <f t="shared" si="46"/>
        <v>0</v>
      </c>
      <c r="S95" s="146" t="str">
        <f t="shared" si="82"/>
        <v/>
      </c>
      <c r="T95" s="146" t="str">
        <f t="shared" si="83"/>
        <v/>
      </c>
      <c r="U95" s="146">
        <f t="shared" si="47"/>
        <v>0</v>
      </c>
      <c r="V95" s="136">
        <f t="shared" si="84"/>
        <v>0</v>
      </c>
      <c r="W95" s="136">
        <f>IF(COLUMN(W$12)-COLUMN($V$12)+1&lt;=$U95,ROUNDUP(IF(SUM($V95:V95)+($E95-SUM($V95:V95))*$N95&gt;$E95-$O95,$E95-$O95-SUM($V95:V95),($E95-SUM($V95:V95))*$N95),0),0)</f>
        <v>0</v>
      </c>
      <c r="X95" s="136">
        <f>IF(COLUMN(X$12)-COLUMN($V$12)+1&lt;=$U95,ROUNDUP(IF(SUM($V95:W95)+($E95-SUM($V95:W95))*$N95&gt;$E95-$O95,$E95-$O95-SUM($V95:W95),($E95-SUM($V95:W95))*$N95),0),0)</f>
        <v>0</v>
      </c>
      <c r="Y95" s="136">
        <f>IF(COLUMN(Y$12)-COLUMN($V$12)+1&lt;=$U95,ROUNDUP(IF(SUM($V95:X95)+($E95-SUM($V95:X95))*$N95&gt;$E95-$O95,$E95-$O95-SUM($V95:X95),($E95-SUM($V95:X95))*$N95),0),0)</f>
        <v>0</v>
      </c>
      <c r="Z95" s="136">
        <f>IF(COLUMN(Z$12)-COLUMN($V$12)+1&lt;=$U95,ROUNDUP(IF(SUM($V95:Y95)+($E95-SUM($V95:Y95))*$N95&gt;$E95-$O95,$E95-$O95-SUM($V95:Y95),($E95-SUM($V95:Y95))*$N95),0),0)</f>
        <v>0</v>
      </c>
      <c r="AA95" s="136">
        <f>IF(COLUMN(AA$12)-COLUMN($V$12)+1&lt;=$U95,ROUNDUP(IF(SUM($V95:Z95)+($E95-SUM($V95:Z95))*$N95&gt;$E95-$O95,$E95-$O95-SUM($V95:Z95),($E95-SUM($V95:Z95))*$N95),0),0)</f>
        <v>0</v>
      </c>
      <c r="AB95" s="136">
        <f>IF(COLUMN(AB$12)-COLUMN($V$12)+1&lt;=$U95,ROUNDUP(IF(SUM($V95:AA95)+($E95-SUM($V95:AA95))*$N95&gt;$E95-$O95,$E95-$O95-SUM($V95:AA95),($E95-SUM($V95:AA95))*$N95),0),0)</f>
        <v>0</v>
      </c>
      <c r="AC95" s="136">
        <f>IF(COLUMN(AC$12)-COLUMN($V$12)+1&lt;=$U95,ROUNDUP(IF(SUM($V95:AB95)+($E95-SUM($V95:AB95))*$N95&gt;$E95-$O95,$E95-$O95-SUM($V95:AB95),($E95-SUM($V95:AB95))*$N95),0),0)</f>
        <v>0</v>
      </c>
      <c r="AD95" s="136">
        <f>IF(COLUMN(AD$12)-COLUMN($V$12)+1&lt;=$U95,ROUNDUP(IF(SUM($V95:AC95)+($E95-SUM($V95:AC95))*$N95&gt;$E95-$O95,$E95-$O95-SUM($V95:AC95),($E95-SUM($V95:AC95))*$N95),0),0)</f>
        <v>0</v>
      </c>
      <c r="AE95" s="136">
        <f>IF(COLUMN(AE$12)-COLUMN($V$12)+1&lt;=$U95,ROUNDUP(IF(SUM($V95:AD95)+($E95-SUM($V95:AD95))*$N95&gt;$E95-$O95,$E95-$O95-SUM($V95:AD95),($E95-SUM($V95:AD95))*$N95),0),0)</f>
        <v>0</v>
      </c>
      <c r="AF95" s="136">
        <f>IF(COLUMN(AF$12)-COLUMN($V$12)+1&lt;=$U95,ROUNDUP(IF(SUM($V95:AE95)+($E95-SUM($V95:AE95))*$N95&gt;$E95-$O95,$E95-$O95-SUM($V95:AE95),($E95-SUM($V95:AE95))*$N95),0),0)</f>
        <v>0</v>
      </c>
      <c r="AG95" s="136">
        <f>IF(COLUMN(AG$12)-COLUMN($V$12)+1&lt;=$U95,ROUNDUP(IF(SUM($V95:AF95)+($E95-SUM($V95:AF95))*$N95&gt;$E95-$O95,$E95-$O95-SUM($V95:AF95),($E95-SUM($V95:AF95))*$N95),0),0)</f>
        <v>0</v>
      </c>
      <c r="AH95" s="136">
        <f>IF(COLUMN(AH$12)-COLUMN($V$12)+1&lt;=$U95,ROUNDUP(IF(SUM($V95:AG95)+($E95-SUM($V95:AG95))*$N95&gt;$E95-$O95,$E95-$O95-SUM($V95:AG95),($E95-SUM($V95:AG95))*$N95),0),0)</f>
        <v>0</v>
      </c>
      <c r="AI95" s="136">
        <f>IF(COLUMN(AI$12)-COLUMN($V$12)+1&lt;=$U95,ROUNDUP(IF(SUM($V95:AH95)+($E95-SUM($V95:AH95))*$N95&gt;$E95-$O95,$E95-$O95-SUM($V95:AH95),($E95-SUM($V95:AH95))*$N95),0),0)</f>
        <v>0</v>
      </c>
      <c r="AJ95" s="136">
        <f>IF(COLUMN(AJ$12)-COLUMN($V$12)+1&lt;=$U95,ROUNDUP(IF(SUM($V95:AI95)+($E95-SUM($V95:AI95))*$N95&gt;$E95-$O95,$E95-$O95-SUM($V95:AI95),($E95-SUM($V95:AI95))*$N95),0),0)</f>
        <v>0</v>
      </c>
      <c r="AK95" s="136">
        <f>IF(COLUMN(AK$12)-COLUMN($V$12)+1&lt;=$U95,ROUNDUP(IF(SUM($V95:AJ95)+($E95-SUM($V95:AJ95))*$N95&gt;$E95-$O95,$E95-$O95-SUM($V95:AJ95),($E95-SUM($V95:AJ95))*$N95),0),0)</f>
        <v>0</v>
      </c>
      <c r="AL95" s="136">
        <f>IF(COLUMN(AL$12)-COLUMN($V$12)+1&lt;=$U95,ROUNDUP(IF(SUM($V95:AK95)+($E95-SUM($V95:AK95))*$N95&gt;$E95-$O95,$E95-$O95-SUM($V95:AK95),($E95-SUM($V95:AK95))*$N95),0),0)</f>
        <v>0</v>
      </c>
      <c r="AM95" s="136">
        <f>IF(COLUMN(AM$12)-COLUMN($V$12)+1&lt;=$U95,ROUNDUP(IF(SUM($V95:AL95)+($E95-SUM($V95:AL95))*$N95&gt;$E95-$O95,$E95-$O95-SUM($V95:AL95),($E95-SUM($V95:AL95))*$N95),0),0)</f>
        <v>0</v>
      </c>
      <c r="AN95" s="136">
        <f>IF(COLUMN(AN$12)-COLUMN($V$12)+1&lt;=$U95,ROUNDUP(IF(SUM($V95:AM95)+($E95-SUM($V95:AM95))*$N95&gt;$E95-$O95,$E95-$O95-SUM($V95:AM95),($E95-SUM($V95:AM95))*$N95),0),0)</f>
        <v>0</v>
      </c>
      <c r="AO95" s="136">
        <f>IF(COLUMN(AO$12)-COLUMN($V$12)+1&lt;=$U95,ROUNDUP(IF(SUM($V95:AN95)+($E95-SUM($V95:AN95))*$N95&gt;$E95-$O95,$E95-$O95-SUM($V95:AN95),($E95-SUM($V95:AN95))*$N95),0),0)</f>
        <v>0</v>
      </c>
      <c r="AP95" s="136">
        <f>IF(COLUMN(AP$12)-COLUMN($V$12)+1&lt;=$U95,ROUNDUP(IF(SUM($V95:AO95)+($E95-SUM($V95:AO95))*$N95&gt;$E95-$O95,$E95-$O95-SUM($V95:AO95),($E95-SUM($V95:AO95))*$N95),0),0)</f>
        <v>0</v>
      </c>
      <c r="AQ95" s="136">
        <f>IF(COLUMN(AQ$12)-COLUMN($V$12)+1&lt;=$U95,ROUNDUP(IF(SUM($V95:AP95)+($E95-SUM($V95:AP95))*$N95&gt;$E95-$O95,$E95-$O95-SUM($V95:AP95),($E95-SUM($V95:AP95))*$N95),0),0)</f>
        <v>0</v>
      </c>
      <c r="AR95" s="136">
        <f>IF(COLUMN(AR$12)-COLUMN($V$12)+1&lt;=$U95,ROUNDUP(IF(SUM($V95:AQ95)+($E95-SUM($V95:AQ95))*$N95&gt;$E95-$O95,$E95-$O95-SUM($V95:AQ95),($E95-SUM($V95:AQ95))*$N95),0),0)</f>
        <v>0</v>
      </c>
      <c r="AS95" s="136">
        <f>IF(COLUMN(AS$12)-COLUMN($V$12)+1&lt;=$U95,ROUNDUP(IF(SUM($V95:AR95)+($E95-SUM($V95:AR95))*$N95&gt;$E95-$O95,$E95-$O95-SUM($V95:AR95),($E95-SUM($V95:AR95))*$N95),0),0)</f>
        <v>0</v>
      </c>
      <c r="AT95" s="136">
        <f>IF(COLUMN(AT$12)-COLUMN($V$12)+1&lt;=$U95,ROUNDUP(IF(SUM($V95:AS95)+($E95-SUM($V95:AS95))*$N95&gt;$E95-$O95,$E95-$O95-SUM($V95:AS95),($E95-SUM($V95:AS95))*$N95),0),0)</f>
        <v>0</v>
      </c>
      <c r="AU95" s="136">
        <f>IF(COLUMN(AU$12)-COLUMN($V$12)+1&lt;=$U95,ROUNDUP(IF(SUM($V95:AT95)+($E95-SUM($V95:AT95))*$N95&gt;$E95-$O95,$E95-$O95-SUM($V95:AT95),($E95-SUM($V95:AT95))*$N95),0),0)</f>
        <v>0</v>
      </c>
      <c r="AV95" s="136">
        <f>IF(COLUMN(AV$12)-COLUMN($V$12)+1&lt;=$U95,ROUNDUP(IF(SUM($V95:AU95)+($E95-SUM($V95:AU95))*$N95&gt;$E95-$O95,$E95-$O95-SUM($V95:AU95),($E95-SUM($V95:AU95))*$N95),0),0)</f>
        <v>0</v>
      </c>
      <c r="AW95" s="136">
        <f>IF(COLUMN(AW$12)-COLUMN($V$12)+1&lt;=$U95,ROUNDUP(IF(SUM($V95:AV95)+($E95-SUM($V95:AV95))*$N95&gt;$E95-$O95,$E95-$O95-SUM($V95:AV95),($E95-SUM($V95:AV95))*$N95),0),0)</f>
        <v>0</v>
      </c>
      <c r="AX95" s="136">
        <f>IF(COLUMN(AX$12)-COLUMN($V$12)+1&lt;=$U95,ROUNDUP(IF(SUM($V95:AW95)+($E95-SUM($V95:AW95))*$N95&gt;$E95-$O95,$E95-$O95-SUM($V95:AW95),($E95-SUM($V95:AW95))*$N95),0),0)</f>
        <v>0</v>
      </c>
      <c r="AY95" s="136">
        <f>IF(COLUMN(AY$12)-COLUMN($V$12)+1&lt;=$U95,ROUNDUP(IF(SUM($V95:AX95)+($E95-SUM($V95:AX95))*$N95&gt;$E95-$O95,$E95-$O95-SUM($V95:AX95),($E95-SUM($V95:AX95))*$N95),0),0)</f>
        <v>0</v>
      </c>
      <c r="AZ95" s="136">
        <f>IF(COLUMN(AZ$12)-COLUMN($V$12)+1&lt;=$U95,ROUNDUP(IF(SUM($V95:AY95)+($E95-SUM($V95:AY95))*$N95&gt;$E95-$O95,$E95-$O95-SUM($V95:AY95),($E95-SUM($V95:AY95))*$N95),0),0)</f>
        <v>0</v>
      </c>
      <c r="BA95" s="136">
        <f>IF(COLUMN(BA$12)-COLUMN($V$12)+1&lt;=$U95,ROUNDUP(IF(SUM($V95:AZ95)+($E95-SUM($V95:AZ95))*$N95&gt;$E95-$O95,$E95-$O95-SUM($V95:AZ95),($E95-SUM($V95:AZ95))*$N95),0),0)</f>
        <v>0</v>
      </c>
      <c r="BB95" s="556">
        <f t="shared" si="85"/>
        <v>0</v>
      </c>
      <c r="BC95" s="556">
        <f t="shared" si="86"/>
        <v>0</v>
      </c>
      <c r="BD95" s="146">
        <f t="shared" si="87"/>
        <v>0</v>
      </c>
      <c r="BE95" s="146">
        <f t="shared" si="88"/>
        <v>0</v>
      </c>
      <c r="BF95" s="146">
        <f t="shared" si="89"/>
        <v>0</v>
      </c>
      <c r="BH95" s="557">
        <f t="shared" si="90"/>
        <v>0</v>
      </c>
      <c r="BI95" s="558">
        <f t="shared" si="48"/>
        <v>0</v>
      </c>
      <c r="BJ95" s="558">
        <f t="shared" si="49"/>
        <v>0</v>
      </c>
      <c r="BK95" s="557">
        <f t="shared" si="91"/>
        <v>0</v>
      </c>
      <c r="BL95" s="558">
        <f t="shared" si="50"/>
        <v>0</v>
      </c>
      <c r="BM95" s="558">
        <f t="shared" si="51"/>
        <v>0</v>
      </c>
      <c r="BN95" s="558">
        <f t="shared" si="52"/>
        <v>0</v>
      </c>
      <c r="BO95" s="558">
        <f t="shared" si="53"/>
        <v>0</v>
      </c>
      <c r="BP95" s="558">
        <f t="shared" si="54"/>
        <v>0</v>
      </c>
      <c r="BQ95" s="558">
        <f t="shared" si="55"/>
        <v>0</v>
      </c>
      <c r="BR95" s="533"/>
      <c r="BS95" s="557">
        <f t="shared" si="92"/>
        <v>0</v>
      </c>
      <c r="BT95" s="558">
        <f t="shared" si="56"/>
        <v>0</v>
      </c>
      <c r="BU95" s="558">
        <f t="shared" si="57"/>
        <v>0</v>
      </c>
      <c r="BV95" s="557">
        <f t="shared" si="93"/>
        <v>0</v>
      </c>
      <c r="BW95" s="558">
        <f t="shared" si="58"/>
        <v>0</v>
      </c>
      <c r="BX95" s="558">
        <f t="shared" si="59"/>
        <v>0</v>
      </c>
      <c r="BY95" s="558">
        <f t="shared" si="60"/>
        <v>0</v>
      </c>
      <c r="BZ95" s="558">
        <f t="shared" si="61"/>
        <v>0</v>
      </c>
      <c r="CA95" s="558">
        <f t="shared" si="62"/>
        <v>0</v>
      </c>
      <c r="CB95" s="558">
        <f t="shared" si="63"/>
        <v>0</v>
      </c>
      <c r="CC95" s="533"/>
      <c r="CD95" s="533"/>
      <c r="CE95" s="533"/>
      <c r="CF95" s="533"/>
      <c r="CG95" s="533"/>
      <c r="CH95" s="533"/>
      <c r="CI95" s="533"/>
      <c r="CJ95" s="533"/>
      <c r="CK95" s="533"/>
      <c r="CL95" s="533"/>
      <c r="CM95" s="533"/>
      <c r="CN95" s="533"/>
      <c r="CO95" s="533"/>
      <c r="CP95" s="533"/>
      <c r="CQ95" s="533"/>
      <c r="CR95" s="533"/>
      <c r="CS95" s="533"/>
      <c r="CT95" s="533"/>
      <c r="CU95" s="533"/>
      <c r="CV95" s="533"/>
      <c r="CW95" s="533"/>
      <c r="CX95" s="533"/>
      <c r="CY95" s="533"/>
      <c r="CZ95" s="533"/>
    </row>
    <row r="96" spans="2:104" ht="13.5" x14ac:dyDescent="0.2">
      <c r="B96" s="145" t="str">
        <f t="shared" si="95"/>
        <v/>
      </c>
      <c r="C96" s="550"/>
      <c r="D96" s="551"/>
      <c r="E96" s="552"/>
      <c r="F96" s="553"/>
      <c r="G96" s="553"/>
      <c r="H96" s="554"/>
      <c r="I96" s="554"/>
      <c r="J96" s="554"/>
      <c r="K96" s="554"/>
      <c r="L96" s="613" t="str" cm="1">
        <f t="array" ref="L96">IF(OR(NOT(ISBLANK(H96:K96))),SUM(H96:K96), "")</f>
        <v/>
      </c>
      <c r="M96" s="613" t="str">
        <f t="shared" si="94"/>
        <v/>
      </c>
      <c r="N96" s="555" t="str">
        <f t="shared" si="79"/>
        <v/>
      </c>
      <c r="O96" s="532">
        <f t="shared" si="80"/>
        <v>0</v>
      </c>
      <c r="P96" s="146">
        <f t="shared" si="81"/>
        <v>0</v>
      </c>
      <c r="Q96" s="146">
        <f t="shared" si="45"/>
        <v>0</v>
      </c>
      <c r="R96" s="146">
        <f t="shared" si="46"/>
        <v>0</v>
      </c>
      <c r="S96" s="146" t="str">
        <f t="shared" si="82"/>
        <v/>
      </c>
      <c r="T96" s="146" t="str">
        <f t="shared" si="83"/>
        <v/>
      </c>
      <c r="U96" s="146">
        <f t="shared" si="47"/>
        <v>0</v>
      </c>
      <c r="V96" s="136">
        <f t="shared" si="84"/>
        <v>0</v>
      </c>
      <c r="W96" s="136">
        <f>IF(COLUMN(W$12)-COLUMN($V$12)+1&lt;=$U96,ROUNDUP(IF(SUM($V96:V96)+($E96-SUM($V96:V96))*$N96&gt;$E96-$O96,$E96-$O96-SUM($V96:V96),($E96-SUM($V96:V96))*$N96),0),0)</f>
        <v>0</v>
      </c>
      <c r="X96" s="136">
        <f>IF(COLUMN(X$12)-COLUMN($V$12)+1&lt;=$U96,ROUNDUP(IF(SUM($V96:W96)+($E96-SUM($V96:W96))*$N96&gt;$E96-$O96,$E96-$O96-SUM($V96:W96),($E96-SUM($V96:W96))*$N96),0),0)</f>
        <v>0</v>
      </c>
      <c r="Y96" s="136">
        <f>IF(COLUMN(Y$12)-COLUMN($V$12)+1&lt;=$U96,ROUNDUP(IF(SUM($V96:X96)+($E96-SUM($V96:X96))*$N96&gt;$E96-$O96,$E96-$O96-SUM($V96:X96),($E96-SUM($V96:X96))*$N96),0),0)</f>
        <v>0</v>
      </c>
      <c r="Z96" s="136">
        <f>IF(COLUMN(Z$12)-COLUMN($V$12)+1&lt;=$U96,ROUNDUP(IF(SUM($V96:Y96)+($E96-SUM($V96:Y96))*$N96&gt;$E96-$O96,$E96-$O96-SUM($V96:Y96),($E96-SUM($V96:Y96))*$N96),0),0)</f>
        <v>0</v>
      </c>
      <c r="AA96" s="136">
        <f>IF(COLUMN(AA$12)-COLUMN($V$12)+1&lt;=$U96,ROUNDUP(IF(SUM($V96:Z96)+($E96-SUM($V96:Z96))*$N96&gt;$E96-$O96,$E96-$O96-SUM($V96:Z96),($E96-SUM($V96:Z96))*$N96),0),0)</f>
        <v>0</v>
      </c>
      <c r="AB96" s="136">
        <f>IF(COLUMN(AB$12)-COLUMN($V$12)+1&lt;=$U96,ROUNDUP(IF(SUM($V96:AA96)+($E96-SUM($V96:AA96))*$N96&gt;$E96-$O96,$E96-$O96-SUM($V96:AA96),($E96-SUM($V96:AA96))*$N96),0),0)</f>
        <v>0</v>
      </c>
      <c r="AC96" s="136">
        <f>IF(COLUMN(AC$12)-COLUMN($V$12)+1&lt;=$U96,ROUNDUP(IF(SUM($V96:AB96)+($E96-SUM($V96:AB96))*$N96&gt;$E96-$O96,$E96-$O96-SUM($V96:AB96),($E96-SUM($V96:AB96))*$N96),0),0)</f>
        <v>0</v>
      </c>
      <c r="AD96" s="136">
        <f>IF(COLUMN(AD$12)-COLUMN($V$12)+1&lt;=$U96,ROUNDUP(IF(SUM($V96:AC96)+($E96-SUM($V96:AC96))*$N96&gt;$E96-$O96,$E96-$O96-SUM($V96:AC96),($E96-SUM($V96:AC96))*$N96),0),0)</f>
        <v>0</v>
      </c>
      <c r="AE96" s="136">
        <f>IF(COLUMN(AE$12)-COLUMN($V$12)+1&lt;=$U96,ROUNDUP(IF(SUM($V96:AD96)+($E96-SUM($V96:AD96))*$N96&gt;$E96-$O96,$E96-$O96-SUM($V96:AD96),($E96-SUM($V96:AD96))*$N96),0),0)</f>
        <v>0</v>
      </c>
      <c r="AF96" s="136">
        <f>IF(COLUMN(AF$12)-COLUMN($V$12)+1&lt;=$U96,ROUNDUP(IF(SUM($V96:AE96)+($E96-SUM($V96:AE96))*$N96&gt;$E96-$O96,$E96-$O96-SUM($V96:AE96),($E96-SUM($V96:AE96))*$N96),0),0)</f>
        <v>0</v>
      </c>
      <c r="AG96" s="136">
        <f>IF(COLUMN(AG$12)-COLUMN($V$12)+1&lt;=$U96,ROUNDUP(IF(SUM($V96:AF96)+($E96-SUM($V96:AF96))*$N96&gt;$E96-$O96,$E96-$O96-SUM($V96:AF96),($E96-SUM($V96:AF96))*$N96),0),0)</f>
        <v>0</v>
      </c>
      <c r="AH96" s="136">
        <f>IF(COLUMN(AH$12)-COLUMN($V$12)+1&lt;=$U96,ROUNDUP(IF(SUM($V96:AG96)+($E96-SUM($V96:AG96))*$N96&gt;$E96-$O96,$E96-$O96-SUM($V96:AG96),($E96-SUM($V96:AG96))*$N96),0),0)</f>
        <v>0</v>
      </c>
      <c r="AI96" s="136">
        <f>IF(COLUMN(AI$12)-COLUMN($V$12)+1&lt;=$U96,ROUNDUP(IF(SUM($V96:AH96)+($E96-SUM($V96:AH96))*$N96&gt;$E96-$O96,$E96-$O96-SUM($V96:AH96),($E96-SUM($V96:AH96))*$N96),0),0)</f>
        <v>0</v>
      </c>
      <c r="AJ96" s="136">
        <f>IF(COLUMN(AJ$12)-COLUMN($V$12)+1&lt;=$U96,ROUNDUP(IF(SUM($V96:AI96)+($E96-SUM($V96:AI96))*$N96&gt;$E96-$O96,$E96-$O96-SUM($V96:AI96),($E96-SUM($V96:AI96))*$N96),0),0)</f>
        <v>0</v>
      </c>
      <c r="AK96" s="136">
        <f>IF(COLUMN(AK$12)-COLUMN($V$12)+1&lt;=$U96,ROUNDUP(IF(SUM($V96:AJ96)+($E96-SUM($V96:AJ96))*$N96&gt;$E96-$O96,$E96-$O96-SUM($V96:AJ96),($E96-SUM($V96:AJ96))*$N96),0),0)</f>
        <v>0</v>
      </c>
      <c r="AL96" s="136">
        <f>IF(COLUMN(AL$12)-COLUMN($V$12)+1&lt;=$U96,ROUNDUP(IF(SUM($V96:AK96)+($E96-SUM($V96:AK96))*$N96&gt;$E96-$O96,$E96-$O96-SUM($V96:AK96),($E96-SUM($V96:AK96))*$N96),0),0)</f>
        <v>0</v>
      </c>
      <c r="AM96" s="136">
        <f>IF(COLUMN(AM$12)-COLUMN($V$12)+1&lt;=$U96,ROUNDUP(IF(SUM($V96:AL96)+($E96-SUM($V96:AL96))*$N96&gt;$E96-$O96,$E96-$O96-SUM($V96:AL96),($E96-SUM($V96:AL96))*$N96),0),0)</f>
        <v>0</v>
      </c>
      <c r="AN96" s="136">
        <f>IF(COLUMN(AN$12)-COLUMN($V$12)+1&lt;=$U96,ROUNDUP(IF(SUM($V96:AM96)+($E96-SUM($V96:AM96))*$N96&gt;$E96-$O96,$E96-$O96-SUM($V96:AM96),($E96-SUM($V96:AM96))*$N96),0),0)</f>
        <v>0</v>
      </c>
      <c r="AO96" s="136">
        <f>IF(COLUMN(AO$12)-COLUMN($V$12)+1&lt;=$U96,ROUNDUP(IF(SUM($V96:AN96)+($E96-SUM($V96:AN96))*$N96&gt;$E96-$O96,$E96-$O96-SUM($V96:AN96),($E96-SUM($V96:AN96))*$N96),0),0)</f>
        <v>0</v>
      </c>
      <c r="AP96" s="136">
        <f>IF(COLUMN(AP$12)-COLUMN($V$12)+1&lt;=$U96,ROUNDUP(IF(SUM($V96:AO96)+($E96-SUM($V96:AO96))*$N96&gt;$E96-$O96,$E96-$O96-SUM($V96:AO96),($E96-SUM($V96:AO96))*$N96),0),0)</f>
        <v>0</v>
      </c>
      <c r="AQ96" s="136">
        <f>IF(COLUMN(AQ$12)-COLUMN($V$12)+1&lt;=$U96,ROUNDUP(IF(SUM($V96:AP96)+($E96-SUM($V96:AP96))*$N96&gt;$E96-$O96,$E96-$O96-SUM($V96:AP96),($E96-SUM($V96:AP96))*$N96),0),0)</f>
        <v>0</v>
      </c>
      <c r="AR96" s="136">
        <f>IF(COLUMN(AR$12)-COLUMN($V$12)+1&lt;=$U96,ROUNDUP(IF(SUM($V96:AQ96)+($E96-SUM($V96:AQ96))*$N96&gt;$E96-$O96,$E96-$O96-SUM($V96:AQ96),($E96-SUM($V96:AQ96))*$N96),0),0)</f>
        <v>0</v>
      </c>
      <c r="AS96" s="136">
        <f>IF(COLUMN(AS$12)-COLUMN($V$12)+1&lt;=$U96,ROUNDUP(IF(SUM($V96:AR96)+($E96-SUM($V96:AR96))*$N96&gt;$E96-$O96,$E96-$O96-SUM($V96:AR96),($E96-SUM($V96:AR96))*$N96),0),0)</f>
        <v>0</v>
      </c>
      <c r="AT96" s="136">
        <f>IF(COLUMN(AT$12)-COLUMN($V$12)+1&lt;=$U96,ROUNDUP(IF(SUM($V96:AS96)+($E96-SUM($V96:AS96))*$N96&gt;$E96-$O96,$E96-$O96-SUM($V96:AS96),($E96-SUM($V96:AS96))*$N96),0),0)</f>
        <v>0</v>
      </c>
      <c r="AU96" s="136">
        <f>IF(COLUMN(AU$12)-COLUMN($V$12)+1&lt;=$U96,ROUNDUP(IF(SUM($V96:AT96)+($E96-SUM($V96:AT96))*$N96&gt;$E96-$O96,$E96-$O96-SUM($V96:AT96),($E96-SUM($V96:AT96))*$N96),0),0)</f>
        <v>0</v>
      </c>
      <c r="AV96" s="136">
        <f>IF(COLUMN(AV$12)-COLUMN($V$12)+1&lt;=$U96,ROUNDUP(IF(SUM($V96:AU96)+($E96-SUM($V96:AU96))*$N96&gt;$E96-$O96,$E96-$O96-SUM($V96:AU96),($E96-SUM($V96:AU96))*$N96),0),0)</f>
        <v>0</v>
      </c>
      <c r="AW96" s="136">
        <f>IF(COLUMN(AW$12)-COLUMN($V$12)+1&lt;=$U96,ROUNDUP(IF(SUM($V96:AV96)+($E96-SUM($V96:AV96))*$N96&gt;$E96-$O96,$E96-$O96-SUM($V96:AV96),($E96-SUM($V96:AV96))*$N96),0),0)</f>
        <v>0</v>
      </c>
      <c r="AX96" s="136">
        <f>IF(COLUMN(AX$12)-COLUMN($V$12)+1&lt;=$U96,ROUNDUP(IF(SUM($V96:AW96)+($E96-SUM($V96:AW96))*$N96&gt;$E96-$O96,$E96-$O96-SUM($V96:AW96),($E96-SUM($V96:AW96))*$N96),0),0)</f>
        <v>0</v>
      </c>
      <c r="AY96" s="136">
        <f>IF(COLUMN(AY$12)-COLUMN($V$12)+1&lt;=$U96,ROUNDUP(IF(SUM($V96:AX96)+($E96-SUM($V96:AX96))*$N96&gt;$E96-$O96,$E96-$O96-SUM($V96:AX96),($E96-SUM($V96:AX96))*$N96),0),0)</f>
        <v>0</v>
      </c>
      <c r="AZ96" s="136">
        <f>IF(COLUMN(AZ$12)-COLUMN($V$12)+1&lt;=$U96,ROUNDUP(IF(SUM($V96:AY96)+($E96-SUM($V96:AY96))*$N96&gt;$E96-$O96,$E96-$O96-SUM($V96:AY96),($E96-SUM($V96:AY96))*$N96),0),0)</f>
        <v>0</v>
      </c>
      <c r="BA96" s="136">
        <f>IF(COLUMN(BA$12)-COLUMN($V$12)+1&lt;=$U96,ROUNDUP(IF(SUM($V96:AZ96)+($E96-SUM($V96:AZ96))*$N96&gt;$E96-$O96,$E96-$O96-SUM($V96:AZ96),($E96-SUM($V96:AZ96))*$N96),0),0)</f>
        <v>0</v>
      </c>
      <c r="BB96" s="556">
        <f t="shared" si="85"/>
        <v>0</v>
      </c>
      <c r="BC96" s="556">
        <f t="shared" si="86"/>
        <v>0</v>
      </c>
      <c r="BD96" s="146">
        <f t="shared" si="87"/>
        <v>0</v>
      </c>
      <c r="BE96" s="146">
        <f t="shared" si="88"/>
        <v>0</v>
      </c>
      <c r="BF96" s="146">
        <f t="shared" si="89"/>
        <v>0</v>
      </c>
      <c r="BH96" s="557">
        <f t="shared" si="90"/>
        <v>0</v>
      </c>
      <c r="BI96" s="558">
        <f t="shared" si="48"/>
        <v>0</v>
      </c>
      <c r="BJ96" s="558">
        <f t="shared" si="49"/>
        <v>0</v>
      </c>
      <c r="BK96" s="557">
        <f t="shared" si="91"/>
        <v>0</v>
      </c>
      <c r="BL96" s="558">
        <f t="shared" si="50"/>
        <v>0</v>
      </c>
      <c r="BM96" s="558">
        <f t="shared" si="51"/>
        <v>0</v>
      </c>
      <c r="BN96" s="558">
        <f t="shared" si="52"/>
        <v>0</v>
      </c>
      <c r="BO96" s="558">
        <f t="shared" si="53"/>
        <v>0</v>
      </c>
      <c r="BP96" s="558">
        <f t="shared" si="54"/>
        <v>0</v>
      </c>
      <c r="BQ96" s="558">
        <f t="shared" si="55"/>
        <v>0</v>
      </c>
      <c r="BR96" s="533"/>
      <c r="BS96" s="557">
        <f t="shared" si="92"/>
        <v>0</v>
      </c>
      <c r="BT96" s="558">
        <f t="shared" si="56"/>
        <v>0</v>
      </c>
      <c r="BU96" s="558">
        <f t="shared" si="57"/>
        <v>0</v>
      </c>
      <c r="BV96" s="557">
        <f t="shared" si="93"/>
        <v>0</v>
      </c>
      <c r="BW96" s="558">
        <f t="shared" si="58"/>
        <v>0</v>
      </c>
      <c r="BX96" s="558">
        <f t="shared" si="59"/>
        <v>0</v>
      </c>
      <c r="BY96" s="558">
        <f t="shared" si="60"/>
        <v>0</v>
      </c>
      <c r="BZ96" s="558">
        <f t="shared" si="61"/>
        <v>0</v>
      </c>
      <c r="CA96" s="558">
        <f t="shared" si="62"/>
        <v>0</v>
      </c>
      <c r="CB96" s="558">
        <f t="shared" si="63"/>
        <v>0</v>
      </c>
      <c r="CC96" s="533"/>
      <c r="CD96" s="533"/>
      <c r="CE96" s="533"/>
      <c r="CF96" s="533"/>
      <c r="CG96" s="533"/>
      <c r="CH96" s="533"/>
      <c r="CI96" s="533"/>
      <c r="CJ96" s="533"/>
      <c r="CK96" s="533"/>
      <c r="CL96" s="533"/>
      <c r="CM96" s="533"/>
      <c r="CN96" s="533"/>
      <c r="CO96" s="533"/>
      <c r="CP96" s="533"/>
      <c r="CQ96" s="533"/>
      <c r="CR96" s="533"/>
      <c r="CS96" s="533"/>
      <c r="CT96" s="533"/>
      <c r="CU96" s="533"/>
      <c r="CV96" s="533"/>
      <c r="CW96" s="533"/>
      <c r="CX96" s="533"/>
      <c r="CY96" s="533"/>
      <c r="CZ96" s="533"/>
    </row>
    <row r="97" spans="2:104" ht="13.5" x14ac:dyDescent="0.2">
      <c r="B97" s="145" t="str">
        <f t="shared" si="95"/>
        <v/>
      </c>
      <c r="C97" s="550"/>
      <c r="D97" s="551"/>
      <c r="E97" s="552"/>
      <c r="F97" s="553"/>
      <c r="G97" s="553"/>
      <c r="H97" s="554"/>
      <c r="I97" s="554"/>
      <c r="J97" s="554"/>
      <c r="K97" s="554"/>
      <c r="L97" s="613" t="str" cm="1">
        <f t="array" ref="L97">IF(OR(NOT(ISBLANK(H97:K97))),SUM(H97:K97), "")</f>
        <v/>
      </c>
      <c r="M97" s="613" t="str">
        <f t="shared" si="94"/>
        <v/>
      </c>
      <c r="N97" s="555" t="str">
        <f t="shared" si="79"/>
        <v/>
      </c>
      <c r="O97" s="532">
        <f t="shared" si="80"/>
        <v>0</v>
      </c>
      <c r="P97" s="146">
        <f t="shared" si="81"/>
        <v>0</v>
      </c>
      <c r="Q97" s="146">
        <f t="shared" ref="Q97:Q160" si="96">IFERROR(SUM(V97:BA97),"")</f>
        <v>0</v>
      </c>
      <c r="R97" s="146">
        <f t="shared" ref="R97:R160" si="97">IFERROR(INDEX($V97:$BA97,1,S97),0)</f>
        <v>0</v>
      </c>
      <c r="S97" s="146" t="str">
        <f t="shared" si="82"/>
        <v/>
      </c>
      <c r="T97" s="146" t="str">
        <f t="shared" si="83"/>
        <v/>
      </c>
      <c r="U97" s="146">
        <f t="shared" ref="U97:U160" si="98">MIN(T97,S97)</f>
        <v>0</v>
      </c>
      <c r="V97" s="136">
        <f t="shared" si="84"/>
        <v>0</v>
      </c>
      <c r="W97" s="136">
        <f>IF(COLUMN(W$12)-COLUMN($V$12)+1&lt;=$U97,ROUNDUP(IF(SUM($V97:V97)+($E97-SUM($V97:V97))*$N97&gt;$E97-$O97,$E97-$O97-SUM($V97:V97),($E97-SUM($V97:V97))*$N97),0),0)</f>
        <v>0</v>
      </c>
      <c r="X97" s="136">
        <f>IF(COLUMN(X$12)-COLUMN($V$12)+1&lt;=$U97,ROUNDUP(IF(SUM($V97:W97)+($E97-SUM($V97:W97))*$N97&gt;$E97-$O97,$E97-$O97-SUM($V97:W97),($E97-SUM($V97:W97))*$N97),0),0)</f>
        <v>0</v>
      </c>
      <c r="Y97" s="136">
        <f>IF(COLUMN(Y$12)-COLUMN($V$12)+1&lt;=$U97,ROUNDUP(IF(SUM($V97:X97)+($E97-SUM($V97:X97))*$N97&gt;$E97-$O97,$E97-$O97-SUM($V97:X97),($E97-SUM($V97:X97))*$N97),0),0)</f>
        <v>0</v>
      </c>
      <c r="Z97" s="136">
        <f>IF(COLUMN(Z$12)-COLUMN($V$12)+1&lt;=$U97,ROUNDUP(IF(SUM($V97:Y97)+($E97-SUM($V97:Y97))*$N97&gt;$E97-$O97,$E97-$O97-SUM($V97:Y97),($E97-SUM($V97:Y97))*$N97),0),0)</f>
        <v>0</v>
      </c>
      <c r="AA97" s="136">
        <f>IF(COLUMN(AA$12)-COLUMN($V$12)+1&lt;=$U97,ROUNDUP(IF(SUM($V97:Z97)+($E97-SUM($V97:Z97))*$N97&gt;$E97-$O97,$E97-$O97-SUM($V97:Z97),($E97-SUM($V97:Z97))*$N97),0),0)</f>
        <v>0</v>
      </c>
      <c r="AB97" s="136">
        <f>IF(COLUMN(AB$12)-COLUMN($V$12)+1&lt;=$U97,ROUNDUP(IF(SUM($V97:AA97)+($E97-SUM($V97:AA97))*$N97&gt;$E97-$O97,$E97-$O97-SUM($V97:AA97),($E97-SUM($V97:AA97))*$N97),0),0)</f>
        <v>0</v>
      </c>
      <c r="AC97" s="136">
        <f>IF(COLUMN(AC$12)-COLUMN($V$12)+1&lt;=$U97,ROUNDUP(IF(SUM($V97:AB97)+($E97-SUM($V97:AB97))*$N97&gt;$E97-$O97,$E97-$O97-SUM($V97:AB97),($E97-SUM($V97:AB97))*$N97),0),0)</f>
        <v>0</v>
      </c>
      <c r="AD97" s="136">
        <f>IF(COLUMN(AD$12)-COLUMN($V$12)+1&lt;=$U97,ROUNDUP(IF(SUM($V97:AC97)+($E97-SUM($V97:AC97))*$N97&gt;$E97-$O97,$E97-$O97-SUM($V97:AC97),($E97-SUM($V97:AC97))*$N97),0),0)</f>
        <v>0</v>
      </c>
      <c r="AE97" s="136">
        <f>IF(COLUMN(AE$12)-COLUMN($V$12)+1&lt;=$U97,ROUNDUP(IF(SUM($V97:AD97)+($E97-SUM($V97:AD97))*$N97&gt;$E97-$O97,$E97-$O97-SUM($V97:AD97),($E97-SUM($V97:AD97))*$N97),0),0)</f>
        <v>0</v>
      </c>
      <c r="AF97" s="136">
        <f>IF(COLUMN(AF$12)-COLUMN($V$12)+1&lt;=$U97,ROUNDUP(IF(SUM($V97:AE97)+($E97-SUM($V97:AE97))*$N97&gt;$E97-$O97,$E97-$O97-SUM($V97:AE97),($E97-SUM($V97:AE97))*$N97),0),0)</f>
        <v>0</v>
      </c>
      <c r="AG97" s="136">
        <f>IF(COLUMN(AG$12)-COLUMN($V$12)+1&lt;=$U97,ROUNDUP(IF(SUM($V97:AF97)+($E97-SUM($V97:AF97))*$N97&gt;$E97-$O97,$E97-$O97-SUM($V97:AF97),($E97-SUM($V97:AF97))*$N97),0),0)</f>
        <v>0</v>
      </c>
      <c r="AH97" s="136">
        <f>IF(COLUMN(AH$12)-COLUMN($V$12)+1&lt;=$U97,ROUNDUP(IF(SUM($V97:AG97)+($E97-SUM($V97:AG97))*$N97&gt;$E97-$O97,$E97-$O97-SUM($V97:AG97),($E97-SUM($V97:AG97))*$N97),0),0)</f>
        <v>0</v>
      </c>
      <c r="AI97" s="136">
        <f>IF(COLUMN(AI$12)-COLUMN($V$12)+1&lt;=$U97,ROUNDUP(IF(SUM($V97:AH97)+($E97-SUM($V97:AH97))*$N97&gt;$E97-$O97,$E97-$O97-SUM($V97:AH97),($E97-SUM($V97:AH97))*$N97),0),0)</f>
        <v>0</v>
      </c>
      <c r="AJ97" s="136">
        <f>IF(COLUMN(AJ$12)-COLUMN($V$12)+1&lt;=$U97,ROUNDUP(IF(SUM($V97:AI97)+($E97-SUM($V97:AI97))*$N97&gt;$E97-$O97,$E97-$O97-SUM($V97:AI97),($E97-SUM($V97:AI97))*$N97),0),0)</f>
        <v>0</v>
      </c>
      <c r="AK97" s="136">
        <f>IF(COLUMN(AK$12)-COLUMN($V$12)+1&lt;=$U97,ROUNDUP(IF(SUM($V97:AJ97)+($E97-SUM($V97:AJ97))*$N97&gt;$E97-$O97,$E97-$O97-SUM($V97:AJ97),($E97-SUM($V97:AJ97))*$N97),0),0)</f>
        <v>0</v>
      </c>
      <c r="AL97" s="136">
        <f>IF(COLUMN(AL$12)-COLUMN($V$12)+1&lt;=$U97,ROUNDUP(IF(SUM($V97:AK97)+($E97-SUM($V97:AK97))*$N97&gt;$E97-$O97,$E97-$O97-SUM($V97:AK97),($E97-SUM($V97:AK97))*$N97),0),0)</f>
        <v>0</v>
      </c>
      <c r="AM97" s="136">
        <f>IF(COLUMN(AM$12)-COLUMN($V$12)+1&lt;=$U97,ROUNDUP(IF(SUM($V97:AL97)+($E97-SUM($V97:AL97))*$N97&gt;$E97-$O97,$E97-$O97-SUM($V97:AL97),($E97-SUM($V97:AL97))*$N97),0),0)</f>
        <v>0</v>
      </c>
      <c r="AN97" s="136">
        <f>IF(COLUMN(AN$12)-COLUMN($V$12)+1&lt;=$U97,ROUNDUP(IF(SUM($V97:AM97)+($E97-SUM($V97:AM97))*$N97&gt;$E97-$O97,$E97-$O97-SUM($V97:AM97),($E97-SUM($V97:AM97))*$N97),0),0)</f>
        <v>0</v>
      </c>
      <c r="AO97" s="136">
        <f>IF(COLUMN(AO$12)-COLUMN($V$12)+1&lt;=$U97,ROUNDUP(IF(SUM($V97:AN97)+($E97-SUM($V97:AN97))*$N97&gt;$E97-$O97,$E97-$O97-SUM($V97:AN97),($E97-SUM($V97:AN97))*$N97),0),0)</f>
        <v>0</v>
      </c>
      <c r="AP97" s="136">
        <f>IF(COLUMN(AP$12)-COLUMN($V$12)+1&lt;=$U97,ROUNDUP(IF(SUM($V97:AO97)+($E97-SUM($V97:AO97))*$N97&gt;$E97-$O97,$E97-$O97-SUM($V97:AO97),($E97-SUM($V97:AO97))*$N97),0),0)</f>
        <v>0</v>
      </c>
      <c r="AQ97" s="136">
        <f>IF(COLUMN(AQ$12)-COLUMN($V$12)+1&lt;=$U97,ROUNDUP(IF(SUM($V97:AP97)+($E97-SUM($V97:AP97))*$N97&gt;$E97-$O97,$E97-$O97-SUM($V97:AP97),($E97-SUM($V97:AP97))*$N97),0),0)</f>
        <v>0</v>
      </c>
      <c r="AR97" s="136">
        <f>IF(COLUMN(AR$12)-COLUMN($V$12)+1&lt;=$U97,ROUNDUP(IF(SUM($V97:AQ97)+($E97-SUM($V97:AQ97))*$N97&gt;$E97-$O97,$E97-$O97-SUM($V97:AQ97),($E97-SUM($V97:AQ97))*$N97),0),0)</f>
        <v>0</v>
      </c>
      <c r="AS97" s="136">
        <f>IF(COLUMN(AS$12)-COLUMN($V$12)+1&lt;=$U97,ROUNDUP(IF(SUM($V97:AR97)+($E97-SUM($V97:AR97))*$N97&gt;$E97-$O97,$E97-$O97-SUM($V97:AR97),($E97-SUM($V97:AR97))*$N97),0),0)</f>
        <v>0</v>
      </c>
      <c r="AT97" s="136">
        <f>IF(COLUMN(AT$12)-COLUMN($V$12)+1&lt;=$U97,ROUNDUP(IF(SUM($V97:AS97)+($E97-SUM($V97:AS97))*$N97&gt;$E97-$O97,$E97-$O97-SUM($V97:AS97),($E97-SUM($V97:AS97))*$N97),0),0)</f>
        <v>0</v>
      </c>
      <c r="AU97" s="136">
        <f>IF(COLUMN(AU$12)-COLUMN($V$12)+1&lt;=$U97,ROUNDUP(IF(SUM($V97:AT97)+($E97-SUM($V97:AT97))*$N97&gt;$E97-$O97,$E97-$O97-SUM($V97:AT97),($E97-SUM($V97:AT97))*$N97),0),0)</f>
        <v>0</v>
      </c>
      <c r="AV97" s="136">
        <f>IF(COLUMN(AV$12)-COLUMN($V$12)+1&lt;=$U97,ROUNDUP(IF(SUM($V97:AU97)+($E97-SUM($V97:AU97))*$N97&gt;$E97-$O97,$E97-$O97-SUM($V97:AU97),($E97-SUM($V97:AU97))*$N97),0),0)</f>
        <v>0</v>
      </c>
      <c r="AW97" s="136">
        <f>IF(COLUMN(AW$12)-COLUMN($V$12)+1&lt;=$U97,ROUNDUP(IF(SUM($V97:AV97)+($E97-SUM($V97:AV97))*$N97&gt;$E97-$O97,$E97-$O97-SUM($V97:AV97),($E97-SUM($V97:AV97))*$N97),0),0)</f>
        <v>0</v>
      </c>
      <c r="AX97" s="136">
        <f>IF(COLUMN(AX$12)-COLUMN($V$12)+1&lt;=$U97,ROUNDUP(IF(SUM($V97:AW97)+($E97-SUM($V97:AW97))*$N97&gt;$E97-$O97,$E97-$O97-SUM($V97:AW97),($E97-SUM($V97:AW97))*$N97),0),0)</f>
        <v>0</v>
      </c>
      <c r="AY97" s="136">
        <f>IF(COLUMN(AY$12)-COLUMN($V$12)+1&lt;=$U97,ROUNDUP(IF(SUM($V97:AX97)+($E97-SUM($V97:AX97))*$N97&gt;$E97-$O97,$E97-$O97-SUM($V97:AX97),($E97-SUM($V97:AX97))*$N97),0),0)</f>
        <v>0</v>
      </c>
      <c r="AZ97" s="136">
        <f>IF(COLUMN(AZ$12)-COLUMN($V$12)+1&lt;=$U97,ROUNDUP(IF(SUM($V97:AY97)+($E97-SUM($V97:AY97))*$N97&gt;$E97-$O97,$E97-$O97-SUM($V97:AY97),($E97-SUM($V97:AY97))*$N97),0),0)</f>
        <v>0</v>
      </c>
      <c r="BA97" s="136">
        <f>IF(COLUMN(BA$12)-COLUMN($V$12)+1&lt;=$U97,ROUNDUP(IF(SUM($V97:AZ97)+($E97-SUM($V97:AZ97))*$N97&gt;$E97-$O97,$E97-$O97-SUM($V97:AZ97),($E97-SUM($V97:AZ97))*$N97),0),0)</f>
        <v>0</v>
      </c>
      <c r="BB97" s="556">
        <f t="shared" si="85"/>
        <v>0</v>
      </c>
      <c r="BC97" s="556">
        <f t="shared" si="86"/>
        <v>0</v>
      </c>
      <c r="BD97" s="146">
        <f t="shared" si="87"/>
        <v>0</v>
      </c>
      <c r="BE97" s="146">
        <f t="shared" si="88"/>
        <v>0</v>
      </c>
      <c r="BF97" s="146">
        <f t="shared" si="89"/>
        <v>0</v>
      </c>
      <c r="BH97" s="557">
        <f t="shared" si="90"/>
        <v>0</v>
      </c>
      <c r="BI97" s="558">
        <f t="shared" ref="BI97:BI160" si="99">BE97*BH97</f>
        <v>0</v>
      </c>
      <c r="BJ97" s="558">
        <f t="shared" ref="BJ97:BJ160" si="100">BF97*BH97</f>
        <v>0</v>
      </c>
      <c r="BK97" s="557">
        <f t="shared" si="91"/>
        <v>0</v>
      </c>
      <c r="BL97" s="558">
        <f t="shared" ref="BL97:BL160" si="101">BK97*BE97*BB97</f>
        <v>0</v>
      </c>
      <c r="BM97" s="558">
        <f t="shared" ref="BM97:BM160" si="102">BF97*BK97*BB97</f>
        <v>0</v>
      </c>
      <c r="BN97" s="558">
        <f t="shared" ref="BN97:BN160" si="103">IFERROR($BD97*$BH97+$BD97*$BK97*$BB97,"")</f>
        <v>0</v>
      </c>
      <c r="BO97" s="558">
        <f t="shared" ref="BO97:BO160" si="104">BL97+BI97</f>
        <v>0</v>
      </c>
      <c r="BP97" s="558">
        <f t="shared" ref="BP97:BP160" si="105">BM97+BJ97</f>
        <v>0</v>
      </c>
      <c r="BQ97" s="558">
        <f t="shared" ref="BQ97:BQ160" si="106">IFERROR(BN97-BO97,"")</f>
        <v>0</v>
      </c>
      <c r="BR97" s="533"/>
      <c r="BS97" s="557">
        <f t="shared" si="92"/>
        <v>0</v>
      </c>
      <c r="BT97" s="558">
        <f t="shared" ref="BT97:BT160" si="107">BS97*BE97</f>
        <v>0</v>
      </c>
      <c r="BU97" s="558">
        <f t="shared" ref="BU97:BU160" si="108">BS97*BF97</f>
        <v>0</v>
      </c>
      <c r="BV97" s="557">
        <f t="shared" si="93"/>
        <v>0</v>
      </c>
      <c r="BW97" s="558">
        <f t="shared" ref="BW97:BW160" si="109">BV97*BE97*BC97</f>
        <v>0</v>
      </c>
      <c r="BX97" s="558">
        <f t="shared" ref="BX97:BX160" si="110">BV97*BF97*BC97</f>
        <v>0</v>
      </c>
      <c r="BY97" s="558">
        <f t="shared" ref="BY97:BY160" si="111">IFERROR(BD97*BS97+BD97*BV97*BC97,"")</f>
        <v>0</v>
      </c>
      <c r="BZ97" s="558">
        <f t="shared" ref="BZ97:BZ160" si="112">BW97+BT97</f>
        <v>0</v>
      </c>
      <c r="CA97" s="558">
        <f t="shared" ref="CA97:CA160" si="113">BX97+BU97</f>
        <v>0</v>
      </c>
      <c r="CB97" s="558">
        <f t="shared" ref="CB97:CB160" si="114">IFERROR(BY97-BZ97,"")</f>
        <v>0</v>
      </c>
      <c r="CC97" s="533"/>
      <c r="CD97" s="533"/>
      <c r="CE97" s="533"/>
      <c r="CF97" s="533"/>
      <c r="CG97" s="533"/>
      <c r="CH97" s="533"/>
      <c r="CI97" s="533"/>
      <c r="CJ97" s="533"/>
      <c r="CK97" s="533"/>
      <c r="CL97" s="533"/>
      <c r="CM97" s="533"/>
      <c r="CN97" s="533"/>
      <c r="CO97" s="533"/>
      <c r="CP97" s="533"/>
      <c r="CQ97" s="533"/>
      <c r="CR97" s="533"/>
      <c r="CS97" s="533"/>
      <c r="CT97" s="533"/>
      <c r="CU97" s="533"/>
      <c r="CV97" s="533"/>
      <c r="CW97" s="533"/>
      <c r="CX97" s="533"/>
      <c r="CY97" s="533"/>
      <c r="CZ97" s="533"/>
    </row>
    <row r="98" spans="2:104" ht="13.5" x14ac:dyDescent="0.2">
      <c r="B98" s="145" t="str">
        <f t="shared" si="95"/>
        <v/>
      </c>
      <c r="C98" s="550"/>
      <c r="D98" s="551"/>
      <c r="E98" s="552"/>
      <c r="F98" s="553"/>
      <c r="G98" s="553"/>
      <c r="H98" s="554"/>
      <c r="I98" s="554"/>
      <c r="J98" s="554"/>
      <c r="K98" s="554"/>
      <c r="L98" s="613" t="str" cm="1">
        <f t="array" ref="L98">IF(OR(NOT(ISBLANK(H98:K98))),SUM(H98:K98), "")</f>
        <v/>
      </c>
      <c r="M98" s="613" t="str">
        <f t="shared" si="94"/>
        <v/>
      </c>
      <c r="N98" s="555" t="str">
        <f t="shared" si="79"/>
        <v/>
      </c>
      <c r="O98" s="532">
        <f t="shared" si="80"/>
        <v>0</v>
      </c>
      <c r="P98" s="146">
        <f t="shared" si="81"/>
        <v>0</v>
      </c>
      <c r="Q98" s="146">
        <f t="shared" si="96"/>
        <v>0</v>
      </c>
      <c r="R98" s="146">
        <f t="shared" si="97"/>
        <v>0</v>
      </c>
      <c r="S98" s="146" t="str">
        <f t="shared" si="82"/>
        <v/>
      </c>
      <c r="T98" s="146" t="str">
        <f t="shared" si="83"/>
        <v/>
      </c>
      <c r="U98" s="146">
        <f t="shared" si="98"/>
        <v>0</v>
      </c>
      <c r="V98" s="136">
        <f t="shared" si="84"/>
        <v>0</v>
      </c>
      <c r="W98" s="136">
        <f>IF(COLUMN(W$12)-COLUMN($V$12)+1&lt;=$U98,ROUNDUP(IF(SUM($V98:V98)+($E98-SUM($V98:V98))*$N98&gt;$E98-$O98,$E98-$O98-SUM($V98:V98),($E98-SUM($V98:V98))*$N98),0),0)</f>
        <v>0</v>
      </c>
      <c r="X98" s="136">
        <f>IF(COLUMN(X$12)-COLUMN($V$12)+1&lt;=$U98,ROUNDUP(IF(SUM($V98:W98)+($E98-SUM($V98:W98))*$N98&gt;$E98-$O98,$E98-$O98-SUM($V98:W98),($E98-SUM($V98:W98))*$N98),0),0)</f>
        <v>0</v>
      </c>
      <c r="Y98" s="136">
        <f>IF(COLUMN(Y$12)-COLUMN($V$12)+1&lt;=$U98,ROUNDUP(IF(SUM($V98:X98)+($E98-SUM($V98:X98))*$N98&gt;$E98-$O98,$E98-$O98-SUM($V98:X98),($E98-SUM($V98:X98))*$N98),0),0)</f>
        <v>0</v>
      </c>
      <c r="Z98" s="136">
        <f>IF(COLUMN(Z$12)-COLUMN($V$12)+1&lt;=$U98,ROUNDUP(IF(SUM($V98:Y98)+($E98-SUM($V98:Y98))*$N98&gt;$E98-$O98,$E98-$O98-SUM($V98:Y98),($E98-SUM($V98:Y98))*$N98),0),0)</f>
        <v>0</v>
      </c>
      <c r="AA98" s="136">
        <f>IF(COLUMN(AA$12)-COLUMN($V$12)+1&lt;=$U98,ROUNDUP(IF(SUM($V98:Z98)+($E98-SUM($V98:Z98))*$N98&gt;$E98-$O98,$E98-$O98-SUM($V98:Z98),($E98-SUM($V98:Z98))*$N98),0),0)</f>
        <v>0</v>
      </c>
      <c r="AB98" s="136">
        <f>IF(COLUMN(AB$12)-COLUMN($V$12)+1&lt;=$U98,ROUNDUP(IF(SUM($V98:AA98)+($E98-SUM($V98:AA98))*$N98&gt;$E98-$O98,$E98-$O98-SUM($V98:AA98),($E98-SUM($V98:AA98))*$N98),0),0)</f>
        <v>0</v>
      </c>
      <c r="AC98" s="136">
        <f>IF(COLUMN(AC$12)-COLUMN($V$12)+1&lt;=$U98,ROUNDUP(IF(SUM($V98:AB98)+($E98-SUM($V98:AB98))*$N98&gt;$E98-$O98,$E98-$O98-SUM($V98:AB98),($E98-SUM($V98:AB98))*$N98),0),0)</f>
        <v>0</v>
      </c>
      <c r="AD98" s="136">
        <f>IF(COLUMN(AD$12)-COLUMN($V$12)+1&lt;=$U98,ROUNDUP(IF(SUM($V98:AC98)+($E98-SUM($V98:AC98))*$N98&gt;$E98-$O98,$E98-$O98-SUM($V98:AC98),($E98-SUM($V98:AC98))*$N98),0),0)</f>
        <v>0</v>
      </c>
      <c r="AE98" s="136">
        <f>IF(COLUMN(AE$12)-COLUMN($V$12)+1&lt;=$U98,ROUNDUP(IF(SUM($V98:AD98)+($E98-SUM($V98:AD98))*$N98&gt;$E98-$O98,$E98-$O98-SUM($V98:AD98),($E98-SUM($V98:AD98))*$N98),0),0)</f>
        <v>0</v>
      </c>
      <c r="AF98" s="136">
        <f>IF(COLUMN(AF$12)-COLUMN($V$12)+1&lt;=$U98,ROUNDUP(IF(SUM($V98:AE98)+($E98-SUM($V98:AE98))*$N98&gt;$E98-$O98,$E98-$O98-SUM($V98:AE98),($E98-SUM($V98:AE98))*$N98),0),0)</f>
        <v>0</v>
      </c>
      <c r="AG98" s="136">
        <f>IF(COLUMN(AG$12)-COLUMN($V$12)+1&lt;=$U98,ROUNDUP(IF(SUM($V98:AF98)+($E98-SUM($V98:AF98))*$N98&gt;$E98-$O98,$E98-$O98-SUM($V98:AF98),($E98-SUM($V98:AF98))*$N98),0),0)</f>
        <v>0</v>
      </c>
      <c r="AH98" s="136">
        <f>IF(COLUMN(AH$12)-COLUMN($V$12)+1&lt;=$U98,ROUNDUP(IF(SUM($V98:AG98)+($E98-SUM($V98:AG98))*$N98&gt;$E98-$O98,$E98-$O98-SUM($V98:AG98),($E98-SUM($V98:AG98))*$N98),0),0)</f>
        <v>0</v>
      </c>
      <c r="AI98" s="136">
        <f>IF(COLUMN(AI$12)-COLUMN($V$12)+1&lt;=$U98,ROUNDUP(IF(SUM($V98:AH98)+($E98-SUM($V98:AH98))*$N98&gt;$E98-$O98,$E98-$O98-SUM($V98:AH98),($E98-SUM($V98:AH98))*$N98),0),0)</f>
        <v>0</v>
      </c>
      <c r="AJ98" s="136">
        <f>IF(COLUMN(AJ$12)-COLUMN($V$12)+1&lt;=$U98,ROUNDUP(IF(SUM($V98:AI98)+($E98-SUM($V98:AI98))*$N98&gt;$E98-$O98,$E98-$O98-SUM($V98:AI98),($E98-SUM($V98:AI98))*$N98),0),0)</f>
        <v>0</v>
      </c>
      <c r="AK98" s="136">
        <f>IF(COLUMN(AK$12)-COLUMN($V$12)+1&lt;=$U98,ROUNDUP(IF(SUM($V98:AJ98)+($E98-SUM($V98:AJ98))*$N98&gt;$E98-$O98,$E98-$O98-SUM($V98:AJ98),($E98-SUM($V98:AJ98))*$N98),0),0)</f>
        <v>0</v>
      </c>
      <c r="AL98" s="136">
        <f>IF(COLUMN(AL$12)-COLUMN($V$12)+1&lt;=$U98,ROUNDUP(IF(SUM($V98:AK98)+($E98-SUM($V98:AK98))*$N98&gt;$E98-$O98,$E98-$O98-SUM($V98:AK98),($E98-SUM($V98:AK98))*$N98),0),0)</f>
        <v>0</v>
      </c>
      <c r="AM98" s="136">
        <f>IF(COLUMN(AM$12)-COLUMN($V$12)+1&lt;=$U98,ROUNDUP(IF(SUM($V98:AL98)+($E98-SUM($V98:AL98))*$N98&gt;$E98-$O98,$E98-$O98-SUM($V98:AL98),($E98-SUM($V98:AL98))*$N98),0),0)</f>
        <v>0</v>
      </c>
      <c r="AN98" s="136">
        <f>IF(COLUMN(AN$12)-COLUMN($V$12)+1&lt;=$U98,ROUNDUP(IF(SUM($V98:AM98)+($E98-SUM($V98:AM98))*$N98&gt;$E98-$O98,$E98-$O98-SUM($V98:AM98),($E98-SUM($V98:AM98))*$N98),0),0)</f>
        <v>0</v>
      </c>
      <c r="AO98" s="136">
        <f>IF(COLUMN(AO$12)-COLUMN($V$12)+1&lt;=$U98,ROUNDUP(IF(SUM($V98:AN98)+($E98-SUM($V98:AN98))*$N98&gt;$E98-$O98,$E98-$O98-SUM($V98:AN98),($E98-SUM($V98:AN98))*$N98),0),0)</f>
        <v>0</v>
      </c>
      <c r="AP98" s="136">
        <f>IF(COLUMN(AP$12)-COLUMN($V$12)+1&lt;=$U98,ROUNDUP(IF(SUM($V98:AO98)+($E98-SUM($V98:AO98))*$N98&gt;$E98-$O98,$E98-$O98-SUM($V98:AO98),($E98-SUM($V98:AO98))*$N98),0),0)</f>
        <v>0</v>
      </c>
      <c r="AQ98" s="136">
        <f>IF(COLUMN(AQ$12)-COLUMN($V$12)+1&lt;=$U98,ROUNDUP(IF(SUM($V98:AP98)+($E98-SUM($V98:AP98))*$N98&gt;$E98-$O98,$E98-$O98-SUM($V98:AP98),($E98-SUM($V98:AP98))*$N98),0),0)</f>
        <v>0</v>
      </c>
      <c r="AR98" s="136">
        <f>IF(COLUMN(AR$12)-COLUMN($V$12)+1&lt;=$U98,ROUNDUP(IF(SUM($V98:AQ98)+($E98-SUM($V98:AQ98))*$N98&gt;$E98-$O98,$E98-$O98-SUM($V98:AQ98),($E98-SUM($V98:AQ98))*$N98),0),0)</f>
        <v>0</v>
      </c>
      <c r="AS98" s="136">
        <f>IF(COLUMN(AS$12)-COLUMN($V$12)+1&lt;=$U98,ROUNDUP(IF(SUM($V98:AR98)+($E98-SUM($V98:AR98))*$N98&gt;$E98-$O98,$E98-$O98-SUM($V98:AR98),($E98-SUM($V98:AR98))*$N98),0),0)</f>
        <v>0</v>
      </c>
      <c r="AT98" s="136">
        <f>IF(COLUMN(AT$12)-COLUMN($V$12)+1&lt;=$U98,ROUNDUP(IF(SUM($V98:AS98)+($E98-SUM($V98:AS98))*$N98&gt;$E98-$O98,$E98-$O98-SUM($V98:AS98),($E98-SUM($V98:AS98))*$N98),0),0)</f>
        <v>0</v>
      </c>
      <c r="AU98" s="136">
        <f>IF(COLUMN(AU$12)-COLUMN($V$12)+1&lt;=$U98,ROUNDUP(IF(SUM($V98:AT98)+($E98-SUM($V98:AT98))*$N98&gt;$E98-$O98,$E98-$O98-SUM($V98:AT98),($E98-SUM($V98:AT98))*$N98),0),0)</f>
        <v>0</v>
      </c>
      <c r="AV98" s="136">
        <f>IF(COLUMN(AV$12)-COLUMN($V$12)+1&lt;=$U98,ROUNDUP(IF(SUM($V98:AU98)+($E98-SUM($V98:AU98))*$N98&gt;$E98-$O98,$E98-$O98-SUM($V98:AU98),($E98-SUM($V98:AU98))*$N98),0),0)</f>
        <v>0</v>
      </c>
      <c r="AW98" s="136">
        <f>IF(COLUMN(AW$12)-COLUMN($V$12)+1&lt;=$U98,ROUNDUP(IF(SUM($V98:AV98)+($E98-SUM($V98:AV98))*$N98&gt;$E98-$O98,$E98-$O98-SUM($V98:AV98),($E98-SUM($V98:AV98))*$N98),0),0)</f>
        <v>0</v>
      </c>
      <c r="AX98" s="136">
        <f>IF(COLUMN(AX$12)-COLUMN($V$12)+1&lt;=$U98,ROUNDUP(IF(SUM($V98:AW98)+($E98-SUM($V98:AW98))*$N98&gt;$E98-$O98,$E98-$O98-SUM($V98:AW98),($E98-SUM($V98:AW98))*$N98),0),0)</f>
        <v>0</v>
      </c>
      <c r="AY98" s="136">
        <f>IF(COLUMN(AY$12)-COLUMN($V$12)+1&lt;=$U98,ROUNDUP(IF(SUM($V98:AX98)+($E98-SUM($V98:AX98))*$N98&gt;$E98-$O98,$E98-$O98-SUM($V98:AX98),($E98-SUM($V98:AX98))*$N98),0),0)</f>
        <v>0</v>
      </c>
      <c r="AZ98" s="136">
        <f>IF(COLUMN(AZ$12)-COLUMN($V$12)+1&lt;=$U98,ROUNDUP(IF(SUM($V98:AY98)+($E98-SUM($V98:AY98))*$N98&gt;$E98-$O98,$E98-$O98-SUM($V98:AY98),($E98-SUM($V98:AY98))*$N98),0),0)</f>
        <v>0</v>
      </c>
      <c r="BA98" s="136">
        <f>IF(COLUMN(BA$12)-COLUMN($V$12)+1&lt;=$U98,ROUNDUP(IF(SUM($V98:AZ98)+($E98-SUM($V98:AZ98))*$N98&gt;$E98-$O98,$E98-$O98-SUM($V98:AZ98),($E98-SUM($V98:AZ98))*$N98),0),0)</f>
        <v>0</v>
      </c>
      <c r="BB98" s="556">
        <f t="shared" si="85"/>
        <v>0</v>
      </c>
      <c r="BC98" s="556">
        <f t="shared" si="86"/>
        <v>0</v>
      </c>
      <c r="BD98" s="146">
        <f t="shared" si="87"/>
        <v>0</v>
      </c>
      <c r="BE98" s="146">
        <f t="shared" si="88"/>
        <v>0</v>
      </c>
      <c r="BF98" s="146">
        <f t="shared" si="89"/>
        <v>0</v>
      </c>
      <c r="BH98" s="557">
        <f t="shared" si="90"/>
        <v>0</v>
      </c>
      <c r="BI98" s="558">
        <f t="shared" si="99"/>
        <v>0</v>
      </c>
      <c r="BJ98" s="558">
        <f t="shared" si="100"/>
        <v>0</v>
      </c>
      <c r="BK98" s="557">
        <f t="shared" si="91"/>
        <v>0</v>
      </c>
      <c r="BL98" s="558">
        <f t="shared" si="101"/>
        <v>0</v>
      </c>
      <c r="BM98" s="558">
        <f t="shared" si="102"/>
        <v>0</v>
      </c>
      <c r="BN98" s="558">
        <f t="shared" si="103"/>
        <v>0</v>
      </c>
      <c r="BO98" s="558">
        <f t="shared" si="104"/>
        <v>0</v>
      </c>
      <c r="BP98" s="558">
        <f t="shared" si="105"/>
        <v>0</v>
      </c>
      <c r="BQ98" s="558">
        <f t="shared" si="106"/>
        <v>0</v>
      </c>
      <c r="BR98" s="533"/>
      <c r="BS98" s="557">
        <f t="shared" si="92"/>
        <v>0</v>
      </c>
      <c r="BT98" s="558">
        <f t="shared" si="107"/>
        <v>0</v>
      </c>
      <c r="BU98" s="558">
        <f t="shared" si="108"/>
        <v>0</v>
      </c>
      <c r="BV98" s="557">
        <f t="shared" si="93"/>
        <v>0</v>
      </c>
      <c r="BW98" s="558">
        <f t="shared" si="109"/>
        <v>0</v>
      </c>
      <c r="BX98" s="558">
        <f t="shared" si="110"/>
        <v>0</v>
      </c>
      <c r="BY98" s="558">
        <f t="shared" si="111"/>
        <v>0</v>
      </c>
      <c r="BZ98" s="558">
        <f t="shared" si="112"/>
        <v>0</v>
      </c>
      <c r="CA98" s="558">
        <f t="shared" si="113"/>
        <v>0</v>
      </c>
      <c r="CB98" s="558">
        <f t="shared" si="114"/>
        <v>0</v>
      </c>
      <c r="CC98" s="533"/>
      <c r="CD98" s="533"/>
      <c r="CE98" s="533"/>
      <c r="CF98" s="533"/>
      <c r="CG98" s="533"/>
      <c r="CH98" s="533"/>
      <c r="CI98" s="533"/>
      <c r="CJ98" s="533"/>
      <c r="CK98" s="533"/>
      <c r="CL98" s="533"/>
      <c r="CM98" s="533"/>
      <c r="CN98" s="533"/>
      <c r="CO98" s="533"/>
      <c r="CP98" s="533"/>
      <c r="CQ98" s="533"/>
      <c r="CR98" s="533"/>
      <c r="CS98" s="533"/>
      <c r="CT98" s="533"/>
      <c r="CU98" s="533"/>
      <c r="CV98" s="533"/>
      <c r="CW98" s="533"/>
      <c r="CX98" s="533"/>
      <c r="CY98" s="533"/>
      <c r="CZ98" s="533"/>
    </row>
    <row r="99" spans="2:104" ht="13.5" x14ac:dyDescent="0.2">
      <c r="B99" s="145" t="str">
        <f t="shared" si="95"/>
        <v/>
      </c>
      <c r="C99" s="550"/>
      <c r="D99" s="551"/>
      <c r="E99" s="552"/>
      <c r="F99" s="553"/>
      <c r="G99" s="553"/>
      <c r="H99" s="554"/>
      <c r="I99" s="554"/>
      <c r="J99" s="554"/>
      <c r="K99" s="554"/>
      <c r="L99" s="613" t="str" cm="1">
        <f t="array" ref="L99">IF(OR(NOT(ISBLANK(H99:K99))),SUM(H99:K99), "")</f>
        <v/>
      </c>
      <c r="M99" s="613" t="str">
        <f t="shared" si="94"/>
        <v/>
      </c>
      <c r="N99" s="555" t="str">
        <f t="shared" si="79"/>
        <v/>
      </c>
      <c r="O99" s="532">
        <f t="shared" si="80"/>
        <v>0</v>
      </c>
      <c r="P99" s="146">
        <f t="shared" si="81"/>
        <v>0</v>
      </c>
      <c r="Q99" s="146">
        <f t="shared" si="96"/>
        <v>0</v>
      </c>
      <c r="R99" s="146">
        <f t="shared" si="97"/>
        <v>0</v>
      </c>
      <c r="S99" s="146" t="str">
        <f t="shared" si="82"/>
        <v/>
      </c>
      <c r="T99" s="146" t="str">
        <f t="shared" si="83"/>
        <v/>
      </c>
      <c r="U99" s="146">
        <f t="shared" si="98"/>
        <v>0</v>
      </c>
      <c r="V99" s="136">
        <f t="shared" si="84"/>
        <v>0</v>
      </c>
      <c r="W99" s="136">
        <f>IF(COLUMN(W$12)-COLUMN($V$12)+1&lt;=$U99,ROUNDUP(IF(SUM($V99:V99)+($E99-SUM($V99:V99))*$N99&gt;$E99-$O99,$E99-$O99-SUM($V99:V99),($E99-SUM($V99:V99))*$N99),0),0)</f>
        <v>0</v>
      </c>
      <c r="X99" s="136">
        <f>IF(COLUMN(X$12)-COLUMN($V$12)+1&lt;=$U99,ROUNDUP(IF(SUM($V99:W99)+($E99-SUM($V99:W99))*$N99&gt;$E99-$O99,$E99-$O99-SUM($V99:W99),($E99-SUM($V99:W99))*$N99),0),0)</f>
        <v>0</v>
      </c>
      <c r="Y99" s="136">
        <f>IF(COLUMN(Y$12)-COLUMN($V$12)+1&lt;=$U99,ROUNDUP(IF(SUM($V99:X99)+($E99-SUM($V99:X99))*$N99&gt;$E99-$O99,$E99-$O99-SUM($V99:X99),($E99-SUM($V99:X99))*$N99),0),0)</f>
        <v>0</v>
      </c>
      <c r="Z99" s="136">
        <f>IF(COLUMN(Z$12)-COLUMN($V$12)+1&lt;=$U99,ROUNDUP(IF(SUM($V99:Y99)+($E99-SUM($V99:Y99))*$N99&gt;$E99-$O99,$E99-$O99-SUM($V99:Y99),($E99-SUM($V99:Y99))*$N99),0),0)</f>
        <v>0</v>
      </c>
      <c r="AA99" s="136">
        <f>IF(COLUMN(AA$12)-COLUMN($V$12)+1&lt;=$U99,ROUNDUP(IF(SUM($V99:Z99)+($E99-SUM($V99:Z99))*$N99&gt;$E99-$O99,$E99-$O99-SUM($V99:Z99),($E99-SUM($V99:Z99))*$N99),0),0)</f>
        <v>0</v>
      </c>
      <c r="AB99" s="136">
        <f>IF(COLUMN(AB$12)-COLUMN($V$12)+1&lt;=$U99,ROUNDUP(IF(SUM($V99:AA99)+($E99-SUM($V99:AA99))*$N99&gt;$E99-$O99,$E99-$O99-SUM($V99:AA99),($E99-SUM($V99:AA99))*$N99),0),0)</f>
        <v>0</v>
      </c>
      <c r="AC99" s="136">
        <f>IF(COLUMN(AC$12)-COLUMN($V$12)+1&lt;=$U99,ROUNDUP(IF(SUM($V99:AB99)+($E99-SUM($V99:AB99))*$N99&gt;$E99-$O99,$E99-$O99-SUM($V99:AB99),($E99-SUM($V99:AB99))*$N99),0),0)</f>
        <v>0</v>
      </c>
      <c r="AD99" s="136">
        <f>IF(COLUMN(AD$12)-COLUMN($V$12)+1&lt;=$U99,ROUNDUP(IF(SUM($V99:AC99)+($E99-SUM($V99:AC99))*$N99&gt;$E99-$O99,$E99-$O99-SUM($V99:AC99),($E99-SUM($V99:AC99))*$N99),0),0)</f>
        <v>0</v>
      </c>
      <c r="AE99" s="136">
        <f>IF(COLUMN(AE$12)-COLUMN($V$12)+1&lt;=$U99,ROUNDUP(IF(SUM($V99:AD99)+($E99-SUM($V99:AD99))*$N99&gt;$E99-$O99,$E99-$O99-SUM($V99:AD99),($E99-SUM($V99:AD99))*$N99),0),0)</f>
        <v>0</v>
      </c>
      <c r="AF99" s="136">
        <f>IF(COLUMN(AF$12)-COLUMN($V$12)+1&lt;=$U99,ROUNDUP(IF(SUM($V99:AE99)+($E99-SUM($V99:AE99))*$N99&gt;$E99-$O99,$E99-$O99-SUM($V99:AE99),($E99-SUM($V99:AE99))*$N99),0),0)</f>
        <v>0</v>
      </c>
      <c r="AG99" s="136">
        <f>IF(COLUMN(AG$12)-COLUMN($V$12)+1&lt;=$U99,ROUNDUP(IF(SUM($V99:AF99)+($E99-SUM($V99:AF99))*$N99&gt;$E99-$O99,$E99-$O99-SUM($V99:AF99),($E99-SUM($V99:AF99))*$N99),0),0)</f>
        <v>0</v>
      </c>
      <c r="AH99" s="136">
        <f>IF(COLUMN(AH$12)-COLUMN($V$12)+1&lt;=$U99,ROUNDUP(IF(SUM($V99:AG99)+($E99-SUM($V99:AG99))*$N99&gt;$E99-$O99,$E99-$O99-SUM($V99:AG99),($E99-SUM($V99:AG99))*$N99),0),0)</f>
        <v>0</v>
      </c>
      <c r="AI99" s="136">
        <f>IF(COLUMN(AI$12)-COLUMN($V$12)+1&lt;=$U99,ROUNDUP(IF(SUM($V99:AH99)+($E99-SUM($V99:AH99))*$N99&gt;$E99-$O99,$E99-$O99-SUM($V99:AH99),($E99-SUM($V99:AH99))*$N99),0),0)</f>
        <v>0</v>
      </c>
      <c r="AJ99" s="136">
        <f>IF(COLUMN(AJ$12)-COLUMN($V$12)+1&lt;=$U99,ROUNDUP(IF(SUM($V99:AI99)+($E99-SUM($V99:AI99))*$N99&gt;$E99-$O99,$E99-$O99-SUM($V99:AI99),($E99-SUM($V99:AI99))*$N99),0),0)</f>
        <v>0</v>
      </c>
      <c r="AK99" s="136">
        <f>IF(COLUMN(AK$12)-COLUMN($V$12)+1&lt;=$U99,ROUNDUP(IF(SUM($V99:AJ99)+($E99-SUM($V99:AJ99))*$N99&gt;$E99-$O99,$E99-$O99-SUM($V99:AJ99),($E99-SUM($V99:AJ99))*$N99),0),0)</f>
        <v>0</v>
      </c>
      <c r="AL99" s="136">
        <f>IF(COLUMN(AL$12)-COLUMN($V$12)+1&lt;=$U99,ROUNDUP(IF(SUM($V99:AK99)+($E99-SUM($V99:AK99))*$N99&gt;$E99-$O99,$E99-$O99-SUM($V99:AK99),($E99-SUM($V99:AK99))*$N99),0),0)</f>
        <v>0</v>
      </c>
      <c r="AM99" s="136">
        <f>IF(COLUMN(AM$12)-COLUMN($V$12)+1&lt;=$U99,ROUNDUP(IF(SUM($V99:AL99)+($E99-SUM($V99:AL99))*$N99&gt;$E99-$O99,$E99-$O99-SUM($V99:AL99),($E99-SUM($V99:AL99))*$N99),0),0)</f>
        <v>0</v>
      </c>
      <c r="AN99" s="136">
        <f>IF(COLUMN(AN$12)-COLUMN($V$12)+1&lt;=$U99,ROUNDUP(IF(SUM($V99:AM99)+($E99-SUM($V99:AM99))*$N99&gt;$E99-$O99,$E99-$O99-SUM($V99:AM99),($E99-SUM($V99:AM99))*$N99),0),0)</f>
        <v>0</v>
      </c>
      <c r="AO99" s="136">
        <f>IF(COLUMN(AO$12)-COLUMN($V$12)+1&lt;=$U99,ROUNDUP(IF(SUM($V99:AN99)+($E99-SUM($V99:AN99))*$N99&gt;$E99-$O99,$E99-$O99-SUM($V99:AN99),($E99-SUM($V99:AN99))*$N99),0),0)</f>
        <v>0</v>
      </c>
      <c r="AP99" s="136">
        <f>IF(COLUMN(AP$12)-COLUMN($V$12)+1&lt;=$U99,ROUNDUP(IF(SUM($V99:AO99)+($E99-SUM($V99:AO99))*$N99&gt;$E99-$O99,$E99-$O99-SUM($V99:AO99),($E99-SUM($V99:AO99))*$N99),0),0)</f>
        <v>0</v>
      </c>
      <c r="AQ99" s="136">
        <f>IF(COLUMN(AQ$12)-COLUMN($V$12)+1&lt;=$U99,ROUNDUP(IF(SUM($V99:AP99)+($E99-SUM($V99:AP99))*$N99&gt;$E99-$O99,$E99-$O99-SUM($V99:AP99),($E99-SUM($V99:AP99))*$N99),0),0)</f>
        <v>0</v>
      </c>
      <c r="AR99" s="136">
        <f>IF(COLUMN(AR$12)-COLUMN($V$12)+1&lt;=$U99,ROUNDUP(IF(SUM($V99:AQ99)+($E99-SUM($V99:AQ99))*$N99&gt;$E99-$O99,$E99-$O99-SUM($V99:AQ99),($E99-SUM($V99:AQ99))*$N99),0),0)</f>
        <v>0</v>
      </c>
      <c r="AS99" s="136">
        <f>IF(COLUMN(AS$12)-COLUMN($V$12)+1&lt;=$U99,ROUNDUP(IF(SUM($V99:AR99)+($E99-SUM($V99:AR99))*$N99&gt;$E99-$O99,$E99-$O99-SUM($V99:AR99),($E99-SUM($V99:AR99))*$N99),0),0)</f>
        <v>0</v>
      </c>
      <c r="AT99" s="136">
        <f>IF(COLUMN(AT$12)-COLUMN($V$12)+1&lt;=$U99,ROUNDUP(IF(SUM($V99:AS99)+($E99-SUM($V99:AS99))*$N99&gt;$E99-$O99,$E99-$O99-SUM($V99:AS99),($E99-SUM($V99:AS99))*$N99),0),0)</f>
        <v>0</v>
      </c>
      <c r="AU99" s="136">
        <f>IF(COLUMN(AU$12)-COLUMN($V$12)+1&lt;=$U99,ROUNDUP(IF(SUM($V99:AT99)+($E99-SUM($V99:AT99))*$N99&gt;$E99-$O99,$E99-$O99-SUM($V99:AT99),($E99-SUM($V99:AT99))*$N99),0),0)</f>
        <v>0</v>
      </c>
      <c r="AV99" s="136">
        <f>IF(COLUMN(AV$12)-COLUMN($V$12)+1&lt;=$U99,ROUNDUP(IF(SUM($V99:AU99)+($E99-SUM($V99:AU99))*$N99&gt;$E99-$O99,$E99-$O99-SUM($V99:AU99),($E99-SUM($V99:AU99))*$N99),0),0)</f>
        <v>0</v>
      </c>
      <c r="AW99" s="136">
        <f>IF(COLUMN(AW$12)-COLUMN($V$12)+1&lt;=$U99,ROUNDUP(IF(SUM($V99:AV99)+($E99-SUM($V99:AV99))*$N99&gt;$E99-$O99,$E99-$O99-SUM($V99:AV99),($E99-SUM($V99:AV99))*$N99),0),0)</f>
        <v>0</v>
      </c>
      <c r="AX99" s="136">
        <f>IF(COLUMN(AX$12)-COLUMN($V$12)+1&lt;=$U99,ROUNDUP(IF(SUM($V99:AW99)+($E99-SUM($V99:AW99))*$N99&gt;$E99-$O99,$E99-$O99-SUM($V99:AW99),($E99-SUM($V99:AW99))*$N99),0),0)</f>
        <v>0</v>
      </c>
      <c r="AY99" s="136">
        <f>IF(COLUMN(AY$12)-COLUMN($V$12)+1&lt;=$U99,ROUNDUP(IF(SUM($V99:AX99)+($E99-SUM($V99:AX99))*$N99&gt;$E99-$O99,$E99-$O99-SUM($V99:AX99),($E99-SUM($V99:AX99))*$N99),0),0)</f>
        <v>0</v>
      </c>
      <c r="AZ99" s="136">
        <f>IF(COLUMN(AZ$12)-COLUMN($V$12)+1&lt;=$U99,ROUNDUP(IF(SUM($V99:AY99)+($E99-SUM($V99:AY99))*$N99&gt;$E99-$O99,$E99-$O99-SUM($V99:AY99),($E99-SUM($V99:AY99))*$N99),0),0)</f>
        <v>0</v>
      </c>
      <c r="BA99" s="136">
        <f>IF(COLUMN(BA$12)-COLUMN($V$12)+1&lt;=$U99,ROUNDUP(IF(SUM($V99:AZ99)+($E99-SUM($V99:AZ99))*$N99&gt;$E99-$O99,$E99-$O99-SUM($V99:AZ99),($E99-SUM($V99:AZ99))*$N99),0),0)</f>
        <v>0</v>
      </c>
      <c r="BB99" s="556">
        <f t="shared" si="85"/>
        <v>0</v>
      </c>
      <c r="BC99" s="556">
        <f t="shared" si="86"/>
        <v>0</v>
      </c>
      <c r="BD99" s="146">
        <f t="shared" si="87"/>
        <v>0</v>
      </c>
      <c r="BE99" s="146">
        <f t="shared" si="88"/>
        <v>0</v>
      </c>
      <c r="BF99" s="146">
        <f t="shared" si="89"/>
        <v>0</v>
      </c>
      <c r="BH99" s="557">
        <f t="shared" si="90"/>
        <v>0</v>
      </c>
      <c r="BI99" s="558">
        <f t="shared" si="99"/>
        <v>0</v>
      </c>
      <c r="BJ99" s="558">
        <f t="shared" si="100"/>
        <v>0</v>
      </c>
      <c r="BK99" s="557">
        <f t="shared" si="91"/>
        <v>0</v>
      </c>
      <c r="BL99" s="558">
        <f t="shared" si="101"/>
        <v>0</v>
      </c>
      <c r="BM99" s="558">
        <f t="shared" si="102"/>
        <v>0</v>
      </c>
      <c r="BN99" s="558">
        <f t="shared" si="103"/>
        <v>0</v>
      </c>
      <c r="BO99" s="558">
        <f t="shared" si="104"/>
        <v>0</v>
      </c>
      <c r="BP99" s="558">
        <f t="shared" si="105"/>
        <v>0</v>
      </c>
      <c r="BQ99" s="558">
        <f t="shared" si="106"/>
        <v>0</v>
      </c>
      <c r="BR99" s="533"/>
      <c r="BS99" s="557">
        <f t="shared" si="92"/>
        <v>0</v>
      </c>
      <c r="BT99" s="558">
        <f t="shared" si="107"/>
        <v>0</v>
      </c>
      <c r="BU99" s="558">
        <f t="shared" si="108"/>
        <v>0</v>
      </c>
      <c r="BV99" s="557">
        <f t="shared" si="93"/>
        <v>0</v>
      </c>
      <c r="BW99" s="558">
        <f t="shared" si="109"/>
        <v>0</v>
      </c>
      <c r="BX99" s="558">
        <f t="shared" si="110"/>
        <v>0</v>
      </c>
      <c r="BY99" s="558">
        <f t="shared" si="111"/>
        <v>0</v>
      </c>
      <c r="BZ99" s="558">
        <f t="shared" si="112"/>
        <v>0</v>
      </c>
      <c r="CA99" s="558">
        <f t="shared" si="113"/>
        <v>0</v>
      </c>
      <c r="CB99" s="558">
        <f t="shared" si="114"/>
        <v>0</v>
      </c>
      <c r="CC99" s="533"/>
      <c r="CD99" s="533"/>
      <c r="CE99" s="533"/>
      <c r="CF99" s="533"/>
      <c r="CG99" s="533"/>
      <c r="CH99" s="533"/>
      <c r="CI99" s="533"/>
      <c r="CJ99" s="533"/>
      <c r="CK99" s="533"/>
      <c r="CL99" s="533"/>
      <c r="CM99" s="533"/>
      <c r="CN99" s="533"/>
      <c r="CO99" s="533"/>
      <c r="CP99" s="533"/>
      <c r="CQ99" s="533"/>
      <c r="CR99" s="533"/>
      <c r="CS99" s="533"/>
      <c r="CT99" s="533"/>
      <c r="CU99" s="533"/>
      <c r="CV99" s="533"/>
      <c r="CW99" s="533"/>
      <c r="CX99" s="533"/>
      <c r="CY99" s="533"/>
      <c r="CZ99" s="533"/>
    </row>
    <row r="100" spans="2:104" ht="13.5" x14ac:dyDescent="0.2">
      <c r="B100" s="145" t="str">
        <f t="shared" si="95"/>
        <v/>
      </c>
      <c r="C100" s="550"/>
      <c r="D100" s="551"/>
      <c r="E100" s="552"/>
      <c r="F100" s="553"/>
      <c r="G100" s="553"/>
      <c r="H100" s="554"/>
      <c r="I100" s="554"/>
      <c r="J100" s="554"/>
      <c r="K100" s="554"/>
      <c r="L100" s="613" t="str" cm="1">
        <f t="array" ref="L100">IF(OR(NOT(ISBLANK(H100:K100))),SUM(H100:K100), "")</f>
        <v/>
      </c>
      <c r="M100" s="613" t="str">
        <f t="shared" si="94"/>
        <v/>
      </c>
      <c r="N100" s="555" t="str">
        <f t="shared" si="79"/>
        <v/>
      </c>
      <c r="O100" s="532">
        <f t="shared" si="80"/>
        <v>0</v>
      </c>
      <c r="P100" s="146">
        <f t="shared" si="81"/>
        <v>0</v>
      </c>
      <c r="Q100" s="146">
        <f t="shared" si="96"/>
        <v>0</v>
      </c>
      <c r="R100" s="146">
        <f t="shared" si="97"/>
        <v>0</v>
      </c>
      <c r="S100" s="146" t="str">
        <f t="shared" si="82"/>
        <v/>
      </c>
      <c r="T100" s="146" t="str">
        <f t="shared" si="83"/>
        <v/>
      </c>
      <c r="U100" s="146">
        <f t="shared" si="98"/>
        <v>0</v>
      </c>
      <c r="V100" s="136">
        <f t="shared" si="84"/>
        <v>0</v>
      </c>
      <c r="W100" s="136">
        <f>IF(COLUMN(W$12)-COLUMN($V$12)+1&lt;=$U100,ROUNDUP(IF(SUM($V100:V100)+($E100-SUM($V100:V100))*$N100&gt;$E100-$O100,$E100-$O100-SUM($V100:V100),($E100-SUM($V100:V100))*$N100),0),0)</f>
        <v>0</v>
      </c>
      <c r="X100" s="136">
        <f>IF(COLUMN(X$12)-COLUMN($V$12)+1&lt;=$U100,ROUNDUP(IF(SUM($V100:W100)+($E100-SUM($V100:W100))*$N100&gt;$E100-$O100,$E100-$O100-SUM($V100:W100),($E100-SUM($V100:W100))*$N100),0),0)</f>
        <v>0</v>
      </c>
      <c r="Y100" s="136">
        <f>IF(COLUMN(Y$12)-COLUMN($V$12)+1&lt;=$U100,ROUNDUP(IF(SUM($V100:X100)+($E100-SUM($V100:X100))*$N100&gt;$E100-$O100,$E100-$O100-SUM($V100:X100),($E100-SUM($V100:X100))*$N100),0),0)</f>
        <v>0</v>
      </c>
      <c r="Z100" s="136">
        <f>IF(COLUMN(Z$12)-COLUMN($V$12)+1&lt;=$U100,ROUNDUP(IF(SUM($V100:Y100)+($E100-SUM($V100:Y100))*$N100&gt;$E100-$O100,$E100-$O100-SUM($V100:Y100),($E100-SUM($V100:Y100))*$N100),0),0)</f>
        <v>0</v>
      </c>
      <c r="AA100" s="136">
        <f>IF(COLUMN(AA$12)-COLUMN($V$12)+1&lt;=$U100,ROUNDUP(IF(SUM($V100:Z100)+($E100-SUM($V100:Z100))*$N100&gt;$E100-$O100,$E100-$O100-SUM($V100:Z100),($E100-SUM($V100:Z100))*$N100),0),0)</f>
        <v>0</v>
      </c>
      <c r="AB100" s="136">
        <f>IF(COLUMN(AB$12)-COLUMN($V$12)+1&lt;=$U100,ROUNDUP(IF(SUM($V100:AA100)+($E100-SUM($V100:AA100))*$N100&gt;$E100-$O100,$E100-$O100-SUM($V100:AA100),($E100-SUM($V100:AA100))*$N100),0),0)</f>
        <v>0</v>
      </c>
      <c r="AC100" s="136">
        <f>IF(COLUMN(AC$12)-COLUMN($V$12)+1&lt;=$U100,ROUNDUP(IF(SUM($V100:AB100)+($E100-SUM($V100:AB100))*$N100&gt;$E100-$O100,$E100-$O100-SUM($V100:AB100),($E100-SUM($V100:AB100))*$N100),0),0)</f>
        <v>0</v>
      </c>
      <c r="AD100" s="136">
        <f>IF(COLUMN(AD$12)-COLUMN($V$12)+1&lt;=$U100,ROUNDUP(IF(SUM($V100:AC100)+($E100-SUM($V100:AC100))*$N100&gt;$E100-$O100,$E100-$O100-SUM($V100:AC100),($E100-SUM($V100:AC100))*$N100),0),0)</f>
        <v>0</v>
      </c>
      <c r="AE100" s="136">
        <f>IF(COLUMN(AE$12)-COLUMN($V$12)+1&lt;=$U100,ROUNDUP(IF(SUM($V100:AD100)+($E100-SUM($V100:AD100))*$N100&gt;$E100-$O100,$E100-$O100-SUM($V100:AD100),($E100-SUM($V100:AD100))*$N100),0),0)</f>
        <v>0</v>
      </c>
      <c r="AF100" s="136">
        <f>IF(COLUMN(AF$12)-COLUMN($V$12)+1&lt;=$U100,ROUNDUP(IF(SUM($V100:AE100)+($E100-SUM($V100:AE100))*$N100&gt;$E100-$O100,$E100-$O100-SUM($V100:AE100),($E100-SUM($V100:AE100))*$N100),0),0)</f>
        <v>0</v>
      </c>
      <c r="AG100" s="136">
        <f>IF(COLUMN(AG$12)-COLUMN($V$12)+1&lt;=$U100,ROUNDUP(IF(SUM($V100:AF100)+($E100-SUM($V100:AF100))*$N100&gt;$E100-$O100,$E100-$O100-SUM($V100:AF100),($E100-SUM($V100:AF100))*$N100),0),0)</f>
        <v>0</v>
      </c>
      <c r="AH100" s="136">
        <f>IF(COLUMN(AH$12)-COLUMN($V$12)+1&lt;=$U100,ROUNDUP(IF(SUM($V100:AG100)+($E100-SUM($V100:AG100))*$N100&gt;$E100-$O100,$E100-$O100-SUM($V100:AG100),($E100-SUM($V100:AG100))*$N100),0),0)</f>
        <v>0</v>
      </c>
      <c r="AI100" s="136">
        <f>IF(COLUMN(AI$12)-COLUMN($V$12)+1&lt;=$U100,ROUNDUP(IF(SUM($V100:AH100)+($E100-SUM($V100:AH100))*$N100&gt;$E100-$O100,$E100-$O100-SUM($V100:AH100),($E100-SUM($V100:AH100))*$N100),0),0)</f>
        <v>0</v>
      </c>
      <c r="AJ100" s="136">
        <f>IF(COLUMN(AJ$12)-COLUMN($V$12)+1&lt;=$U100,ROUNDUP(IF(SUM($V100:AI100)+($E100-SUM($V100:AI100))*$N100&gt;$E100-$O100,$E100-$O100-SUM($V100:AI100),($E100-SUM($V100:AI100))*$N100),0),0)</f>
        <v>0</v>
      </c>
      <c r="AK100" s="136">
        <f>IF(COLUMN(AK$12)-COLUMN($V$12)+1&lt;=$U100,ROUNDUP(IF(SUM($V100:AJ100)+($E100-SUM($V100:AJ100))*$N100&gt;$E100-$O100,$E100-$O100-SUM($V100:AJ100),($E100-SUM($V100:AJ100))*$N100),0),0)</f>
        <v>0</v>
      </c>
      <c r="AL100" s="136">
        <f>IF(COLUMN(AL$12)-COLUMN($V$12)+1&lt;=$U100,ROUNDUP(IF(SUM($V100:AK100)+($E100-SUM($V100:AK100))*$N100&gt;$E100-$O100,$E100-$O100-SUM($V100:AK100),($E100-SUM($V100:AK100))*$N100),0),0)</f>
        <v>0</v>
      </c>
      <c r="AM100" s="136">
        <f>IF(COLUMN(AM$12)-COLUMN($V$12)+1&lt;=$U100,ROUNDUP(IF(SUM($V100:AL100)+($E100-SUM($V100:AL100))*$N100&gt;$E100-$O100,$E100-$O100-SUM($V100:AL100),($E100-SUM($V100:AL100))*$N100),0),0)</f>
        <v>0</v>
      </c>
      <c r="AN100" s="136">
        <f>IF(COLUMN(AN$12)-COLUMN($V$12)+1&lt;=$U100,ROUNDUP(IF(SUM($V100:AM100)+($E100-SUM($V100:AM100))*$N100&gt;$E100-$O100,$E100-$O100-SUM($V100:AM100),($E100-SUM($V100:AM100))*$N100),0),0)</f>
        <v>0</v>
      </c>
      <c r="AO100" s="136">
        <f>IF(COLUMN(AO$12)-COLUMN($V$12)+1&lt;=$U100,ROUNDUP(IF(SUM($V100:AN100)+($E100-SUM($V100:AN100))*$N100&gt;$E100-$O100,$E100-$O100-SUM($V100:AN100),($E100-SUM($V100:AN100))*$N100),0),0)</f>
        <v>0</v>
      </c>
      <c r="AP100" s="136">
        <f>IF(COLUMN(AP$12)-COLUMN($V$12)+1&lt;=$U100,ROUNDUP(IF(SUM($V100:AO100)+($E100-SUM($V100:AO100))*$N100&gt;$E100-$O100,$E100-$O100-SUM($V100:AO100),($E100-SUM($V100:AO100))*$N100),0),0)</f>
        <v>0</v>
      </c>
      <c r="AQ100" s="136">
        <f>IF(COLUMN(AQ$12)-COLUMN($V$12)+1&lt;=$U100,ROUNDUP(IF(SUM($V100:AP100)+($E100-SUM($V100:AP100))*$N100&gt;$E100-$O100,$E100-$O100-SUM($V100:AP100),($E100-SUM($V100:AP100))*$N100),0),0)</f>
        <v>0</v>
      </c>
      <c r="AR100" s="136">
        <f>IF(COLUMN(AR$12)-COLUMN($V$12)+1&lt;=$U100,ROUNDUP(IF(SUM($V100:AQ100)+($E100-SUM($V100:AQ100))*$N100&gt;$E100-$O100,$E100-$O100-SUM($V100:AQ100),($E100-SUM($V100:AQ100))*$N100),0),0)</f>
        <v>0</v>
      </c>
      <c r="AS100" s="136">
        <f>IF(COLUMN(AS$12)-COLUMN($V$12)+1&lt;=$U100,ROUNDUP(IF(SUM($V100:AR100)+($E100-SUM($V100:AR100))*$N100&gt;$E100-$O100,$E100-$O100-SUM($V100:AR100),($E100-SUM($V100:AR100))*$N100),0),0)</f>
        <v>0</v>
      </c>
      <c r="AT100" s="136">
        <f>IF(COLUMN(AT$12)-COLUMN($V$12)+1&lt;=$U100,ROUNDUP(IF(SUM($V100:AS100)+($E100-SUM($V100:AS100))*$N100&gt;$E100-$O100,$E100-$O100-SUM($V100:AS100),($E100-SUM($V100:AS100))*$N100),0),0)</f>
        <v>0</v>
      </c>
      <c r="AU100" s="136">
        <f>IF(COLUMN(AU$12)-COLUMN($V$12)+1&lt;=$U100,ROUNDUP(IF(SUM($V100:AT100)+($E100-SUM($V100:AT100))*$N100&gt;$E100-$O100,$E100-$O100-SUM($V100:AT100),($E100-SUM($V100:AT100))*$N100),0),0)</f>
        <v>0</v>
      </c>
      <c r="AV100" s="136">
        <f>IF(COLUMN(AV$12)-COLUMN($V$12)+1&lt;=$U100,ROUNDUP(IF(SUM($V100:AU100)+($E100-SUM($V100:AU100))*$N100&gt;$E100-$O100,$E100-$O100-SUM($V100:AU100),($E100-SUM($V100:AU100))*$N100),0),0)</f>
        <v>0</v>
      </c>
      <c r="AW100" s="136">
        <f>IF(COLUMN(AW$12)-COLUMN($V$12)+1&lt;=$U100,ROUNDUP(IF(SUM($V100:AV100)+($E100-SUM($V100:AV100))*$N100&gt;$E100-$O100,$E100-$O100-SUM($V100:AV100),($E100-SUM($V100:AV100))*$N100),0),0)</f>
        <v>0</v>
      </c>
      <c r="AX100" s="136">
        <f>IF(COLUMN(AX$12)-COLUMN($V$12)+1&lt;=$U100,ROUNDUP(IF(SUM($V100:AW100)+($E100-SUM($V100:AW100))*$N100&gt;$E100-$O100,$E100-$O100-SUM($V100:AW100),($E100-SUM($V100:AW100))*$N100),0),0)</f>
        <v>0</v>
      </c>
      <c r="AY100" s="136">
        <f>IF(COLUMN(AY$12)-COLUMN($V$12)+1&lt;=$U100,ROUNDUP(IF(SUM($V100:AX100)+($E100-SUM($V100:AX100))*$N100&gt;$E100-$O100,$E100-$O100-SUM($V100:AX100),($E100-SUM($V100:AX100))*$N100),0),0)</f>
        <v>0</v>
      </c>
      <c r="AZ100" s="136">
        <f>IF(COLUMN(AZ$12)-COLUMN($V$12)+1&lt;=$U100,ROUNDUP(IF(SUM($V100:AY100)+($E100-SUM($V100:AY100))*$N100&gt;$E100-$O100,$E100-$O100-SUM($V100:AY100),($E100-SUM($V100:AY100))*$N100),0),0)</f>
        <v>0</v>
      </c>
      <c r="BA100" s="136">
        <f>IF(COLUMN(BA$12)-COLUMN($V$12)+1&lt;=$U100,ROUNDUP(IF(SUM($V100:AZ100)+($E100-SUM($V100:AZ100))*$N100&gt;$E100-$O100,$E100-$O100-SUM($V100:AZ100),($E100-SUM($V100:AZ100))*$N100),0),0)</f>
        <v>0</v>
      </c>
      <c r="BB100" s="556">
        <f t="shared" si="85"/>
        <v>0</v>
      </c>
      <c r="BC100" s="556">
        <f t="shared" si="86"/>
        <v>0</v>
      </c>
      <c r="BD100" s="146">
        <f t="shared" si="87"/>
        <v>0</v>
      </c>
      <c r="BE100" s="146">
        <f t="shared" si="88"/>
        <v>0</v>
      </c>
      <c r="BF100" s="146">
        <f t="shared" si="89"/>
        <v>0</v>
      </c>
      <c r="BH100" s="557">
        <f t="shared" si="90"/>
        <v>0</v>
      </c>
      <c r="BI100" s="558">
        <f t="shared" si="99"/>
        <v>0</v>
      </c>
      <c r="BJ100" s="558">
        <f t="shared" si="100"/>
        <v>0</v>
      </c>
      <c r="BK100" s="557">
        <f t="shared" si="91"/>
        <v>0</v>
      </c>
      <c r="BL100" s="558">
        <f t="shared" si="101"/>
        <v>0</v>
      </c>
      <c r="BM100" s="558">
        <f t="shared" si="102"/>
        <v>0</v>
      </c>
      <c r="BN100" s="558">
        <f t="shared" si="103"/>
        <v>0</v>
      </c>
      <c r="BO100" s="558">
        <f t="shared" si="104"/>
        <v>0</v>
      </c>
      <c r="BP100" s="558">
        <f t="shared" si="105"/>
        <v>0</v>
      </c>
      <c r="BQ100" s="558">
        <f t="shared" si="106"/>
        <v>0</v>
      </c>
      <c r="BR100" s="533"/>
      <c r="BS100" s="557">
        <f t="shared" si="92"/>
        <v>0</v>
      </c>
      <c r="BT100" s="558">
        <f t="shared" si="107"/>
        <v>0</v>
      </c>
      <c r="BU100" s="558">
        <f t="shared" si="108"/>
        <v>0</v>
      </c>
      <c r="BV100" s="557">
        <f t="shared" si="93"/>
        <v>0</v>
      </c>
      <c r="BW100" s="558">
        <f t="shared" si="109"/>
        <v>0</v>
      </c>
      <c r="BX100" s="558">
        <f t="shared" si="110"/>
        <v>0</v>
      </c>
      <c r="BY100" s="558">
        <f t="shared" si="111"/>
        <v>0</v>
      </c>
      <c r="BZ100" s="558">
        <f t="shared" si="112"/>
        <v>0</v>
      </c>
      <c r="CA100" s="558">
        <f t="shared" si="113"/>
        <v>0</v>
      </c>
      <c r="CB100" s="558">
        <f t="shared" si="114"/>
        <v>0</v>
      </c>
      <c r="CC100" s="533"/>
      <c r="CD100" s="533"/>
      <c r="CE100" s="533"/>
      <c r="CF100" s="533"/>
      <c r="CG100" s="533"/>
      <c r="CH100" s="533"/>
      <c r="CI100" s="533"/>
      <c r="CJ100" s="533"/>
      <c r="CK100" s="533"/>
      <c r="CL100" s="533"/>
      <c r="CM100" s="533"/>
      <c r="CN100" s="533"/>
      <c r="CO100" s="533"/>
      <c r="CP100" s="533"/>
      <c r="CQ100" s="533"/>
      <c r="CR100" s="533"/>
      <c r="CS100" s="533"/>
      <c r="CT100" s="533"/>
      <c r="CU100" s="533"/>
      <c r="CV100" s="533"/>
      <c r="CW100" s="533"/>
      <c r="CX100" s="533"/>
      <c r="CY100" s="533"/>
      <c r="CZ100" s="533"/>
    </row>
    <row r="101" spans="2:104" ht="13.5" x14ac:dyDescent="0.2">
      <c r="B101" s="145" t="str">
        <f t="shared" si="95"/>
        <v/>
      </c>
      <c r="C101" s="550"/>
      <c r="D101" s="551"/>
      <c r="E101" s="552"/>
      <c r="F101" s="553"/>
      <c r="G101" s="553"/>
      <c r="H101" s="554"/>
      <c r="I101" s="554"/>
      <c r="J101" s="554"/>
      <c r="K101" s="554"/>
      <c r="L101" s="613" t="str" cm="1">
        <f t="array" ref="L101">IF(OR(NOT(ISBLANK(H101:K101))),SUM(H101:K101), "")</f>
        <v/>
      </c>
      <c r="M101" s="613" t="str">
        <f t="shared" si="94"/>
        <v/>
      </c>
      <c r="N101" s="555" t="str">
        <f t="shared" si="79"/>
        <v/>
      </c>
      <c r="O101" s="532">
        <f t="shared" si="80"/>
        <v>0</v>
      </c>
      <c r="P101" s="146">
        <f t="shared" si="81"/>
        <v>0</v>
      </c>
      <c r="Q101" s="146">
        <f t="shared" si="96"/>
        <v>0</v>
      </c>
      <c r="R101" s="146">
        <f t="shared" si="97"/>
        <v>0</v>
      </c>
      <c r="S101" s="146" t="str">
        <f t="shared" si="82"/>
        <v/>
      </c>
      <c r="T101" s="146" t="str">
        <f t="shared" si="83"/>
        <v/>
      </c>
      <c r="U101" s="146">
        <f t="shared" si="98"/>
        <v>0</v>
      </c>
      <c r="V101" s="136">
        <f t="shared" si="84"/>
        <v>0</v>
      </c>
      <c r="W101" s="136">
        <f>IF(COLUMN(W$12)-COLUMN($V$12)+1&lt;=$U101,ROUNDUP(IF(SUM($V101:V101)+($E101-SUM($V101:V101))*$N101&gt;$E101-$O101,$E101-$O101-SUM($V101:V101),($E101-SUM($V101:V101))*$N101),0),0)</f>
        <v>0</v>
      </c>
      <c r="X101" s="136">
        <f>IF(COLUMN(X$12)-COLUMN($V$12)+1&lt;=$U101,ROUNDUP(IF(SUM($V101:W101)+($E101-SUM($V101:W101))*$N101&gt;$E101-$O101,$E101-$O101-SUM($V101:W101),($E101-SUM($V101:W101))*$N101),0),0)</f>
        <v>0</v>
      </c>
      <c r="Y101" s="136">
        <f>IF(COLUMN(Y$12)-COLUMN($V$12)+1&lt;=$U101,ROUNDUP(IF(SUM($V101:X101)+($E101-SUM($V101:X101))*$N101&gt;$E101-$O101,$E101-$O101-SUM($V101:X101),($E101-SUM($V101:X101))*$N101),0),0)</f>
        <v>0</v>
      </c>
      <c r="Z101" s="136">
        <f>IF(COLUMN(Z$12)-COLUMN($V$12)+1&lt;=$U101,ROUNDUP(IF(SUM($V101:Y101)+($E101-SUM($V101:Y101))*$N101&gt;$E101-$O101,$E101-$O101-SUM($V101:Y101),($E101-SUM($V101:Y101))*$N101),0),0)</f>
        <v>0</v>
      </c>
      <c r="AA101" s="136">
        <f>IF(COLUMN(AA$12)-COLUMN($V$12)+1&lt;=$U101,ROUNDUP(IF(SUM($V101:Z101)+($E101-SUM($V101:Z101))*$N101&gt;$E101-$O101,$E101-$O101-SUM($V101:Z101),($E101-SUM($V101:Z101))*$N101),0),0)</f>
        <v>0</v>
      </c>
      <c r="AB101" s="136">
        <f>IF(COLUMN(AB$12)-COLUMN($V$12)+1&lt;=$U101,ROUNDUP(IF(SUM($V101:AA101)+($E101-SUM($V101:AA101))*$N101&gt;$E101-$O101,$E101-$O101-SUM($V101:AA101),($E101-SUM($V101:AA101))*$N101),0),0)</f>
        <v>0</v>
      </c>
      <c r="AC101" s="136">
        <f>IF(COLUMN(AC$12)-COLUMN($V$12)+1&lt;=$U101,ROUNDUP(IF(SUM($V101:AB101)+($E101-SUM($V101:AB101))*$N101&gt;$E101-$O101,$E101-$O101-SUM($V101:AB101),($E101-SUM($V101:AB101))*$N101),0),0)</f>
        <v>0</v>
      </c>
      <c r="AD101" s="136">
        <f>IF(COLUMN(AD$12)-COLUMN($V$12)+1&lt;=$U101,ROUNDUP(IF(SUM($V101:AC101)+($E101-SUM($V101:AC101))*$N101&gt;$E101-$O101,$E101-$O101-SUM($V101:AC101),($E101-SUM($V101:AC101))*$N101),0),0)</f>
        <v>0</v>
      </c>
      <c r="AE101" s="136">
        <f>IF(COLUMN(AE$12)-COLUMN($V$12)+1&lt;=$U101,ROUNDUP(IF(SUM($V101:AD101)+($E101-SUM($V101:AD101))*$N101&gt;$E101-$O101,$E101-$O101-SUM($V101:AD101),($E101-SUM($V101:AD101))*$N101),0),0)</f>
        <v>0</v>
      </c>
      <c r="AF101" s="136">
        <f>IF(COLUMN(AF$12)-COLUMN($V$12)+1&lt;=$U101,ROUNDUP(IF(SUM($V101:AE101)+($E101-SUM($V101:AE101))*$N101&gt;$E101-$O101,$E101-$O101-SUM($V101:AE101),($E101-SUM($V101:AE101))*$N101),0),0)</f>
        <v>0</v>
      </c>
      <c r="AG101" s="136">
        <f>IF(COLUMN(AG$12)-COLUMN($V$12)+1&lt;=$U101,ROUNDUP(IF(SUM($V101:AF101)+($E101-SUM($V101:AF101))*$N101&gt;$E101-$O101,$E101-$O101-SUM($V101:AF101),($E101-SUM($V101:AF101))*$N101),0),0)</f>
        <v>0</v>
      </c>
      <c r="AH101" s="136">
        <f>IF(COLUMN(AH$12)-COLUMN($V$12)+1&lt;=$U101,ROUNDUP(IF(SUM($V101:AG101)+($E101-SUM($V101:AG101))*$N101&gt;$E101-$O101,$E101-$O101-SUM($V101:AG101),($E101-SUM($V101:AG101))*$N101),0),0)</f>
        <v>0</v>
      </c>
      <c r="AI101" s="136">
        <f>IF(COLUMN(AI$12)-COLUMN($V$12)+1&lt;=$U101,ROUNDUP(IF(SUM($V101:AH101)+($E101-SUM($V101:AH101))*$N101&gt;$E101-$O101,$E101-$O101-SUM($V101:AH101),($E101-SUM($V101:AH101))*$N101),0),0)</f>
        <v>0</v>
      </c>
      <c r="AJ101" s="136">
        <f>IF(COLUMN(AJ$12)-COLUMN($V$12)+1&lt;=$U101,ROUNDUP(IF(SUM($V101:AI101)+($E101-SUM($V101:AI101))*$N101&gt;$E101-$O101,$E101-$O101-SUM($V101:AI101),($E101-SUM($V101:AI101))*$N101),0),0)</f>
        <v>0</v>
      </c>
      <c r="AK101" s="136">
        <f>IF(COLUMN(AK$12)-COLUMN($V$12)+1&lt;=$U101,ROUNDUP(IF(SUM($V101:AJ101)+($E101-SUM($V101:AJ101))*$N101&gt;$E101-$O101,$E101-$O101-SUM($V101:AJ101),($E101-SUM($V101:AJ101))*$N101),0),0)</f>
        <v>0</v>
      </c>
      <c r="AL101" s="136">
        <f>IF(COLUMN(AL$12)-COLUMN($V$12)+1&lt;=$U101,ROUNDUP(IF(SUM($V101:AK101)+($E101-SUM($V101:AK101))*$N101&gt;$E101-$O101,$E101-$O101-SUM($V101:AK101),($E101-SUM($V101:AK101))*$N101),0),0)</f>
        <v>0</v>
      </c>
      <c r="AM101" s="136">
        <f>IF(COLUMN(AM$12)-COLUMN($V$12)+1&lt;=$U101,ROUNDUP(IF(SUM($V101:AL101)+($E101-SUM($V101:AL101))*$N101&gt;$E101-$O101,$E101-$O101-SUM($V101:AL101),($E101-SUM($V101:AL101))*$N101),0),0)</f>
        <v>0</v>
      </c>
      <c r="AN101" s="136">
        <f>IF(COLUMN(AN$12)-COLUMN($V$12)+1&lt;=$U101,ROUNDUP(IF(SUM($V101:AM101)+($E101-SUM($V101:AM101))*$N101&gt;$E101-$O101,$E101-$O101-SUM($V101:AM101),($E101-SUM($V101:AM101))*$N101),0),0)</f>
        <v>0</v>
      </c>
      <c r="AO101" s="136">
        <f>IF(COLUMN(AO$12)-COLUMN($V$12)+1&lt;=$U101,ROUNDUP(IF(SUM($V101:AN101)+($E101-SUM($V101:AN101))*$N101&gt;$E101-$O101,$E101-$O101-SUM($V101:AN101),($E101-SUM($V101:AN101))*$N101),0),0)</f>
        <v>0</v>
      </c>
      <c r="AP101" s="136">
        <f>IF(COLUMN(AP$12)-COLUMN($V$12)+1&lt;=$U101,ROUNDUP(IF(SUM($V101:AO101)+($E101-SUM($V101:AO101))*$N101&gt;$E101-$O101,$E101-$O101-SUM($V101:AO101),($E101-SUM($V101:AO101))*$N101),0),0)</f>
        <v>0</v>
      </c>
      <c r="AQ101" s="136">
        <f>IF(COLUMN(AQ$12)-COLUMN($V$12)+1&lt;=$U101,ROUNDUP(IF(SUM($V101:AP101)+($E101-SUM($V101:AP101))*$N101&gt;$E101-$O101,$E101-$O101-SUM($V101:AP101),($E101-SUM($V101:AP101))*$N101),0),0)</f>
        <v>0</v>
      </c>
      <c r="AR101" s="136">
        <f>IF(COLUMN(AR$12)-COLUMN($V$12)+1&lt;=$U101,ROUNDUP(IF(SUM($V101:AQ101)+($E101-SUM($V101:AQ101))*$N101&gt;$E101-$O101,$E101-$O101-SUM($V101:AQ101),($E101-SUM($V101:AQ101))*$N101),0),0)</f>
        <v>0</v>
      </c>
      <c r="AS101" s="136">
        <f>IF(COLUMN(AS$12)-COLUMN($V$12)+1&lt;=$U101,ROUNDUP(IF(SUM($V101:AR101)+($E101-SUM($V101:AR101))*$N101&gt;$E101-$O101,$E101-$O101-SUM($V101:AR101),($E101-SUM($V101:AR101))*$N101),0),0)</f>
        <v>0</v>
      </c>
      <c r="AT101" s="136">
        <f>IF(COLUMN(AT$12)-COLUMN($V$12)+1&lt;=$U101,ROUNDUP(IF(SUM($V101:AS101)+($E101-SUM($V101:AS101))*$N101&gt;$E101-$O101,$E101-$O101-SUM($V101:AS101),($E101-SUM($V101:AS101))*$N101),0),0)</f>
        <v>0</v>
      </c>
      <c r="AU101" s="136">
        <f>IF(COLUMN(AU$12)-COLUMN($V$12)+1&lt;=$U101,ROUNDUP(IF(SUM($V101:AT101)+($E101-SUM($V101:AT101))*$N101&gt;$E101-$O101,$E101-$O101-SUM($V101:AT101),($E101-SUM($V101:AT101))*$N101),0),0)</f>
        <v>0</v>
      </c>
      <c r="AV101" s="136">
        <f>IF(COLUMN(AV$12)-COLUMN($V$12)+1&lt;=$U101,ROUNDUP(IF(SUM($V101:AU101)+($E101-SUM($V101:AU101))*$N101&gt;$E101-$O101,$E101-$O101-SUM($V101:AU101),($E101-SUM($V101:AU101))*$N101),0),0)</f>
        <v>0</v>
      </c>
      <c r="AW101" s="136">
        <f>IF(COLUMN(AW$12)-COLUMN($V$12)+1&lt;=$U101,ROUNDUP(IF(SUM($V101:AV101)+($E101-SUM($V101:AV101))*$N101&gt;$E101-$O101,$E101-$O101-SUM($V101:AV101),($E101-SUM($V101:AV101))*$N101),0),0)</f>
        <v>0</v>
      </c>
      <c r="AX101" s="136">
        <f>IF(COLUMN(AX$12)-COLUMN($V$12)+1&lt;=$U101,ROUNDUP(IF(SUM($V101:AW101)+($E101-SUM($V101:AW101))*$N101&gt;$E101-$O101,$E101-$O101-SUM($V101:AW101),($E101-SUM($V101:AW101))*$N101),0),0)</f>
        <v>0</v>
      </c>
      <c r="AY101" s="136">
        <f>IF(COLUMN(AY$12)-COLUMN($V$12)+1&lt;=$U101,ROUNDUP(IF(SUM($V101:AX101)+($E101-SUM($V101:AX101))*$N101&gt;$E101-$O101,$E101-$O101-SUM($V101:AX101),($E101-SUM($V101:AX101))*$N101),0),0)</f>
        <v>0</v>
      </c>
      <c r="AZ101" s="136">
        <f>IF(COLUMN(AZ$12)-COLUMN($V$12)+1&lt;=$U101,ROUNDUP(IF(SUM($V101:AY101)+($E101-SUM($V101:AY101))*$N101&gt;$E101-$O101,$E101-$O101-SUM($V101:AY101),($E101-SUM($V101:AY101))*$N101),0),0)</f>
        <v>0</v>
      </c>
      <c r="BA101" s="136">
        <f>IF(COLUMN(BA$12)-COLUMN($V$12)+1&lt;=$U101,ROUNDUP(IF(SUM($V101:AZ101)+($E101-SUM($V101:AZ101))*$N101&gt;$E101-$O101,$E101-$O101-SUM($V101:AZ101),($E101-SUM($V101:AZ101))*$N101),0),0)</f>
        <v>0</v>
      </c>
      <c r="BB101" s="556">
        <f t="shared" si="85"/>
        <v>0</v>
      </c>
      <c r="BC101" s="556">
        <f t="shared" si="86"/>
        <v>0</v>
      </c>
      <c r="BD101" s="146">
        <f t="shared" si="87"/>
        <v>0</v>
      </c>
      <c r="BE101" s="146">
        <f t="shared" si="88"/>
        <v>0</v>
      </c>
      <c r="BF101" s="146">
        <f t="shared" si="89"/>
        <v>0</v>
      </c>
      <c r="BH101" s="557">
        <f t="shared" si="90"/>
        <v>0</v>
      </c>
      <c r="BI101" s="558">
        <f t="shared" si="99"/>
        <v>0</v>
      </c>
      <c r="BJ101" s="558">
        <f t="shared" si="100"/>
        <v>0</v>
      </c>
      <c r="BK101" s="557">
        <f t="shared" si="91"/>
        <v>0</v>
      </c>
      <c r="BL101" s="558">
        <f t="shared" si="101"/>
        <v>0</v>
      </c>
      <c r="BM101" s="558">
        <f t="shared" si="102"/>
        <v>0</v>
      </c>
      <c r="BN101" s="558">
        <f t="shared" si="103"/>
        <v>0</v>
      </c>
      <c r="BO101" s="558">
        <f t="shared" si="104"/>
        <v>0</v>
      </c>
      <c r="BP101" s="558">
        <f t="shared" si="105"/>
        <v>0</v>
      </c>
      <c r="BQ101" s="558">
        <f t="shared" si="106"/>
        <v>0</v>
      </c>
      <c r="BR101" s="533"/>
      <c r="BS101" s="557">
        <f t="shared" si="92"/>
        <v>0</v>
      </c>
      <c r="BT101" s="558">
        <f t="shared" si="107"/>
        <v>0</v>
      </c>
      <c r="BU101" s="558">
        <f t="shared" si="108"/>
        <v>0</v>
      </c>
      <c r="BV101" s="557">
        <f t="shared" si="93"/>
        <v>0</v>
      </c>
      <c r="BW101" s="558">
        <f t="shared" si="109"/>
        <v>0</v>
      </c>
      <c r="BX101" s="558">
        <f t="shared" si="110"/>
        <v>0</v>
      </c>
      <c r="BY101" s="558">
        <f t="shared" si="111"/>
        <v>0</v>
      </c>
      <c r="BZ101" s="558">
        <f t="shared" si="112"/>
        <v>0</v>
      </c>
      <c r="CA101" s="558">
        <f t="shared" si="113"/>
        <v>0</v>
      </c>
      <c r="CB101" s="558">
        <f t="shared" si="114"/>
        <v>0</v>
      </c>
      <c r="CC101" s="533"/>
      <c r="CD101" s="533"/>
      <c r="CE101" s="533"/>
      <c r="CF101" s="533"/>
      <c r="CG101" s="533"/>
      <c r="CH101" s="533"/>
      <c r="CI101" s="533"/>
      <c r="CJ101" s="533"/>
      <c r="CK101" s="533"/>
      <c r="CL101" s="533"/>
      <c r="CM101" s="533"/>
      <c r="CN101" s="533"/>
      <c r="CO101" s="533"/>
      <c r="CP101" s="533"/>
      <c r="CQ101" s="533"/>
      <c r="CR101" s="533"/>
      <c r="CS101" s="533"/>
      <c r="CT101" s="533"/>
      <c r="CU101" s="533"/>
      <c r="CV101" s="533"/>
      <c r="CW101" s="533"/>
      <c r="CX101" s="533"/>
      <c r="CY101" s="533"/>
      <c r="CZ101" s="533"/>
    </row>
    <row r="102" spans="2:104" ht="13.5" x14ac:dyDescent="0.2">
      <c r="B102" s="145" t="str">
        <f t="shared" si="95"/>
        <v/>
      </c>
      <c r="C102" s="550"/>
      <c r="D102" s="551"/>
      <c r="E102" s="552"/>
      <c r="F102" s="553"/>
      <c r="G102" s="553"/>
      <c r="H102" s="554"/>
      <c r="I102" s="554"/>
      <c r="J102" s="554"/>
      <c r="K102" s="554"/>
      <c r="L102" s="613" t="str" cm="1">
        <f t="array" ref="L102">IF(OR(NOT(ISBLANK(H102:K102))),SUM(H102:K102), "")</f>
        <v/>
      </c>
      <c r="M102" s="613" t="str">
        <f t="shared" si="94"/>
        <v/>
      </c>
      <c r="N102" s="555" t="str">
        <f t="shared" si="79"/>
        <v/>
      </c>
      <c r="O102" s="532">
        <f t="shared" si="80"/>
        <v>0</v>
      </c>
      <c r="P102" s="146">
        <f t="shared" si="81"/>
        <v>0</v>
      </c>
      <c r="Q102" s="146">
        <f t="shared" si="96"/>
        <v>0</v>
      </c>
      <c r="R102" s="146">
        <f t="shared" si="97"/>
        <v>0</v>
      </c>
      <c r="S102" s="146" t="str">
        <f t="shared" si="82"/>
        <v/>
      </c>
      <c r="T102" s="146" t="str">
        <f t="shared" si="83"/>
        <v/>
      </c>
      <c r="U102" s="146">
        <f t="shared" si="98"/>
        <v>0</v>
      </c>
      <c r="V102" s="136">
        <f t="shared" si="84"/>
        <v>0</v>
      </c>
      <c r="W102" s="136">
        <f>IF(COLUMN(W$12)-COLUMN($V$12)+1&lt;=$U102,ROUNDUP(IF(SUM($V102:V102)+($E102-SUM($V102:V102))*$N102&gt;$E102-$O102,$E102-$O102-SUM($V102:V102),($E102-SUM($V102:V102))*$N102),0),0)</f>
        <v>0</v>
      </c>
      <c r="X102" s="136">
        <f>IF(COLUMN(X$12)-COLUMN($V$12)+1&lt;=$U102,ROUNDUP(IF(SUM($V102:W102)+($E102-SUM($V102:W102))*$N102&gt;$E102-$O102,$E102-$O102-SUM($V102:W102),($E102-SUM($V102:W102))*$N102),0),0)</f>
        <v>0</v>
      </c>
      <c r="Y102" s="136">
        <f>IF(COLUMN(Y$12)-COLUMN($V$12)+1&lt;=$U102,ROUNDUP(IF(SUM($V102:X102)+($E102-SUM($V102:X102))*$N102&gt;$E102-$O102,$E102-$O102-SUM($V102:X102),($E102-SUM($V102:X102))*$N102),0),0)</f>
        <v>0</v>
      </c>
      <c r="Z102" s="136">
        <f>IF(COLUMN(Z$12)-COLUMN($V$12)+1&lt;=$U102,ROUNDUP(IF(SUM($V102:Y102)+($E102-SUM($V102:Y102))*$N102&gt;$E102-$O102,$E102-$O102-SUM($V102:Y102),($E102-SUM($V102:Y102))*$N102),0),0)</f>
        <v>0</v>
      </c>
      <c r="AA102" s="136">
        <f>IF(COLUMN(AA$12)-COLUMN($V$12)+1&lt;=$U102,ROUNDUP(IF(SUM($V102:Z102)+($E102-SUM($V102:Z102))*$N102&gt;$E102-$O102,$E102-$O102-SUM($V102:Z102),($E102-SUM($V102:Z102))*$N102),0),0)</f>
        <v>0</v>
      </c>
      <c r="AB102" s="136">
        <f>IF(COLUMN(AB$12)-COLUMN($V$12)+1&lt;=$U102,ROUNDUP(IF(SUM($V102:AA102)+($E102-SUM($V102:AA102))*$N102&gt;$E102-$O102,$E102-$O102-SUM($V102:AA102),($E102-SUM($V102:AA102))*$N102),0),0)</f>
        <v>0</v>
      </c>
      <c r="AC102" s="136">
        <f>IF(COLUMN(AC$12)-COLUMN($V$12)+1&lt;=$U102,ROUNDUP(IF(SUM($V102:AB102)+($E102-SUM($V102:AB102))*$N102&gt;$E102-$O102,$E102-$O102-SUM($V102:AB102),($E102-SUM($V102:AB102))*$N102),0),0)</f>
        <v>0</v>
      </c>
      <c r="AD102" s="136">
        <f>IF(COLUMN(AD$12)-COLUMN($V$12)+1&lt;=$U102,ROUNDUP(IF(SUM($V102:AC102)+($E102-SUM($V102:AC102))*$N102&gt;$E102-$O102,$E102-$O102-SUM($V102:AC102),($E102-SUM($V102:AC102))*$N102),0),0)</f>
        <v>0</v>
      </c>
      <c r="AE102" s="136">
        <f>IF(COLUMN(AE$12)-COLUMN($V$12)+1&lt;=$U102,ROUNDUP(IF(SUM($V102:AD102)+($E102-SUM($V102:AD102))*$N102&gt;$E102-$O102,$E102-$O102-SUM($V102:AD102),($E102-SUM($V102:AD102))*$N102),0),0)</f>
        <v>0</v>
      </c>
      <c r="AF102" s="136">
        <f>IF(COLUMN(AF$12)-COLUMN($V$12)+1&lt;=$U102,ROUNDUP(IF(SUM($V102:AE102)+($E102-SUM($V102:AE102))*$N102&gt;$E102-$O102,$E102-$O102-SUM($V102:AE102),($E102-SUM($V102:AE102))*$N102),0),0)</f>
        <v>0</v>
      </c>
      <c r="AG102" s="136">
        <f>IF(COLUMN(AG$12)-COLUMN($V$12)+1&lt;=$U102,ROUNDUP(IF(SUM($V102:AF102)+($E102-SUM($V102:AF102))*$N102&gt;$E102-$O102,$E102-$O102-SUM($V102:AF102),($E102-SUM($V102:AF102))*$N102),0),0)</f>
        <v>0</v>
      </c>
      <c r="AH102" s="136">
        <f>IF(COLUMN(AH$12)-COLUMN($V$12)+1&lt;=$U102,ROUNDUP(IF(SUM($V102:AG102)+($E102-SUM($V102:AG102))*$N102&gt;$E102-$O102,$E102-$O102-SUM($V102:AG102),($E102-SUM($V102:AG102))*$N102),0),0)</f>
        <v>0</v>
      </c>
      <c r="AI102" s="136">
        <f>IF(COLUMN(AI$12)-COLUMN($V$12)+1&lt;=$U102,ROUNDUP(IF(SUM($V102:AH102)+($E102-SUM($V102:AH102))*$N102&gt;$E102-$O102,$E102-$O102-SUM($V102:AH102),($E102-SUM($V102:AH102))*$N102),0),0)</f>
        <v>0</v>
      </c>
      <c r="AJ102" s="136">
        <f>IF(COLUMN(AJ$12)-COLUMN($V$12)+1&lt;=$U102,ROUNDUP(IF(SUM($V102:AI102)+($E102-SUM($V102:AI102))*$N102&gt;$E102-$O102,$E102-$O102-SUM($V102:AI102),($E102-SUM($V102:AI102))*$N102),0),0)</f>
        <v>0</v>
      </c>
      <c r="AK102" s="136">
        <f>IF(COLUMN(AK$12)-COLUMN($V$12)+1&lt;=$U102,ROUNDUP(IF(SUM($V102:AJ102)+($E102-SUM($V102:AJ102))*$N102&gt;$E102-$O102,$E102-$O102-SUM($V102:AJ102),($E102-SUM($V102:AJ102))*$N102),0),0)</f>
        <v>0</v>
      </c>
      <c r="AL102" s="136">
        <f>IF(COLUMN(AL$12)-COLUMN($V$12)+1&lt;=$U102,ROUNDUP(IF(SUM($V102:AK102)+($E102-SUM($V102:AK102))*$N102&gt;$E102-$O102,$E102-$O102-SUM($V102:AK102),($E102-SUM($V102:AK102))*$N102),0),0)</f>
        <v>0</v>
      </c>
      <c r="AM102" s="136">
        <f>IF(COLUMN(AM$12)-COLUMN($V$12)+1&lt;=$U102,ROUNDUP(IF(SUM($V102:AL102)+($E102-SUM($V102:AL102))*$N102&gt;$E102-$O102,$E102-$O102-SUM($V102:AL102),($E102-SUM($V102:AL102))*$N102),0),0)</f>
        <v>0</v>
      </c>
      <c r="AN102" s="136">
        <f>IF(COLUMN(AN$12)-COLUMN($V$12)+1&lt;=$U102,ROUNDUP(IF(SUM($V102:AM102)+($E102-SUM($V102:AM102))*$N102&gt;$E102-$O102,$E102-$O102-SUM($V102:AM102),($E102-SUM($V102:AM102))*$N102),0),0)</f>
        <v>0</v>
      </c>
      <c r="AO102" s="136">
        <f>IF(COLUMN(AO$12)-COLUMN($V$12)+1&lt;=$U102,ROUNDUP(IF(SUM($V102:AN102)+($E102-SUM($V102:AN102))*$N102&gt;$E102-$O102,$E102-$O102-SUM($V102:AN102),($E102-SUM($V102:AN102))*$N102),0),0)</f>
        <v>0</v>
      </c>
      <c r="AP102" s="136">
        <f>IF(COLUMN(AP$12)-COLUMN($V$12)+1&lt;=$U102,ROUNDUP(IF(SUM($V102:AO102)+($E102-SUM($V102:AO102))*$N102&gt;$E102-$O102,$E102-$O102-SUM($V102:AO102),($E102-SUM($V102:AO102))*$N102),0),0)</f>
        <v>0</v>
      </c>
      <c r="AQ102" s="136">
        <f>IF(COLUMN(AQ$12)-COLUMN($V$12)+1&lt;=$U102,ROUNDUP(IF(SUM($V102:AP102)+($E102-SUM($V102:AP102))*$N102&gt;$E102-$O102,$E102-$O102-SUM($V102:AP102),($E102-SUM($V102:AP102))*$N102),0),0)</f>
        <v>0</v>
      </c>
      <c r="AR102" s="136">
        <f>IF(COLUMN(AR$12)-COLUMN($V$12)+1&lt;=$U102,ROUNDUP(IF(SUM($V102:AQ102)+($E102-SUM($V102:AQ102))*$N102&gt;$E102-$O102,$E102-$O102-SUM($V102:AQ102),($E102-SUM($V102:AQ102))*$N102),0),0)</f>
        <v>0</v>
      </c>
      <c r="AS102" s="136">
        <f>IF(COLUMN(AS$12)-COLUMN($V$12)+1&lt;=$U102,ROUNDUP(IF(SUM($V102:AR102)+($E102-SUM($V102:AR102))*$N102&gt;$E102-$O102,$E102-$O102-SUM($V102:AR102),($E102-SUM($V102:AR102))*$N102),0),0)</f>
        <v>0</v>
      </c>
      <c r="AT102" s="136">
        <f>IF(COLUMN(AT$12)-COLUMN($V$12)+1&lt;=$U102,ROUNDUP(IF(SUM($V102:AS102)+($E102-SUM($V102:AS102))*$N102&gt;$E102-$O102,$E102-$O102-SUM($V102:AS102),($E102-SUM($V102:AS102))*$N102),0),0)</f>
        <v>0</v>
      </c>
      <c r="AU102" s="136">
        <f>IF(COLUMN(AU$12)-COLUMN($V$12)+1&lt;=$U102,ROUNDUP(IF(SUM($V102:AT102)+($E102-SUM($V102:AT102))*$N102&gt;$E102-$O102,$E102-$O102-SUM($V102:AT102),($E102-SUM($V102:AT102))*$N102),0),0)</f>
        <v>0</v>
      </c>
      <c r="AV102" s="136">
        <f>IF(COLUMN(AV$12)-COLUMN($V$12)+1&lt;=$U102,ROUNDUP(IF(SUM($V102:AU102)+($E102-SUM($V102:AU102))*$N102&gt;$E102-$O102,$E102-$O102-SUM($V102:AU102),($E102-SUM($V102:AU102))*$N102),0),0)</f>
        <v>0</v>
      </c>
      <c r="AW102" s="136">
        <f>IF(COLUMN(AW$12)-COLUMN($V$12)+1&lt;=$U102,ROUNDUP(IF(SUM($V102:AV102)+($E102-SUM($V102:AV102))*$N102&gt;$E102-$O102,$E102-$O102-SUM($V102:AV102),($E102-SUM($V102:AV102))*$N102),0),0)</f>
        <v>0</v>
      </c>
      <c r="AX102" s="136">
        <f>IF(COLUMN(AX$12)-COLUMN($V$12)+1&lt;=$U102,ROUNDUP(IF(SUM($V102:AW102)+($E102-SUM($V102:AW102))*$N102&gt;$E102-$O102,$E102-$O102-SUM($V102:AW102),($E102-SUM($V102:AW102))*$N102),0),0)</f>
        <v>0</v>
      </c>
      <c r="AY102" s="136">
        <f>IF(COLUMN(AY$12)-COLUMN($V$12)+1&lt;=$U102,ROUNDUP(IF(SUM($V102:AX102)+($E102-SUM($V102:AX102))*$N102&gt;$E102-$O102,$E102-$O102-SUM($V102:AX102),($E102-SUM($V102:AX102))*$N102),0),0)</f>
        <v>0</v>
      </c>
      <c r="AZ102" s="136">
        <f>IF(COLUMN(AZ$12)-COLUMN($V$12)+1&lt;=$U102,ROUNDUP(IF(SUM($V102:AY102)+($E102-SUM($V102:AY102))*$N102&gt;$E102-$O102,$E102-$O102-SUM($V102:AY102),($E102-SUM($V102:AY102))*$N102),0),0)</f>
        <v>0</v>
      </c>
      <c r="BA102" s="136">
        <f>IF(COLUMN(BA$12)-COLUMN($V$12)+1&lt;=$U102,ROUNDUP(IF(SUM($V102:AZ102)+($E102-SUM($V102:AZ102))*$N102&gt;$E102-$O102,$E102-$O102-SUM($V102:AZ102),($E102-SUM($V102:AZ102))*$N102),0),0)</f>
        <v>0</v>
      </c>
      <c r="BB102" s="556">
        <f t="shared" si="85"/>
        <v>0</v>
      </c>
      <c r="BC102" s="556">
        <f t="shared" si="86"/>
        <v>0</v>
      </c>
      <c r="BD102" s="146">
        <f t="shared" si="87"/>
        <v>0</v>
      </c>
      <c r="BE102" s="146">
        <f t="shared" si="88"/>
        <v>0</v>
      </c>
      <c r="BF102" s="146">
        <f t="shared" si="89"/>
        <v>0</v>
      </c>
      <c r="BH102" s="557">
        <f t="shared" si="90"/>
        <v>0</v>
      </c>
      <c r="BI102" s="558">
        <f t="shared" si="99"/>
        <v>0</v>
      </c>
      <c r="BJ102" s="558">
        <f t="shared" si="100"/>
        <v>0</v>
      </c>
      <c r="BK102" s="557">
        <f t="shared" si="91"/>
        <v>0</v>
      </c>
      <c r="BL102" s="558">
        <f t="shared" si="101"/>
        <v>0</v>
      </c>
      <c r="BM102" s="558">
        <f t="shared" si="102"/>
        <v>0</v>
      </c>
      <c r="BN102" s="558">
        <f t="shared" si="103"/>
        <v>0</v>
      </c>
      <c r="BO102" s="558">
        <f t="shared" si="104"/>
        <v>0</v>
      </c>
      <c r="BP102" s="558">
        <f t="shared" si="105"/>
        <v>0</v>
      </c>
      <c r="BQ102" s="558">
        <f t="shared" si="106"/>
        <v>0</v>
      </c>
      <c r="BR102" s="533"/>
      <c r="BS102" s="557">
        <f t="shared" si="92"/>
        <v>0</v>
      </c>
      <c r="BT102" s="558">
        <f t="shared" si="107"/>
        <v>0</v>
      </c>
      <c r="BU102" s="558">
        <f t="shared" si="108"/>
        <v>0</v>
      </c>
      <c r="BV102" s="557">
        <f t="shared" si="93"/>
        <v>0</v>
      </c>
      <c r="BW102" s="558">
        <f t="shared" si="109"/>
        <v>0</v>
      </c>
      <c r="BX102" s="558">
        <f t="shared" si="110"/>
        <v>0</v>
      </c>
      <c r="BY102" s="558">
        <f t="shared" si="111"/>
        <v>0</v>
      </c>
      <c r="BZ102" s="558">
        <f t="shared" si="112"/>
        <v>0</v>
      </c>
      <c r="CA102" s="558">
        <f t="shared" si="113"/>
        <v>0</v>
      </c>
      <c r="CB102" s="558">
        <f t="shared" si="114"/>
        <v>0</v>
      </c>
      <c r="CC102" s="533"/>
      <c r="CD102" s="533"/>
      <c r="CE102" s="533"/>
      <c r="CF102" s="533"/>
      <c r="CG102" s="533"/>
      <c r="CH102" s="533"/>
      <c r="CI102" s="533"/>
      <c r="CJ102" s="533"/>
      <c r="CK102" s="533"/>
      <c r="CL102" s="533"/>
      <c r="CM102" s="533"/>
      <c r="CN102" s="533"/>
      <c r="CO102" s="533"/>
      <c r="CP102" s="533"/>
      <c r="CQ102" s="533"/>
      <c r="CR102" s="533"/>
      <c r="CS102" s="533"/>
      <c r="CT102" s="533"/>
      <c r="CU102" s="533"/>
      <c r="CV102" s="533"/>
      <c r="CW102" s="533"/>
      <c r="CX102" s="533"/>
      <c r="CY102" s="533"/>
      <c r="CZ102" s="533"/>
    </row>
    <row r="103" spans="2:104" ht="13.5" x14ac:dyDescent="0.2">
      <c r="B103" s="145" t="str">
        <f t="shared" si="95"/>
        <v/>
      </c>
      <c r="C103" s="550"/>
      <c r="D103" s="551"/>
      <c r="E103" s="552"/>
      <c r="F103" s="553"/>
      <c r="G103" s="553"/>
      <c r="H103" s="554"/>
      <c r="I103" s="554"/>
      <c r="J103" s="554"/>
      <c r="K103" s="554"/>
      <c r="L103" s="613" t="str" cm="1">
        <f t="array" ref="L103">IF(OR(NOT(ISBLANK(H103:K103))),SUM(H103:K103), "")</f>
        <v/>
      </c>
      <c r="M103" s="613" t="str">
        <f t="shared" si="94"/>
        <v/>
      </c>
      <c r="N103" s="555" t="str">
        <f t="shared" si="79"/>
        <v/>
      </c>
      <c r="O103" s="532">
        <f t="shared" si="80"/>
        <v>0</v>
      </c>
      <c r="P103" s="146">
        <f t="shared" si="81"/>
        <v>0</v>
      </c>
      <c r="Q103" s="146">
        <f t="shared" si="96"/>
        <v>0</v>
      </c>
      <c r="R103" s="146">
        <f t="shared" si="97"/>
        <v>0</v>
      </c>
      <c r="S103" s="146" t="str">
        <f t="shared" si="82"/>
        <v/>
      </c>
      <c r="T103" s="146" t="str">
        <f t="shared" si="83"/>
        <v/>
      </c>
      <c r="U103" s="146">
        <f t="shared" si="98"/>
        <v>0</v>
      </c>
      <c r="V103" s="136">
        <f t="shared" si="84"/>
        <v>0</v>
      </c>
      <c r="W103" s="136">
        <f>IF(COLUMN(W$12)-COLUMN($V$12)+1&lt;=$U103,ROUNDUP(IF(SUM($V103:V103)+($E103-SUM($V103:V103))*$N103&gt;$E103-$O103,$E103-$O103-SUM($V103:V103),($E103-SUM($V103:V103))*$N103),0),0)</f>
        <v>0</v>
      </c>
      <c r="X103" s="136">
        <f>IF(COLUMN(X$12)-COLUMN($V$12)+1&lt;=$U103,ROUNDUP(IF(SUM($V103:W103)+($E103-SUM($V103:W103))*$N103&gt;$E103-$O103,$E103-$O103-SUM($V103:W103),($E103-SUM($V103:W103))*$N103),0),0)</f>
        <v>0</v>
      </c>
      <c r="Y103" s="136">
        <f>IF(COLUMN(Y$12)-COLUMN($V$12)+1&lt;=$U103,ROUNDUP(IF(SUM($V103:X103)+($E103-SUM($V103:X103))*$N103&gt;$E103-$O103,$E103-$O103-SUM($V103:X103),($E103-SUM($V103:X103))*$N103),0),0)</f>
        <v>0</v>
      </c>
      <c r="Z103" s="136">
        <f>IF(COLUMN(Z$12)-COLUMN($V$12)+1&lt;=$U103,ROUNDUP(IF(SUM($V103:Y103)+($E103-SUM($V103:Y103))*$N103&gt;$E103-$O103,$E103-$O103-SUM($V103:Y103),($E103-SUM($V103:Y103))*$N103),0),0)</f>
        <v>0</v>
      </c>
      <c r="AA103" s="136">
        <f>IF(COLUMN(AA$12)-COLUMN($V$12)+1&lt;=$U103,ROUNDUP(IF(SUM($V103:Z103)+($E103-SUM($V103:Z103))*$N103&gt;$E103-$O103,$E103-$O103-SUM($V103:Z103),($E103-SUM($V103:Z103))*$N103),0),0)</f>
        <v>0</v>
      </c>
      <c r="AB103" s="136">
        <f>IF(COLUMN(AB$12)-COLUMN($V$12)+1&lt;=$U103,ROUNDUP(IF(SUM($V103:AA103)+($E103-SUM($V103:AA103))*$N103&gt;$E103-$O103,$E103-$O103-SUM($V103:AA103),($E103-SUM($V103:AA103))*$N103),0),0)</f>
        <v>0</v>
      </c>
      <c r="AC103" s="136">
        <f>IF(COLUMN(AC$12)-COLUMN($V$12)+1&lt;=$U103,ROUNDUP(IF(SUM($V103:AB103)+($E103-SUM($V103:AB103))*$N103&gt;$E103-$O103,$E103-$O103-SUM($V103:AB103),($E103-SUM($V103:AB103))*$N103),0),0)</f>
        <v>0</v>
      </c>
      <c r="AD103" s="136">
        <f>IF(COLUMN(AD$12)-COLUMN($V$12)+1&lt;=$U103,ROUNDUP(IF(SUM($V103:AC103)+($E103-SUM($V103:AC103))*$N103&gt;$E103-$O103,$E103-$O103-SUM($V103:AC103),($E103-SUM($V103:AC103))*$N103),0),0)</f>
        <v>0</v>
      </c>
      <c r="AE103" s="136">
        <f>IF(COLUMN(AE$12)-COLUMN($V$12)+1&lt;=$U103,ROUNDUP(IF(SUM($V103:AD103)+($E103-SUM($V103:AD103))*$N103&gt;$E103-$O103,$E103-$O103-SUM($V103:AD103),($E103-SUM($V103:AD103))*$N103),0),0)</f>
        <v>0</v>
      </c>
      <c r="AF103" s="136">
        <f>IF(COLUMN(AF$12)-COLUMN($V$12)+1&lt;=$U103,ROUNDUP(IF(SUM($V103:AE103)+($E103-SUM($V103:AE103))*$N103&gt;$E103-$O103,$E103-$O103-SUM($V103:AE103),($E103-SUM($V103:AE103))*$N103),0),0)</f>
        <v>0</v>
      </c>
      <c r="AG103" s="136">
        <f>IF(COLUMN(AG$12)-COLUMN($V$12)+1&lt;=$U103,ROUNDUP(IF(SUM($V103:AF103)+($E103-SUM($V103:AF103))*$N103&gt;$E103-$O103,$E103-$O103-SUM($V103:AF103),($E103-SUM($V103:AF103))*$N103),0),0)</f>
        <v>0</v>
      </c>
      <c r="AH103" s="136">
        <f>IF(COLUMN(AH$12)-COLUMN($V$12)+1&lt;=$U103,ROUNDUP(IF(SUM($V103:AG103)+($E103-SUM($V103:AG103))*$N103&gt;$E103-$O103,$E103-$O103-SUM($V103:AG103),($E103-SUM($V103:AG103))*$N103),0),0)</f>
        <v>0</v>
      </c>
      <c r="AI103" s="136">
        <f>IF(COLUMN(AI$12)-COLUMN($V$12)+1&lt;=$U103,ROUNDUP(IF(SUM($V103:AH103)+($E103-SUM($V103:AH103))*$N103&gt;$E103-$O103,$E103-$O103-SUM($V103:AH103),($E103-SUM($V103:AH103))*$N103),0),0)</f>
        <v>0</v>
      </c>
      <c r="AJ103" s="136">
        <f>IF(COLUMN(AJ$12)-COLUMN($V$12)+1&lt;=$U103,ROUNDUP(IF(SUM($V103:AI103)+($E103-SUM($V103:AI103))*$N103&gt;$E103-$O103,$E103-$O103-SUM($V103:AI103),($E103-SUM($V103:AI103))*$N103),0),0)</f>
        <v>0</v>
      </c>
      <c r="AK103" s="136">
        <f>IF(COLUMN(AK$12)-COLUMN($V$12)+1&lt;=$U103,ROUNDUP(IF(SUM($V103:AJ103)+($E103-SUM($V103:AJ103))*$N103&gt;$E103-$O103,$E103-$O103-SUM($V103:AJ103),($E103-SUM($V103:AJ103))*$N103),0),0)</f>
        <v>0</v>
      </c>
      <c r="AL103" s="136">
        <f>IF(COLUMN(AL$12)-COLUMN($V$12)+1&lt;=$U103,ROUNDUP(IF(SUM($V103:AK103)+($E103-SUM($V103:AK103))*$N103&gt;$E103-$O103,$E103-$O103-SUM($V103:AK103),($E103-SUM($V103:AK103))*$N103),0),0)</f>
        <v>0</v>
      </c>
      <c r="AM103" s="136">
        <f>IF(COLUMN(AM$12)-COLUMN($V$12)+1&lt;=$U103,ROUNDUP(IF(SUM($V103:AL103)+($E103-SUM($V103:AL103))*$N103&gt;$E103-$O103,$E103-$O103-SUM($V103:AL103),($E103-SUM($V103:AL103))*$N103),0),0)</f>
        <v>0</v>
      </c>
      <c r="AN103" s="136">
        <f>IF(COLUMN(AN$12)-COLUMN($V$12)+1&lt;=$U103,ROUNDUP(IF(SUM($V103:AM103)+($E103-SUM($V103:AM103))*$N103&gt;$E103-$O103,$E103-$O103-SUM($V103:AM103),($E103-SUM($V103:AM103))*$N103),0),0)</f>
        <v>0</v>
      </c>
      <c r="AO103" s="136">
        <f>IF(COLUMN(AO$12)-COLUMN($V$12)+1&lt;=$U103,ROUNDUP(IF(SUM($V103:AN103)+($E103-SUM($V103:AN103))*$N103&gt;$E103-$O103,$E103-$O103-SUM($V103:AN103),($E103-SUM($V103:AN103))*$N103),0),0)</f>
        <v>0</v>
      </c>
      <c r="AP103" s="136">
        <f>IF(COLUMN(AP$12)-COLUMN($V$12)+1&lt;=$U103,ROUNDUP(IF(SUM($V103:AO103)+($E103-SUM($V103:AO103))*$N103&gt;$E103-$O103,$E103-$O103-SUM($V103:AO103),($E103-SUM($V103:AO103))*$N103),0),0)</f>
        <v>0</v>
      </c>
      <c r="AQ103" s="136">
        <f>IF(COLUMN(AQ$12)-COLUMN($V$12)+1&lt;=$U103,ROUNDUP(IF(SUM($V103:AP103)+($E103-SUM($V103:AP103))*$N103&gt;$E103-$O103,$E103-$O103-SUM($V103:AP103),($E103-SUM($V103:AP103))*$N103),0),0)</f>
        <v>0</v>
      </c>
      <c r="AR103" s="136">
        <f>IF(COLUMN(AR$12)-COLUMN($V$12)+1&lt;=$U103,ROUNDUP(IF(SUM($V103:AQ103)+($E103-SUM($V103:AQ103))*$N103&gt;$E103-$O103,$E103-$O103-SUM($V103:AQ103),($E103-SUM($V103:AQ103))*$N103),0),0)</f>
        <v>0</v>
      </c>
      <c r="AS103" s="136">
        <f>IF(COLUMN(AS$12)-COLUMN($V$12)+1&lt;=$U103,ROUNDUP(IF(SUM($V103:AR103)+($E103-SUM($V103:AR103))*$N103&gt;$E103-$O103,$E103-$O103-SUM($V103:AR103),($E103-SUM($V103:AR103))*$N103),0),0)</f>
        <v>0</v>
      </c>
      <c r="AT103" s="136">
        <f>IF(COLUMN(AT$12)-COLUMN($V$12)+1&lt;=$U103,ROUNDUP(IF(SUM($V103:AS103)+($E103-SUM($V103:AS103))*$N103&gt;$E103-$O103,$E103-$O103-SUM($V103:AS103),($E103-SUM($V103:AS103))*$N103),0),0)</f>
        <v>0</v>
      </c>
      <c r="AU103" s="136">
        <f>IF(COLUMN(AU$12)-COLUMN($V$12)+1&lt;=$U103,ROUNDUP(IF(SUM($V103:AT103)+($E103-SUM($V103:AT103))*$N103&gt;$E103-$O103,$E103-$O103-SUM($V103:AT103),($E103-SUM($V103:AT103))*$N103),0),0)</f>
        <v>0</v>
      </c>
      <c r="AV103" s="136">
        <f>IF(COLUMN(AV$12)-COLUMN($V$12)+1&lt;=$U103,ROUNDUP(IF(SUM($V103:AU103)+($E103-SUM($V103:AU103))*$N103&gt;$E103-$O103,$E103-$O103-SUM($V103:AU103),($E103-SUM($V103:AU103))*$N103),0),0)</f>
        <v>0</v>
      </c>
      <c r="AW103" s="136">
        <f>IF(COLUMN(AW$12)-COLUMN($V$12)+1&lt;=$U103,ROUNDUP(IF(SUM($V103:AV103)+($E103-SUM($V103:AV103))*$N103&gt;$E103-$O103,$E103-$O103-SUM($V103:AV103),($E103-SUM($V103:AV103))*$N103),0),0)</f>
        <v>0</v>
      </c>
      <c r="AX103" s="136">
        <f>IF(COLUMN(AX$12)-COLUMN($V$12)+1&lt;=$U103,ROUNDUP(IF(SUM($V103:AW103)+($E103-SUM($V103:AW103))*$N103&gt;$E103-$O103,$E103-$O103-SUM($V103:AW103),($E103-SUM($V103:AW103))*$N103),0),0)</f>
        <v>0</v>
      </c>
      <c r="AY103" s="136">
        <f>IF(COLUMN(AY$12)-COLUMN($V$12)+1&lt;=$U103,ROUNDUP(IF(SUM($V103:AX103)+($E103-SUM($V103:AX103))*$N103&gt;$E103-$O103,$E103-$O103-SUM($V103:AX103),($E103-SUM($V103:AX103))*$N103),0),0)</f>
        <v>0</v>
      </c>
      <c r="AZ103" s="136">
        <f>IF(COLUMN(AZ$12)-COLUMN($V$12)+1&lt;=$U103,ROUNDUP(IF(SUM($V103:AY103)+($E103-SUM($V103:AY103))*$N103&gt;$E103-$O103,$E103-$O103-SUM($V103:AY103),($E103-SUM($V103:AY103))*$N103),0),0)</f>
        <v>0</v>
      </c>
      <c r="BA103" s="136">
        <f>IF(COLUMN(BA$12)-COLUMN($V$12)+1&lt;=$U103,ROUNDUP(IF(SUM($V103:AZ103)+($E103-SUM($V103:AZ103))*$N103&gt;$E103-$O103,$E103-$O103-SUM($V103:AZ103),($E103-SUM($V103:AZ103))*$N103),0),0)</f>
        <v>0</v>
      </c>
      <c r="BB103" s="556">
        <f t="shared" si="85"/>
        <v>0</v>
      </c>
      <c r="BC103" s="556">
        <f t="shared" si="86"/>
        <v>0</v>
      </c>
      <c r="BD103" s="146">
        <f t="shared" si="87"/>
        <v>0</v>
      </c>
      <c r="BE103" s="146">
        <f t="shared" si="88"/>
        <v>0</v>
      </c>
      <c r="BF103" s="146">
        <f t="shared" si="89"/>
        <v>0</v>
      </c>
      <c r="BH103" s="557">
        <f t="shared" si="90"/>
        <v>0</v>
      </c>
      <c r="BI103" s="558">
        <f t="shared" si="99"/>
        <v>0</v>
      </c>
      <c r="BJ103" s="558">
        <f t="shared" si="100"/>
        <v>0</v>
      </c>
      <c r="BK103" s="557">
        <f t="shared" si="91"/>
        <v>0</v>
      </c>
      <c r="BL103" s="558">
        <f t="shared" si="101"/>
        <v>0</v>
      </c>
      <c r="BM103" s="558">
        <f t="shared" si="102"/>
        <v>0</v>
      </c>
      <c r="BN103" s="558">
        <f t="shared" si="103"/>
        <v>0</v>
      </c>
      <c r="BO103" s="558">
        <f t="shared" si="104"/>
        <v>0</v>
      </c>
      <c r="BP103" s="558">
        <f t="shared" si="105"/>
        <v>0</v>
      </c>
      <c r="BQ103" s="558">
        <f t="shared" si="106"/>
        <v>0</v>
      </c>
      <c r="BR103" s="533"/>
      <c r="BS103" s="557">
        <f t="shared" si="92"/>
        <v>0</v>
      </c>
      <c r="BT103" s="558">
        <f t="shared" si="107"/>
        <v>0</v>
      </c>
      <c r="BU103" s="558">
        <f t="shared" si="108"/>
        <v>0</v>
      </c>
      <c r="BV103" s="557">
        <f t="shared" si="93"/>
        <v>0</v>
      </c>
      <c r="BW103" s="558">
        <f t="shared" si="109"/>
        <v>0</v>
      </c>
      <c r="BX103" s="558">
        <f t="shared" si="110"/>
        <v>0</v>
      </c>
      <c r="BY103" s="558">
        <f t="shared" si="111"/>
        <v>0</v>
      </c>
      <c r="BZ103" s="558">
        <f t="shared" si="112"/>
        <v>0</v>
      </c>
      <c r="CA103" s="558">
        <f t="shared" si="113"/>
        <v>0</v>
      </c>
      <c r="CB103" s="558">
        <f t="shared" si="114"/>
        <v>0</v>
      </c>
      <c r="CC103" s="533"/>
      <c r="CD103" s="533"/>
      <c r="CE103" s="533"/>
      <c r="CF103" s="533"/>
      <c r="CG103" s="533"/>
      <c r="CH103" s="533"/>
      <c r="CI103" s="533"/>
      <c r="CJ103" s="533"/>
      <c r="CK103" s="533"/>
      <c r="CL103" s="533"/>
      <c r="CM103" s="533"/>
      <c r="CN103" s="533"/>
      <c r="CO103" s="533"/>
      <c r="CP103" s="533"/>
      <c r="CQ103" s="533"/>
      <c r="CR103" s="533"/>
      <c r="CS103" s="533"/>
      <c r="CT103" s="533"/>
      <c r="CU103" s="533"/>
      <c r="CV103" s="533"/>
      <c r="CW103" s="533"/>
      <c r="CX103" s="533"/>
      <c r="CY103" s="533"/>
      <c r="CZ103" s="533"/>
    </row>
    <row r="104" spans="2:104" ht="13.5" x14ac:dyDescent="0.2">
      <c r="B104" s="145" t="str">
        <f t="shared" si="95"/>
        <v/>
      </c>
      <c r="C104" s="550"/>
      <c r="D104" s="551"/>
      <c r="E104" s="552"/>
      <c r="F104" s="553"/>
      <c r="G104" s="553"/>
      <c r="H104" s="554"/>
      <c r="I104" s="554"/>
      <c r="J104" s="554"/>
      <c r="K104" s="554"/>
      <c r="L104" s="613" t="str" cm="1">
        <f t="array" ref="L104">IF(OR(NOT(ISBLANK(H104:K104))),SUM(H104:K104), "")</f>
        <v/>
      </c>
      <c r="M104" s="613" t="str">
        <f t="shared" si="94"/>
        <v/>
      </c>
      <c r="N104" s="555" t="str">
        <f t="shared" si="79"/>
        <v/>
      </c>
      <c r="O104" s="532">
        <f t="shared" si="80"/>
        <v>0</v>
      </c>
      <c r="P104" s="146">
        <f t="shared" si="81"/>
        <v>0</v>
      </c>
      <c r="Q104" s="146">
        <f t="shared" si="96"/>
        <v>0</v>
      </c>
      <c r="R104" s="146">
        <f t="shared" si="97"/>
        <v>0</v>
      </c>
      <c r="S104" s="146" t="str">
        <f t="shared" si="82"/>
        <v/>
      </c>
      <c r="T104" s="146" t="str">
        <f t="shared" si="83"/>
        <v/>
      </c>
      <c r="U104" s="146">
        <f t="shared" si="98"/>
        <v>0</v>
      </c>
      <c r="V104" s="136">
        <f t="shared" si="84"/>
        <v>0</v>
      </c>
      <c r="W104" s="136">
        <f>IF(COLUMN(W$12)-COLUMN($V$12)+1&lt;=$U104,ROUNDUP(IF(SUM($V104:V104)+($E104-SUM($V104:V104))*$N104&gt;$E104-$O104,$E104-$O104-SUM($V104:V104),($E104-SUM($V104:V104))*$N104),0),0)</f>
        <v>0</v>
      </c>
      <c r="X104" s="136">
        <f>IF(COLUMN(X$12)-COLUMN($V$12)+1&lt;=$U104,ROUNDUP(IF(SUM($V104:W104)+($E104-SUM($V104:W104))*$N104&gt;$E104-$O104,$E104-$O104-SUM($V104:W104),($E104-SUM($V104:W104))*$N104),0),0)</f>
        <v>0</v>
      </c>
      <c r="Y104" s="136">
        <f>IF(COLUMN(Y$12)-COLUMN($V$12)+1&lt;=$U104,ROUNDUP(IF(SUM($V104:X104)+($E104-SUM($V104:X104))*$N104&gt;$E104-$O104,$E104-$O104-SUM($V104:X104),($E104-SUM($V104:X104))*$N104),0),0)</f>
        <v>0</v>
      </c>
      <c r="Z104" s="136">
        <f>IF(COLUMN(Z$12)-COLUMN($V$12)+1&lt;=$U104,ROUNDUP(IF(SUM($V104:Y104)+($E104-SUM($V104:Y104))*$N104&gt;$E104-$O104,$E104-$O104-SUM($V104:Y104),($E104-SUM($V104:Y104))*$N104),0),0)</f>
        <v>0</v>
      </c>
      <c r="AA104" s="136">
        <f>IF(COLUMN(AA$12)-COLUMN($V$12)+1&lt;=$U104,ROUNDUP(IF(SUM($V104:Z104)+($E104-SUM($V104:Z104))*$N104&gt;$E104-$O104,$E104-$O104-SUM($V104:Z104),($E104-SUM($V104:Z104))*$N104),0),0)</f>
        <v>0</v>
      </c>
      <c r="AB104" s="136">
        <f>IF(COLUMN(AB$12)-COLUMN($V$12)+1&lt;=$U104,ROUNDUP(IF(SUM($V104:AA104)+($E104-SUM($V104:AA104))*$N104&gt;$E104-$O104,$E104-$O104-SUM($V104:AA104),($E104-SUM($V104:AA104))*$N104),0),0)</f>
        <v>0</v>
      </c>
      <c r="AC104" s="136">
        <f>IF(COLUMN(AC$12)-COLUMN($V$12)+1&lt;=$U104,ROUNDUP(IF(SUM($V104:AB104)+($E104-SUM($V104:AB104))*$N104&gt;$E104-$O104,$E104-$O104-SUM($V104:AB104),($E104-SUM($V104:AB104))*$N104),0),0)</f>
        <v>0</v>
      </c>
      <c r="AD104" s="136">
        <f>IF(COLUMN(AD$12)-COLUMN($V$12)+1&lt;=$U104,ROUNDUP(IF(SUM($V104:AC104)+($E104-SUM($V104:AC104))*$N104&gt;$E104-$O104,$E104-$O104-SUM($V104:AC104),($E104-SUM($V104:AC104))*$N104),0),0)</f>
        <v>0</v>
      </c>
      <c r="AE104" s="136">
        <f>IF(COLUMN(AE$12)-COLUMN($V$12)+1&lt;=$U104,ROUNDUP(IF(SUM($V104:AD104)+($E104-SUM($V104:AD104))*$N104&gt;$E104-$O104,$E104-$O104-SUM($V104:AD104),($E104-SUM($V104:AD104))*$N104),0),0)</f>
        <v>0</v>
      </c>
      <c r="AF104" s="136">
        <f>IF(COLUMN(AF$12)-COLUMN($V$12)+1&lt;=$U104,ROUNDUP(IF(SUM($V104:AE104)+($E104-SUM($V104:AE104))*$N104&gt;$E104-$O104,$E104-$O104-SUM($V104:AE104),($E104-SUM($V104:AE104))*$N104),0),0)</f>
        <v>0</v>
      </c>
      <c r="AG104" s="136">
        <f>IF(COLUMN(AG$12)-COLUMN($V$12)+1&lt;=$U104,ROUNDUP(IF(SUM($V104:AF104)+($E104-SUM($V104:AF104))*$N104&gt;$E104-$O104,$E104-$O104-SUM($V104:AF104),($E104-SUM($V104:AF104))*$N104),0),0)</f>
        <v>0</v>
      </c>
      <c r="AH104" s="136">
        <f>IF(COLUMN(AH$12)-COLUMN($V$12)+1&lt;=$U104,ROUNDUP(IF(SUM($V104:AG104)+($E104-SUM($V104:AG104))*$N104&gt;$E104-$O104,$E104-$O104-SUM($V104:AG104),($E104-SUM($V104:AG104))*$N104),0),0)</f>
        <v>0</v>
      </c>
      <c r="AI104" s="136">
        <f>IF(COLUMN(AI$12)-COLUMN($V$12)+1&lt;=$U104,ROUNDUP(IF(SUM($V104:AH104)+($E104-SUM($V104:AH104))*$N104&gt;$E104-$O104,$E104-$O104-SUM($V104:AH104),($E104-SUM($V104:AH104))*$N104),0),0)</f>
        <v>0</v>
      </c>
      <c r="AJ104" s="136">
        <f>IF(COLUMN(AJ$12)-COLUMN($V$12)+1&lt;=$U104,ROUNDUP(IF(SUM($V104:AI104)+($E104-SUM($V104:AI104))*$N104&gt;$E104-$O104,$E104-$O104-SUM($V104:AI104),($E104-SUM($V104:AI104))*$N104),0),0)</f>
        <v>0</v>
      </c>
      <c r="AK104" s="136">
        <f>IF(COLUMN(AK$12)-COLUMN($V$12)+1&lt;=$U104,ROUNDUP(IF(SUM($V104:AJ104)+($E104-SUM($V104:AJ104))*$N104&gt;$E104-$O104,$E104-$O104-SUM($V104:AJ104),($E104-SUM($V104:AJ104))*$N104),0),0)</f>
        <v>0</v>
      </c>
      <c r="AL104" s="136">
        <f>IF(COLUMN(AL$12)-COLUMN($V$12)+1&lt;=$U104,ROUNDUP(IF(SUM($V104:AK104)+($E104-SUM($V104:AK104))*$N104&gt;$E104-$O104,$E104-$O104-SUM($V104:AK104),($E104-SUM($V104:AK104))*$N104),0),0)</f>
        <v>0</v>
      </c>
      <c r="AM104" s="136">
        <f>IF(COLUMN(AM$12)-COLUMN($V$12)+1&lt;=$U104,ROUNDUP(IF(SUM($V104:AL104)+($E104-SUM($V104:AL104))*$N104&gt;$E104-$O104,$E104-$O104-SUM($V104:AL104),($E104-SUM($V104:AL104))*$N104),0),0)</f>
        <v>0</v>
      </c>
      <c r="AN104" s="136">
        <f>IF(COLUMN(AN$12)-COLUMN($V$12)+1&lt;=$U104,ROUNDUP(IF(SUM($V104:AM104)+($E104-SUM($V104:AM104))*$N104&gt;$E104-$O104,$E104-$O104-SUM($V104:AM104),($E104-SUM($V104:AM104))*$N104),0),0)</f>
        <v>0</v>
      </c>
      <c r="AO104" s="136">
        <f>IF(COLUMN(AO$12)-COLUMN($V$12)+1&lt;=$U104,ROUNDUP(IF(SUM($V104:AN104)+($E104-SUM($V104:AN104))*$N104&gt;$E104-$O104,$E104-$O104-SUM($V104:AN104),($E104-SUM($V104:AN104))*$N104),0),0)</f>
        <v>0</v>
      </c>
      <c r="AP104" s="136">
        <f>IF(COLUMN(AP$12)-COLUMN($V$12)+1&lt;=$U104,ROUNDUP(IF(SUM($V104:AO104)+($E104-SUM($V104:AO104))*$N104&gt;$E104-$O104,$E104-$O104-SUM($V104:AO104),($E104-SUM($V104:AO104))*$N104),0),0)</f>
        <v>0</v>
      </c>
      <c r="AQ104" s="136">
        <f>IF(COLUMN(AQ$12)-COLUMN($V$12)+1&lt;=$U104,ROUNDUP(IF(SUM($V104:AP104)+($E104-SUM($V104:AP104))*$N104&gt;$E104-$O104,$E104-$O104-SUM($V104:AP104),($E104-SUM($V104:AP104))*$N104),0),0)</f>
        <v>0</v>
      </c>
      <c r="AR104" s="136">
        <f>IF(COLUMN(AR$12)-COLUMN($V$12)+1&lt;=$U104,ROUNDUP(IF(SUM($V104:AQ104)+($E104-SUM($V104:AQ104))*$N104&gt;$E104-$O104,$E104-$O104-SUM($V104:AQ104),($E104-SUM($V104:AQ104))*$N104),0),0)</f>
        <v>0</v>
      </c>
      <c r="AS104" s="136">
        <f>IF(COLUMN(AS$12)-COLUMN($V$12)+1&lt;=$U104,ROUNDUP(IF(SUM($V104:AR104)+($E104-SUM($V104:AR104))*$N104&gt;$E104-$O104,$E104-$O104-SUM($V104:AR104),($E104-SUM($V104:AR104))*$N104),0),0)</f>
        <v>0</v>
      </c>
      <c r="AT104" s="136">
        <f>IF(COLUMN(AT$12)-COLUMN($V$12)+1&lt;=$U104,ROUNDUP(IF(SUM($V104:AS104)+($E104-SUM($V104:AS104))*$N104&gt;$E104-$O104,$E104-$O104-SUM($V104:AS104),($E104-SUM($V104:AS104))*$N104),0),0)</f>
        <v>0</v>
      </c>
      <c r="AU104" s="136">
        <f>IF(COLUMN(AU$12)-COLUMN($V$12)+1&lt;=$U104,ROUNDUP(IF(SUM($V104:AT104)+($E104-SUM($V104:AT104))*$N104&gt;$E104-$O104,$E104-$O104-SUM($V104:AT104),($E104-SUM($V104:AT104))*$N104),0),0)</f>
        <v>0</v>
      </c>
      <c r="AV104" s="136">
        <f>IF(COLUMN(AV$12)-COLUMN($V$12)+1&lt;=$U104,ROUNDUP(IF(SUM($V104:AU104)+($E104-SUM($V104:AU104))*$N104&gt;$E104-$O104,$E104-$O104-SUM($V104:AU104),($E104-SUM($V104:AU104))*$N104),0),0)</f>
        <v>0</v>
      </c>
      <c r="AW104" s="136">
        <f>IF(COLUMN(AW$12)-COLUMN($V$12)+1&lt;=$U104,ROUNDUP(IF(SUM($V104:AV104)+($E104-SUM($V104:AV104))*$N104&gt;$E104-$O104,$E104-$O104-SUM($V104:AV104),($E104-SUM($V104:AV104))*$N104),0),0)</f>
        <v>0</v>
      </c>
      <c r="AX104" s="136">
        <f>IF(COLUMN(AX$12)-COLUMN($V$12)+1&lt;=$U104,ROUNDUP(IF(SUM($V104:AW104)+($E104-SUM($V104:AW104))*$N104&gt;$E104-$O104,$E104-$O104-SUM($V104:AW104),($E104-SUM($V104:AW104))*$N104),0),0)</f>
        <v>0</v>
      </c>
      <c r="AY104" s="136">
        <f>IF(COLUMN(AY$12)-COLUMN($V$12)+1&lt;=$U104,ROUNDUP(IF(SUM($V104:AX104)+($E104-SUM($V104:AX104))*$N104&gt;$E104-$O104,$E104-$O104-SUM($V104:AX104),($E104-SUM($V104:AX104))*$N104),0),0)</f>
        <v>0</v>
      </c>
      <c r="AZ104" s="136">
        <f>IF(COLUMN(AZ$12)-COLUMN($V$12)+1&lt;=$U104,ROUNDUP(IF(SUM($V104:AY104)+($E104-SUM($V104:AY104))*$N104&gt;$E104-$O104,$E104-$O104-SUM($V104:AY104),($E104-SUM($V104:AY104))*$N104),0),0)</f>
        <v>0</v>
      </c>
      <c r="BA104" s="136">
        <f>IF(COLUMN(BA$12)-COLUMN($V$12)+1&lt;=$U104,ROUNDUP(IF(SUM($V104:AZ104)+($E104-SUM($V104:AZ104))*$N104&gt;$E104-$O104,$E104-$O104-SUM($V104:AZ104),($E104-SUM($V104:AZ104))*$N104),0),0)</f>
        <v>0</v>
      </c>
      <c r="BB104" s="556">
        <f t="shared" si="85"/>
        <v>0</v>
      </c>
      <c r="BC104" s="556">
        <f t="shared" si="86"/>
        <v>0</v>
      </c>
      <c r="BD104" s="146">
        <f t="shared" si="87"/>
        <v>0</v>
      </c>
      <c r="BE104" s="146">
        <f t="shared" si="88"/>
        <v>0</v>
      </c>
      <c r="BF104" s="146">
        <f t="shared" si="89"/>
        <v>0</v>
      </c>
      <c r="BH104" s="557">
        <f t="shared" si="90"/>
        <v>0</v>
      </c>
      <c r="BI104" s="558">
        <f t="shared" si="99"/>
        <v>0</v>
      </c>
      <c r="BJ104" s="558">
        <f t="shared" si="100"/>
        <v>0</v>
      </c>
      <c r="BK104" s="557">
        <f t="shared" si="91"/>
        <v>0</v>
      </c>
      <c r="BL104" s="558">
        <f t="shared" si="101"/>
        <v>0</v>
      </c>
      <c r="BM104" s="558">
        <f t="shared" si="102"/>
        <v>0</v>
      </c>
      <c r="BN104" s="558">
        <f t="shared" si="103"/>
        <v>0</v>
      </c>
      <c r="BO104" s="558">
        <f t="shared" si="104"/>
        <v>0</v>
      </c>
      <c r="BP104" s="558">
        <f t="shared" si="105"/>
        <v>0</v>
      </c>
      <c r="BQ104" s="558">
        <f t="shared" si="106"/>
        <v>0</v>
      </c>
      <c r="BR104" s="533"/>
      <c r="BS104" s="557">
        <f t="shared" si="92"/>
        <v>0</v>
      </c>
      <c r="BT104" s="558">
        <f t="shared" si="107"/>
        <v>0</v>
      </c>
      <c r="BU104" s="558">
        <f t="shared" si="108"/>
        <v>0</v>
      </c>
      <c r="BV104" s="557">
        <f t="shared" si="93"/>
        <v>0</v>
      </c>
      <c r="BW104" s="558">
        <f t="shared" si="109"/>
        <v>0</v>
      </c>
      <c r="BX104" s="558">
        <f t="shared" si="110"/>
        <v>0</v>
      </c>
      <c r="BY104" s="558">
        <f t="shared" si="111"/>
        <v>0</v>
      </c>
      <c r="BZ104" s="558">
        <f t="shared" si="112"/>
        <v>0</v>
      </c>
      <c r="CA104" s="558">
        <f t="shared" si="113"/>
        <v>0</v>
      </c>
      <c r="CB104" s="558">
        <f t="shared" si="114"/>
        <v>0</v>
      </c>
      <c r="CC104" s="533"/>
      <c r="CD104" s="533"/>
      <c r="CE104" s="533"/>
      <c r="CF104" s="533"/>
      <c r="CG104" s="533"/>
      <c r="CH104" s="533"/>
      <c r="CI104" s="533"/>
      <c r="CJ104" s="533"/>
      <c r="CK104" s="533"/>
      <c r="CL104" s="533"/>
      <c r="CM104" s="533"/>
      <c r="CN104" s="533"/>
      <c r="CO104" s="533"/>
      <c r="CP104" s="533"/>
      <c r="CQ104" s="533"/>
      <c r="CR104" s="533"/>
      <c r="CS104" s="533"/>
      <c r="CT104" s="533"/>
      <c r="CU104" s="533"/>
      <c r="CV104" s="533"/>
      <c r="CW104" s="533"/>
      <c r="CX104" s="533"/>
      <c r="CY104" s="533"/>
      <c r="CZ104" s="533"/>
    </row>
    <row r="105" spans="2:104" ht="13.5" x14ac:dyDescent="0.2">
      <c r="B105" s="145" t="str">
        <f t="shared" si="95"/>
        <v/>
      </c>
      <c r="C105" s="550"/>
      <c r="D105" s="551"/>
      <c r="E105" s="552"/>
      <c r="F105" s="553"/>
      <c r="G105" s="553"/>
      <c r="H105" s="554"/>
      <c r="I105" s="554"/>
      <c r="J105" s="554"/>
      <c r="K105" s="554"/>
      <c r="L105" s="613" t="str" cm="1">
        <f t="array" ref="L105">IF(OR(NOT(ISBLANK(H105:K105))),SUM(H105:K105), "")</f>
        <v/>
      </c>
      <c r="M105" s="613" t="str">
        <f t="shared" si="94"/>
        <v/>
      </c>
      <c r="N105" s="555" t="str">
        <f t="shared" si="79"/>
        <v/>
      </c>
      <c r="O105" s="532">
        <f t="shared" si="80"/>
        <v>0</v>
      </c>
      <c r="P105" s="146">
        <f t="shared" si="81"/>
        <v>0</v>
      </c>
      <c r="Q105" s="146">
        <f t="shared" si="96"/>
        <v>0</v>
      </c>
      <c r="R105" s="146">
        <f t="shared" si="97"/>
        <v>0</v>
      </c>
      <c r="S105" s="146" t="str">
        <f t="shared" si="82"/>
        <v/>
      </c>
      <c r="T105" s="146" t="str">
        <f t="shared" si="83"/>
        <v/>
      </c>
      <c r="U105" s="146">
        <f t="shared" si="98"/>
        <v>0</v>
      </c>
      <c r="V105" s="136">
        <f t="shared" si="84"/>
        <v>0</v>
      </c>
      <c r="W105" s="136">
        <f>IF(COLUMN(W$12)-COLUMN($V$12)+1&lt;=$U105,ROUNDUP(IF(SUM($V105:V105)+($E105-SUM($V105:V105))*$N105&gt;$E105-$O105,$E105-$O105-SUM($V105:V105),($E105-SUM($V105:V105))*$N105),0),0)</f>
        <v>0</v>
      </c>
      <c r="X105" s="136">
        <f>IF(COLUMN(X$12)-COLUMN($V$12)+1&lt;=$U105,ROUNDUP(IF(SUM($V105:W105)+($E105-SUM($V105:W105))*$N105&gt;$E105-$O105,$E105-$O105-SUM($V105:W105),($E105-SUM($V105:W105))*$N105),0),0)</f>
        <v>0</v>
      </c>
      <c r="Y105" s="136">
        <f>IF(COLUMN(Y$12)-COLUMN($V$12)+1&lt;=$U105,ROUNDUP(IF(SUM($V105:X105)+($E105-SUM($V105:X105))*$N105&gt;$E105-$O105,$E105-$O105-SUM($V105:X105),($E105-SUM($V105:X105))*$N105),0),0)</f>
        <v>0</v>
      </c>
      <c r="Z105" s="136">
        <f>IF(COLUMN(Z$12)-COLUMN($V$12)+1&lt;=$U105,ROUNDUP(IF(SUM($V105:Y105)+($E105-SUM($V105:Y105))*$N105&gt;$E105-$O105,$E105-$O105-SUM($V105:Y105),($E105-SUM($V105:Y105))*$N105),0),0)</f>
        <v>0</v>
      </c>
      <c r="AA105" s="136">
        <f>IF(COLUMN(AA$12)-COLUMN($V$12)+1&lt;=$U105,ROUNDUP(IF(SUM($V105:Z105)+($E105-SUM($V105:Z105))*$N105&gt;$E105-$O105,$E105-$O105-SUM($V105:Z105),($E105-SUM($V105:Z105))*$N105),0),0)</f>
        <v>0</v>
      </c>
      <c r="AB105" s="136">
        <f>IF(COLUMN(AB$12)-COLUMN($V$12)+1&lt;=$U105,ROUNDUP(IF(SUM($V105:AA105)+($E105-SUM($V105:AA105))*$N105&gt;$E105-$O105,$E105-$O105-SUM($V105:AA105),($E105-SUM($V105:AA105))*$N105),0),0)</f>
        <v>0</v>
      </c>
      <c r="AC105" s="136">
        <f>IF(COLUMN(AC$12)-COLUMN($V$12)+1&lt;=$U105,ROUNDUP(IF(SUM($V105:AB105)+($E105-SUM($V105:AB105))*$N105&gt;$E105-$O105,$E105-$O105-SUM($V105:AB105),($E105-SUM($V105:AB105))*$N105),0),0)</f>
        <v>0</v>
      </c>
      <c r="AD105" s="136">
        <f>IF(COLUMN(AD$12)-COLUMN($V$12)+1&lt;=$U105,ROUNDUP(IF(SUM($V105:AC105)+($E105-SUM($V105:AC105))*$N105&gt;$E105-$O105,$E105-$O105-SUM($V105:AC105),($E105-SUM($V105:AC105))*$N105),0),0)</f>
        <v>0</v>
      </c>
      <c r="AE105" s="136">
        <f>IF(COLUMN(AE$12)-COLUMN($V$12)+1&lt;=$U105,ROUNDUP(IF(SUM($V105:AD105)+($E105-SUM($V105:AD105))*$N105&gt;$E105-$O105,$E105-$O105-SUM($V105:AD105),($E105-SUM($V105:AD105))*$N105),0),0)</f>
        <v>0</v>
      </c>
      <c r="AF105" s="136">
        <f>IF(COLUMN(AF$12)-COLUMN($V$12)+1&lt;=$U105,ROUNDUP(IF(SUM($V105:AE105)+($E105-SUM($V105:AE105))*$N105&gt;$E105-$O105,$E105-$O105-SUM($V105:AE105),($E105-SUM($V105:AE105))*$N105),0),0)</f>
        <v>0</v>
      </c>
      <c r="AG105" s="136">
        <f>IF(COLUMN(AG$12)-COLUMN($V$12)+1&lt;=$U105,ROUNDUP(IF(SUM($V105:AF105)+($E105-SUM($V105:AF105))*$N105&gt;$E105-$O105,$E105-$O105-SUM($V105:AF105),($E105-SUM($V105:AF105))*$N105),0),0)</f>
        <v>0</v>
      </c>
      <c r="AH105" s="136">
        <f>IF(COLUMN(AH$12)-COLUMN($V$12)+1&lt;=$U105,ROUNDUP(IF(SUM($V105:AG105)+($E105-SUM($V105:AG105))*$N105&gt;$E105-$O105,$E105-$O105-SUM($V105:AG105),($E105-SUM($V105:AG105))*$N105),0),0)</f>
        <v>0</v>
      </c>
      <c r="AI105" s="136">
        <f>IF(COLUMN(AI$12)-COLUMN($V$12)+1&lt;=$U105,ROUNDUP(IF(SUM($V105:AH105)+($E105-SUM($V105:AH105))*$N105&gt;$E105-$O105,$E105-$O105-SUM($V105:AH105),($E105-SUM($V105:AH105))*$N105),0),0)</f>
        <v>0</v>
      </c>
      <c r="AJ105" s="136">
        <f>IF(COLUMN(AJ$12)-COLUMN($V$12)+1&lt;=$U105,ROUNDUP(IF(SUM($V105:AI105)+($E105-SUM($V105:AI105))*$N105&gt;$E105-$O105,$E105-$O105-SUM($V105:AI105),($E105-SUM($V105:AI105))*$N105),0),0)</f>
        <v>0</v>
      </c>
      <c r="AK105" s="136">
        <f>IF(COLUMN(AK$12)-COLUMN($V$12)+1&lt;=$U105,ROUNDUP(IF(SUM($V105:AJ105)+($E105-SUM($V105:AJ105))*$N105&gt;$E105-$O105,$E105-$O105-SUM($V105:AJ105),($E105-SUM($V105:AJ105))*$N105),0),0)</f>
        <v>0</v>
      </c>
      <c r="AL105" s="136">
        <f>IF(COLUMN(AL$12)-COLUMN($V$12)+1&lt;=$U105,ROUNDUP(IF(SUM($V105:AK105)+($E105-SUM($V105:AK105))*$N105&gt;$E105-$O105,$E105-$O105-SUM($V105:AK105),($E105-SUM($V105:AK105))*$N105),0),0)</f>
        <v>0</v>
      </c>
      <c r="AM105" s="136">
        <f>IF(COLUMN(AM$12)-COLUMN($V$12)+1&lt;=$U105,ROUNDUP(IF(SUM($V105:AL105)+($E105-SUM($V105:AL105))*$N105&gt;$E105-$O105,$E105-$O105-SUM($V105:AL105),($E105-SUM($V105:AL105))*$N105),0),0)</f>
        <v>0</v>
      </c>
      <c r="AN105" s="136">
        <f>IF(COLUMN(AN$12)-COLUMN($V$12)+1&lt;=$U105,ROUNDUP(IF(SUM($V105:AM105)+($E105-SUM($V105:AM105))*$N105&gt;$E105-$O105,$E105-$O105-SUM($V105:AM105),($E105-SUM($V105:AM105))*$N105),0),0)</f>
        <v>0</v>
      </c>
      <c r="AO105" s="136">
        <f>IF(COLUMN(AO$12)-COLUMN($V$12)+1&lt;=$U105,ROUNDUP(IF(SUM($V105:AN105)+($E105-SUM($V105:AN105))*$N105&gt;$E105-$O105,$E105-$O105-SUM($V105:AN105),($E105-SUM($V105:AN105))*$N105),0),0)</f>
        <v>0</v>
      </c>
      <c r="AP105" s="136">
        <f>IF(COLUMN(AP$12)-COLUMN($V$12)+1&lt;=$U105,ROUNDUP(IF(SUM($V105:AO105)+($E105-SUM($V105:AO105))*$N105&gt;$E105-$O105,$E105-$O105-SUM($V105:AO105),($E105-SUM($V105:AO105))*$N105),0),0)</f>
        <v>0</v>
      </c>
      <c r="AQ105" s="136">
        <f>IF(COLUMN(AQ$12)-COLUMN($V$12)+1&lt;=$U105,ROUNDUP(IF(SUM($V105:AP105)+($E105-SUM($V105:AP105))*$N105&gt;$E105-$O105,$E105-$O105-SUM($V105:AP105),($E105-SUM($V105:AP105))*$N105),0),0)</f>
        <v>0</v>
      </c>
      <c r="AR105" s="136">
        <f>IF(COLUMN(AR$12)-COLUMN($V$12)+1&lt;=$U105,ROUNDUP(IF(SUM($V105:AQ105)+($E105-SUM($V105:AQ105))*$N105&gt;$E105-$O105,$E105-$O105-SUM($V105:AQ105),($E105-SUM($V105:AQ105))*$N105),0),0)</f>
        <v>0</v>
      </c>
      <c r="AS105" s="136">
        <f>IF(COLUMN(AS$12)-COLUMN($V$12)+1&lt;=$U105,ROUNDUP(IF(SUM($V105:AR105)+($E105-SUM($V105:AR105))*$N105&gt;$E105-$O105,$E105-$O105-SUM($V105:AR105),($E105-SUM($V105:AR105))*$N105),0),0)</f>
        <v>0</v>
      </c>
      <c r="AT105" s="136">
        <f>IF(COLUMN(AT$12)-COLUMN($V$12)+1&lt;=$U105,ROUNDUP(IF(SUM($V105:AS105)+($E105-SUM($V105:AS105))*$N105&gt;$E105-$O105,$E105-$O105-SUM($V105:AS105),($E105-SUM($V105:AS105))*$N105),0),0)</f>
        <v>0</v>
      </c>
      <c r="AU105" s="136">
        <f>IF(COLUMN(AU$12)-COLUMN($V$12)+1&lt;=$U105,ROUNDUP(IF(SUM($V105:AT105)+($E105-SUM($V105:AT105))*$N105&gt;$E105-$O105,$E105-$O105-SUM($V105:AT105),($E105-SUM($V105:AT105))*$N105),0),0)</f>
        <v>0</v>
      </c>
      <c r="AV105" s="136">
        <f>IF(COLUMN(AV$12)-COLUMN($V$12)+1&lt;=$U105,ROUNDUP(IF(SUM($V105:AU105)+($E105-SUM($V105:AU105))*$N105&gt;$E105-$O105,$E105-$O105-SUM($V105:AU105),($E105-SUM($V105:AU105))*$N105),0),0)</f>
        <v>0</v>
      </c>
      <c r="AW105" s="136">
        <f>IF(COLUMN(AW$12)-COLUMN($V$12)+1&lt;=$U105,ROUNDUP(IF(SUM($V105:AV105)+($E105-SUM($V105:AV105))*$N105&gt;$E105-$O105,$E105-$O105-SUM($V105:AV105),($E105-SUM($V105:AV105))*$N105),0),0)</f>
        <v>0</v>
      </c>
      <c r="AX105" s="136">
        <f>IF(COLUMN(AX$12)-COLUMN($V$12)+1&lt;=$U105,ROUNDUP(IF(SUM($V105:AW105)+($E105-SUM($V105:AW105))*$N105&gt;$E105-$O105,$E105-$O105-SUM($V105:AW105),($E105-SUM($V105:AW105))*$N105),0),0)</f>
        <v>0</v>
      </c>
      <c r="AY105" s="136">
        <f>IF(COLUMN(AY$12)-COLUMN($V$12)+1&lt;=$U105,ROUNDUP(IF(SUM($V105:AX105)+($E105-SUM($V105:AX105))*$N105&gt;$E105-$O105,$E105-$O105-SUM($V105:AX105),($E105-SUM($V105:AX105))*$N105),0),0)</f>
        <v>0</v>
      </c>
      <c r="AZ105" s="136">
        <f>IF(COLUMN(AZ$12)-COLUMN($V$12)+1&lt;=$U105,ROUNDUP(IF(SUM($V105:AY105)+($E105-SUM($V105:AY105))*$N105&gt;$E105-$O105,$E105-$O105-SUM($V105:AY105),($E105-SUM($V105:AY105))*$N105),0),0)</f>
        <v>0</v>
      </c>
      <c r="BA105" s="136">
        <f>IF(COLUMN(BA$12)-COLUMN($V$12)+1&lt;=$U105,ROUNDUP(IF(SUM($V105:AZ105)+($E105-SUM($V105:AZ105))*$N105&gt;$E105-$O105,$E105-$O105-SUM($V105:AZ105),($E105-SUM($V105:AZ105))*$N105),0),0)</f>
        <v>0</v>
      </c>
      <c r="BB105" s="556">
        <f t="shared" si="85"/>
        <v>0</v>
      </c>
      <c r="BC105" s="556">
        <f t="shared" si="86"/>
        <v>0</v>
      </c>
      <c r="BD105" s="146">
        <f t="shared" si="87"/>
        <v>0</v>
      </c>
      <c r="BE105" s="146">
        <f t="shared" si="88"/>
        <v>0</v>
      </c>
      <c r="BF105" s="146">
        <f t="shared" si="89"/>
        <v>0</v>
      </c>
      <c r="BH105" s="557">
        <f t="shared" si="90"/>
        <v>0</v>
      </c>
      <c r="BI105" s="558">
        <f t="shared" si="99"/>
        <v>0</v>
      </c>
      <c r="BJ105" s="558">
        <f t="shared" si="100"/>
        <v>0</v>
      </c>
      <c r="BK105" s="557">
        <f t="shared" si="91"/>
        <v>0</v>
      </c>
      <c r="BL105" s="558">
        <f t="shared" si="101"/>
        <v>0</v>
      </c>
      <c r="BM105" s="558">
        <f t="shared" si="102"/>
        <v>0</v>
      </c>
      <c r="BN105" s="558">
        <f t="shared" si="103"/>
        <v>0</v>
      </c>
      <c r="BO105" s="558">
        <f t="shared" si="104"/>
        <v>0</v>
      </c>
      <c r="BP105" s="558">
        <f t="shared" si="105"/>
        <v>0</v>
      </c>
      <c r="BQ105" s="558">
        <f t="shared" si="106"/>
        <v>0</v>
      </c>
      <c r="BR105" s="533"/>
      <c r="BS105" s="557">
        <f t="shared" si="92"/>
        <v>0</v>
      </c>
      <c r="BT105" s="558">
        <f t="shared" si="107"/>
        <v>0</v>
      </c>
      <c r="BU105" s="558">
        <f t="shared" si="108"/>
        <v>0</v>
      </c>
      <c r="BV105" s="557">
        <f t="shared" si="93"/>
        <v>0</v>
      </c>
      <c r="BW105" s="558">
        <f t="shared" si="109"/>
        <v>0</v>
      </c>
      <c r="BX105" s="558">
        <f t="shared" si="110"/>
        <v>0</v>
      </c>
      <c r="BY105" s="558">
        <f t="shared" si="111"/>
        <v>0</v>
      </c>
      <c r="BZ105" s="558">
        <f t="shared" si="112"/>
        <v>0</v>
      </c>
      <c r="CA105" s="558">
        <f t="shared" si="113"/>
        <v>0</v>
      </c>
      <c r="CB105" s="558">
        <f t="shared" si="114"/>
        <v>0</v>
      </c>
      <c r="CC105" s="533"/>
      <c r="CD105" s="533"/>
      <c r="CE105" s="533"/>
      <c r="CF105" s="533"/>
      <c r="CG105" s="533"/>
      <c r="CH105" s="533"/>
      <c r="CI105" s="533"/>
      <c r="CJ105" s="533"/>
      <c r="CK105" s="533"/>
      <c r="CL105" s="533"/>
      <c r="CM105" s="533"/>
      <c r="CN105" s="533"/>
      <c r="CO105" s="533"/>
      <c r="CP105" s="533"/>
      <c r="CQ105" s="533"/>
      <c r="CR105" s="533"/>
      <c r="CS105" s="533"/>
      <c r="CT105" s="533"/>
      <c r="CU105" s="533"/>
      <c r="CV105" s="533"/>
      <c r="CW105" s="533"/>
      <c r="CX105" s="533"/>
      <c r="CY105" s="533"/>
      <c r="CZ105" s="533"/>
    </row>
    <row r="106" spans="2:104" ht="13.5" x14ac:dyDescent="0.2">
      <c r="B106" s="145" t="str">
        <f t="shared" si="95"/>
        <v/>
      </c>
      <c r="C106" s="550"/>
      <c r="D106" s="551"/>
      <c r="E106" s="552"/>
      <c r="F106" s="553"/>
      <c r="G106" s="553"/>
      <c r="H106" s="554"/>
      <c r="I106" s="554"/>
      <c r="J106" s="554"/>
      <c r="K106" s="554"/>
      <c r="L106" s="613" t="str" cm="1">
        <f t="array" ref="L106">IF(OR(NOT(ISBLANK(H106:K106))),SUM(H106:K106), "")</f>
        <v/>
      </c>
      <c r="M106" s="613" t="str">
        <f t="shared" si="94"/>
        <v/>
      </c>
      <c r="N106" s="555" t="str">
        <f t="shared" si="79"/>
        <v/>
      </c>
      <c r="O106" s="532">
        <f t="shared" si="80"/>
        <v>0</v>
      </c>
      <c r="P106" s="146">
        <f t="shared" si="81"/>
        <v>0</v>
      </c>
      <c r="Q106" s="146">
        <f t="shared" si="96"/>
        <v>0</v>
      </c>
      <c r="R106" s="146">
        <f t="shared" si="97"/>
        <v>0</v>
      </c>
      <c r="S106" s="146" t="str">
        <f t="shared" si="82"/>
        <v/>
      </c>
      <c r="T106" s="146" t="str">
        <f t="shared" si="83"/>
        <v/>
      </c>
      <c r="U106" s="146">
        <f t="shared" si="98"/>
        <v>0</v>
      </c>
      <c r="V106" s="136">
        <f t="shared" si="84"/>
        <v>0</v>
      </c>
      <c r="W106" s="136">
        <f>IF(COLUMN(W$12)-COLUMN($V$12)+1&lt;=$U106,ROUNDUP(IF(SUM($V106:V106)+($E106-SUM($V106:V106))*$N106&gt;$E106-$O106,$E106-$O106-SUM($V106:V106),($E106-SUM($V106:V106))*$N106),0),0)</f>
        <v>0</v>
      </c>
      <c r="X106" s="136">
        <f>IF(COLUMN(X$12)-COLUMN($V$12)+1&lt;=$U106,ROUNDUP(IF(SUM($V106:W106)+($E106-SUM($V106:W106))*$N106&gt;$E106-$O106,$E106-$O106-SUM($V106:W106),($E106-SUM($V106:W106))*$N106),0),0)</f>
        <v>0</v>
      </c>
      <c r="Y106" s="136">
        <f>IF(COLUMN(Y$12)-COLUMN($V$12)+1&lt;=$U106,ROUNDUP(IF(SUM($V106:X106)+($E106-SUM($V106:X106))*$N106&gt;$E106-$O106,$E106-$O106-SUM($V106:X106),($E106-SUM($V106:X106))*$N106),0),0)</f>
        <v>0</v>
      </c>
      <c r="Z106" s="136">
        <f>IF(COLUMN(Z$12)-COLUMN($V$12)+1&lt;=$U106,ROUNDUP(IF(SUM($V106:Y106)+($E106-SUM($V106:Y106))*$N106&gt;$E106-$O106,$E106-$O106-SUM($V106:Y106),($E106-SUM($V106:Y106))*$N106),0),0)</f>
        <v>0</v>
      </c>
      <c r="AA106" s="136">
        <f>IF(COLUMN(AA$12)-COLUMN($V$12)+1&lt;=$U106,ROUNDUP(IF(SUM($V106:Z106)+($E106-SUM($V106:Z106))*$N106&gt;$E106-$O106,$E106-$O106-SUM($V106:Z106),($E106-SUM($V106:Z106))*$N106),0),0)</f>
        <v>0</v>
      </c>
      <c r="AB106" s="136">
        <f>IF(COLUMN(AB$12)-COLUMN($V$12)+1&lt;=$U106,ROUNDUP(IF(SUM($V106:AA106)+($E106-SUM($V106:AA106))*$N106&gt;$E106-$O106,$E106-$O106-SUM($V106:AA106),($E106-SUM($V106:AA106))*$N106),0),0)</f>
        <v>0</v>
      </c>
      <c r="AC106" s="136">
        <f>IF(COLUMN(AC$12)-COLUMN($V$12)+1&lt;=$U106,ROUNDUP(IF(SUM($V106:AB106)+($E106-SUM($V106:AB106))*$N106&gt;$E106-$O106,$E106-$O106-SUM($V106:AB106),($E106-SUM($V106:AB106))*$N106),0),0)</f>
        <v>0</v>
      </c>
      <c r="AD106" s="136">
        <f>IF(COLUMN(AD$12)-COLUMN($V$12)+1&lt;=$U106,ROUNDUP(IF(SUM($V106:AC106)+($E106-SUM($V106:AC106))*$N106&gt;$E106-$O106,$E106-$O106-SUM($V106:AC106),($E106-SUM($V106:AC106))*$N106),0),0)</f>
        <v>0</v>
      </c>
      <c r="AE106" s="136">
        <f>IF(COLUMN(AE$12)-COLUMN($V$12)+1&lt;=$U106,ROUNDUP(IF(SUM($V106:AD106)+($E106-SUM($V106:AD106))*$N106&gt;$E106-$O106,$E106-$O106-SUM($V106:AD106),($E106-SUM($V106:AD106))*$N106),0),0)</f>
        <v>0</v>
      </c>
      <c r="AF106" s="136">
        <f>IF(COLUMN(AF$12)-COLUMN($V$12)+1&lt;=$U106,ROUNDUP(IF(SUM($V106:AE106)+($E106-SUM($V106:AE106))*$N106&gt;$E106-$O106,$E106-$O106-SUM($V106:AE106),($E106-SUM($V106:AE106))*$N106),0),0)</f>
        <v>0</v>
      </c>
      <c r="AG106" s="136">
        <f>IF(COLUMN(AG$12)-COLUMN($V$12)+1&lt;=$U106,ROUNDUP(IF(SUM($V106:AF106)+($E106-SUM($V106:AF106))*$N106&gt;$E106-$O106,$E106-$O106-SUM($V106:AF106),($E106-SUM($V106:AF106))*$N106),0),0)</f>
        <v>0</v>
      </c>
      <c r="AH106" s="136">
        <f>IF(COLUMN(AH$12)-COLUMN($V$12)+1&lt;=$U106,ROUNDUP(IF(SUM($V106:AG106)+($E106-SUM($V106:AG106))*$N106&gt;$E106-$O106,$E106-$O106-SUM($V106:AG106),($E106-SUM($V106:AG106))*$N106),0),0)</f>
        <v>0</v>
      </c>
      <c r="AI106" s="136">
        <f>IF(COLUMN(AI$12)-COLUMN($V$12)+1&lt;=$U106,ROUNDUP(IF(SUM($V106:AH106)+($E106-SUM($V106:AH106))*$N106&gt;$E106-$O106,$E106-$O106-SUM($V106:AH106),($E106-SUM($V106:AH106))*$N106),0),0)</f>
        <v>0</v>
      </c>
      <c r="AJ106" s="136">
        <f>IF(COLUMN(AJ$12)-COLUMN($V$12)+1&lt;=$U106,ROUNDUP(IF(SUM($V106:AI106)+($E106-SUM($V106:AI106))*$N106&gt;$E106-$O106,$E106-$O106-SUM($V106:AI106),($E106-SUM($V106:AI106))*$N106),0),0)</f>
        <v>0</v>
      </c>
      <c r="AK106" s="136">
        <f>IF(COLUMN(AK$12)-COLUMN($V$12)+1&lt;=$U106,ROUNDUP(IF(SUM($V106:AJ106)+($E106-SUM($V106:AJ106))*$N106&gt;$E106-$O106,$E106-$O106-SUM($V106:AJ106),($E106-SUM($V106:AJ106))*$N106),0),0)</f>
        <v>0</v>
      </c>
      <c r="AL106" s="136">
        <f>IF(COLUMN(AL$12)-COLUMN($V$12)+1&lt;=$U106,ROUNDUP(IF(SUM($V106:AK106)+($E106-SUM($V106:AK106))*$N106&gt;$E106-$O106,$E106-$O106-SUM($V106:AK106),($E106-SUM($V106:AK106))*$N106),0),0)</f>
        <v>0</v>
      </c>
      <c r="AM106" s="136">
        <f>IF(COLUMN(AM$12)-COLUMN($V$12)+1&lt;=$U106,ROUNDUP(IF(SUM($V106:AL106)+($E106-SUM($V106:AL106))*$N106&gt;$E106-$O106,$E106-$O106-SUM($V106:AL106),($E106-SUM($V106:AL106))*$N106),0),0)</f>
        <v>0</v>
      </c>
      <c r="AN106" s="136">
        <f>IF(COLUMN(AN$12)-COLUMN($V$12)+1&lt;=$U106,ROUNDUP(IF(SUM($V106:AM106)+($E106-SUM($V106:AM106))*$N106&gt;$E106-$O106,$E106-$O106-SUM($V106:AM106),($E106-SUM($V106:AM106))*$N106),0),0)</f>
        <v>0</v>
      </c>
      <c r="AO106" s="136">
        <f>IF(COLUMN(AO$12)-COLUMN($V$12)+1&lt;=$U106,ROUNDUP(IF(SUM($V106:AN106)+($E106-SUM($V106:AN106))*$N106&gt;$E106-$O106,$E106-$O106-SUM($V106:AN106),($E106-SUM($V106:AN106))*$N106),0),0)</f>
        <v>0</v>
      </c>
      <c r="AP106" s="136">
        <f>IF(COLUMN(AP$12)-COLUMN($V$12)+1&lt;=$U106,ROUNDUP(IF(SUM($V106:AO106)+($E106-SUM($V106:AO106))*$N106&gt;$E106-$O106,$E106-$O106-SUM($V106:AO106),($E106-SUM($V106:AO106))*$N106),0),0)</f>
        <v>0</v>
      </c>
      <c r="AQ106" s="136">
        <f>IF(COLUMN(AQ$12)-COLUMN($V$12)+1&lt;=$U106,ROUNDUP(IF(SUM($V106:AP106)+($E106-SUM($V106:AP106))*$N106&gt;$E106-$O106,$E106-$O106-SUM($V106:AP106),($E106-SUM($V106:AP106))*$N106),0),0)</f>
        <v>0</v>
      </c>
      <c r="AR106" s="136">
        <f>IF(COLUMN(AR$12)-COLUMN($V$12)+1&lt;=$U106,ROUNDUP(IF(SUM($V106:AQ106)+($E106-SUM($V106:AQ106))*$N106&gt;$E106-$O106,$E106-$O106-SUM($V106:AQ106),($E106-SUM($V106:AQ106))*$N106),0),0)</f>
        <v>0</v>
      </c>
      <c r="AS106" s="136">
        <f>IF(COLUMN(AS$12)-COLUMN($V$12)+1&lt;=$U106,ROUNDUP(IF(SUM($V106:AR106)+($E106-SUM($V106:AR106))*$N106&gt;$E106-$O106,$E106-$O106-SUM($V106:AR106),($E106-SUM($V106:AR106))*$N106),0),0)</f>
        <v>0</v>
      </c>
      <c r="AT106" s="136">
        <f>IF(COLUMN(AT$12)-COLUMN($V$12)+1&lt;=$U106,ROUNDUP(IF(SUM($V106:AS106)+($E106-SUM($V106:AS106))*$N106&gt;$E106-$O106,$E106-$O106-SUM($V106:AS106),($E106-SUM($V106:AS106))*$N106),0),0)</f>
        <v>0</v>
      </c>
      <c r="AU106" s="136">
        <f>IF(COLUMN(AU$12)-COLUMN($V$12)+1&lt;=$U106,ROUNDUP(IF(SUM($V106:AT106)+($E106-SUM($V106:AT106))*$N106&gt;$E106-$O106,$E106-$O106-SUM($V106:AT106),($E106-SUM($V106:AT106))*$N106),0),0)</f>
        <v>0</v>
      </c>
      <c r="AV106" s="136">
        <f>IF(COLUMN(AV$12)-COLUMN($V$12)+1&lt;=$U106,ROUNDUP(IF(SUM($V106:AU106)+($E106-SUM($V106:AU106))*$N106&gt;$E106-$O106,$E106-$O106-SUM($V106:AU106),($E106-SUM($V106:AU106))*$N106),0),0)</f>
        <v>0</v>
      </c>
      <c r="AW106" s="136">
        <f>IF(COLUMN(AW$12)-COLUMN($V$12)+1&lt;=$U106,ROUNDUP(IF(SUM($V106:AV106)+($E106-SUM($V106:AV106))*$N106&gt;$E106-$O106,$E106-$O106-SUM($V106:AV106),($E106-SUM($V106:AV106))*$N106),0),0)</f>
        <v>0</v>
      </c>
      <c r="AX106" s="136">
        <f>IF(COLUMN(AX$12)-COLUMN($V$12)+1&lt;=$U106,ROUNDUP(IF(SUM($V106:AW106)+($E106-SUM($V106:AW106))*$N106&gt;$E106-$O106,$E106-$O106-SUM($V106:AW106),($E106-SUM($V106:AW106))*$N106),0),0)</f>
        <v>0</v>
      </c>
      <c r="AY106" s="136">
        <f>IF(COLUMN(AY$12)-COLUMN($V$12)+1&lt;=$U106,ROUNDUP(IF(SUM($V106:AX106)+($E106-SUM($V106:AX106))*$N106&gt;$E106-$O106,$E106-$O106-SUM($V106:AX106),($E106-SUM($V106:AX106))*$N106),0),0)</f>
        <v>0</v>
      </c>
      <c r="AZ106" s="136">
        <f>IF(COLUMN(AZ$12)-COLUMN($V$12)+1&lt;=$U106,ROUNDUP(IF(SUM($V106:AY106)+($E106-SUM($V106:AY106))*$N106&gt;$E106-$O106,$E106-$O106-SUM($V106:AY106),($E106-SUM($V106:AY106))*$N106),0),0)</f>
        <v>0</v>
      </c>
      <c r="BA106" s="136">
        <f>IF(COLUMN(BA$12)-COLUMN($V$12)+1&lt;=$U106,ROUNDUP(IF(SUM($V106:AZ106)+($E106-SUM($V106:AZ106))*$N106&gt;$E106-$O106,$E106-$O106-SUM($V106:AZ106),($E106-SUM($V106:AZ106))*$N106),0),0)</f>
        <v>0</v>
      </c>
      <c r="BB106" s="556">
        <f t="shared" si="85"/>
        <v>0</v>
      </c>
      <c r="BC106" s="556">
        <f t="shared" si="86"/>
        <v>0</v>
      </c>
      <c r="BD106" s="146">
        <f t="shared" si="87"/>
        <v>0</v>
      </c>
      <c r="BE106" s="146">
        <f t="shared" si="88"/>
        <v>0</v>
      </c>
      <c r="BF106" s="146">
        <f t="shared" si="89"/>
        <v>0</v>
      </c>
      <c r="BH106" s="557">
        <f t="shared" si="90"/>
        <v>0</v>
      </c>
      <c r="BI106" s="558">
        <f t="shared" si="99"/>
        <v>0</v>
      </c>
      <c r="BJ106" s="558">
        <f t="shared" si="100"/>
        <v>0</v>
      </c>
      <c r="BK106" s="557">
        <f t="shared" si="91"/>
        <v>0</v>
      </c>
      <c r="BL106" s="558">
        <f t="shared" si="101"/>
        <v>0</v>
      </c>
      <c r="BM106" s="558">
        <f t="shared" si="102"/>
        <v>0</v>
      </c>
      <c r="BN106" s="558">
        <f t="shared" si="103"/>
        <v>0</v>
      </c>
      <c r="BO106" s="558">
        <f t="shared" si="104"/>
        <v>0</v>
      </c>
      <c r="BP106" s="558">
        <f t="shared" si="105"/>
        <v>0</v>
      </c>
      <c r="BQ106" s="558">
        <f t="shared" si="106"/>
        <v>0</v>
      </c>
      <c r="BR106" s="533"/>
      <c r="BS106" s="557">
        <f t="shared" si="92"/>
        <v>0</v>
      </c>
      <c r="BT106" s="558">
        <f t="shared" si="107"/>
        <v>0</v>
      </c>
      <c r="BU106" s="558">
        <f t="shared" si="108"/>
        <v>0</v>
      </c>
      <c r="BV106" s="557">
        <f t="shared" si="93"/>
        <v>0</v>
      </c>
      <c r="BW106" s="558">
        <f t="shared" si="109"/>
        <v>0</v>
      </c>
      <c r="BX106" s="558">
        <f t="shared" si="110"/>
        <v>0</v>
      </c>
      <c r="BY106" s="558">
        <f t="shared" si="111"/>
        <v>0</v>
      </c>
      <c r="BZ106" s="558">
        <f t="shared" si="112"/>
        <v>0</v>
      </c>
      <c r="CA106" s="558">
        <f t="shared" si="113"/>
        <v>0</v>
      </c>
      <c r="CB106" s="558">
        <f t="shared" si="114"/>
        <v>0</v>
      </c>
      <c r="CC106" s="533"/>
      <c r="CD106" s="533"/>
      <c r="CE106" s="533"/>
      <c r="CF106" s="533"/>
      <c r="CG106" s="533"/>
      <c r="CH106" s="533"/>
      <c r="CI106" s="533"/>
      <c r="CJ106" s="533"/>
      <c r="CK106" s="533"/>
      <c r="CL106" s="533"/>
      <c r="CM106" s="533"/>
      <c r="CN106" s="533"/>
      <c r="CO106" s="533"/>
      <c r="CP106" s="533"/>
      <c r="CQ106" s="533"/>
      <c r="CR106" s="533"/>
      <c r="CS106" s="533"/>
      <c r="CT106" s="533"/>
      <c r="CU106" s="533"/>
      <c r="CV106" s="533"/>
      <c r="CW106" s="533"/>
      <c r="CX106" s="533"/>
      <c r="CY106" s="533"/>
      <c r="CZ106" s="533"/>
    </row>
    <row r="107" spans="2:104" ht="13.5" x14ac:dyDescent="0.2">
      <c r="B107" s="145" t="str">
        <f t="shared" si="95"/>
        <v/>
      </c>
      <c r="C107" s="550"/>
      <c r="D107" s="551"/>
      <c r="E107" s="552"/>
      <c r="F107" s="553"/>
      <c r="G107" s="553"/>
      <c r="H107" s="554"/>
      <c r="I107" s="554"/>
      <c r="J107" s="554"/>
      <c r="K107" s="554"/>
      <c r="L107" s="613" t="str" cm="1">
        <f t="array" ref="L107">IF(OR(NOT(ISBLANK(H107:K107))),SUM(H107:K107), "")</f>
        <v/>
      </c>
      <c r="M107" s="613" t="str">
        <f t="shared" si="94"/>
        <v/>
      </c>
      <c r="N107" s="555" t="str">
        <f t="shared" si="79"/>
        <v/>
      </c>
      <c r="O107" s="532">
        <f t="shared" si="80"/>
        <v>0</v>
      </c>
      <c r="P107" s="146">
        <f t="shared" si="81"/>
        <v>0</v>
      </c>
      <c r="Q107" s="146">
        <f t="shared" si="96"/>
        <v>0</v>
      </c>
      <c r="R107" s="146">
        <f t="shared" si="97"/>
        <v>0</v>
      </c>
      <c r="S107" s="146" t="str">
        <f t="shared" si="82"/>
        <v/>
      </c>
      <c r="T107" s="146" t="str">
        <f t="shared" si="83"/>
        <v/>
      </c>
      <c r="U107" s="146">
        <f t="shared" si="98"/>
        <v>0</v>
      </c>
      <c r="V107" s="136">
        <f t="shared" si="84"/>
        <v>0</v>
      </c>
      <c r="W107" s="136">
        <f>IF(COLUMN(W$12)-COLUMN($V$12)+1&lt;=$U107,ROUNDUP(IF(SUM($V107:V107)+($E107-SUM($V107:V107))*$N107&gt;$E107-$O107,$E107-$O107-SUM($V107:V107),($E107-SUM($V107:V107))*$N107),0),0)</f>
        <v>0</v>
      </c>
      <c r="X107" s="136">
        <f>IF(COLUMN(X$12)-COLUMN($V$12)+1&lt;=$U107,ROUNDUP(IF(SUM($V107:W107)+($E107-SUM($V107:W107))*$N107&gt;$E107-$O107,$E107-$O107-SUM($V107:W107),($E107-SUM($V107:W107))*$N107),0),0)</f>
        <v>0</v>
      </c>
      <c r="Y107" s="136">
        <f>IF(COLUMN(Y$12)-COLUMN($V$12)+1&lt;=$U107,ROUNDUP(IF(SUM($V107:X107)+($E107-SUM($V107:X107))*$N107&gt;$E107-$O107,$E107-$O107-SUM($V107:X107),($E107-SUM($V107:X107))*$N107),0),0)</f>
        <v>0</v>
      </c>
      <c r="Z107" s="136">
        <f>IF(COLUMN(Z$12)-COLUMN($V$12)+1&lt;=$U107,ROUNDUP(IF(SUM($V107:Y107)+($E107-SUM($V107:Y107))*$N107&gt;$E107-$O107,$E107-$O107-SUM($V107:Y107),($E107-SUM($V107:Y107))*$N107),0),0)</f>
        <v>0</v>
      </c>
      <c r="AA107" s="136">
        <f>IF(COLUMN(AA$12)-COLUMN($V$12)+1&lt;=$U107,ROUNDUP(IF(SUM($V107:Z107)+($E107-SUM($V107:Z107))*$N107&gt;$E107-$O107,$E107-$O107-SUM($V107:Z107),($E107-SUM($V107:Z107))*$N107),0),0)</f>
        <v>0</v>
      </c>
      <c r="AB107" s="136">
        <f>IF(COLUMN(AB$12)-COLUMN($V$12)+1&lt;=$U107,ROUNDUP(IF(SUM($V107:AA107)+($E107-SUM($V107:AA107))*$N107&gt;$E107-$O107,$E107-$O107-SUM($V107:AA107),($E107-SUM($V107:AA107))*$N107),0),0)</f>
        <v>0</v>
      </c>
      <c r="AC107" s="136">
        <f>IF(COLUMN(AC$12)-COLUMN($V$12)+1&lt;=$U107,ROUNDUP(IF(SUM($V107:AB107)+($E107-SUM($V107:AB107))*$N107&gt;$E107-$O107,$E107-$O107-SUM($V107:AB107),($E107-SUM($V107:AB107))*$N107),0),0)</f>
        <v>0</v>
      </c>
      <c r="AD107" s="136">
        <f>IF(COLUMN(AD$12)-COLUMN($V$12)+1&lt;=$U107,ROUNDUP(IF(SUM($V107:AC107)+($E107-SUM($V107:AC107))*$N107&gt;$E107-$O107,$E107-$O107-SUM($V107:AC107),($E107-SUM($V107:AC107))*$N107),0),0)</f>
        <v>0</v>
      </c>
      <c r="AE107" s="136">
        <f>IF(COLUMN(AE$12)-COLUMN($V$12)+1&lt;=$U107,ROUNDUP(IF(SUM($V107:AD107)+($E107-SUM($V107:AD107))*$N107&gt;$E107-$O107,$E107-$O107-SUM($V107:AD107),($E107-SUM($V107:AD107))*$N107),0),0)</f>
        <v>0</v>
      </c>
      <c r="AF107" s="136">
        <f>IF(COLUMN(AF$12)-COLUMN($V$12)+1&lt;=$U107,ROUNDUP(IF(SUM($V107:AE107)+($E107-SUM($V107:AE107))*$N107&gt;$E107-$O107,$E107-$O107-SUM($V107:AE107),($E107-SUM($V107:AE107))*$N107),0),0)</f>
        <v>0</v>
      </c>
      <c r="AG107" s="136">
        <f>IF(COLUMN(AG$12)-COLUMN($V$12)+1&lt;=$U107,ROUNDUP(IF(SUM($V107:AF107)+($E107-SUM($V107:AF107))*$N107&gt;$E107-$O107,$E107-$O107-SUM($V107:AF107),($E107-SUM($V107:AF107))*$N107),0),0)</f>
        <v>0</v>
      </c>
      <c r="AH107" s="136">
        <f>IF(COLUMN(AH$12)-COLUMN($V$12)+1&lt;=$U107,ROUNDUP(IF(SUM($V107:AG107)+($E107-SUM($V107:AG107))*$N107&gt;$E107-$O107,$E107-$O107-SUM($V107:AG107),($E107-SUM($V107:AG107))*$N107),0),0)</f>
        <v>0</v>
      </c>
      <c r="AI107" s="136">
        <f>IF(COLUMN(AI$12)-COLUMN($V$12)+1&lt;=$U107,ROUNDUP(IF(SUM($V107:AH107)+($E107-SUM($V107:AH107))*$N107&gt;$E107-$O107,$E107-$O107-SUM($V107:AH107),($E107-SUM($V107:AH107))*$N107),0),0)</f>
        <v>0</v>
      </c>
      <c r="AJ107" s="136">
        <f>IF(COLUMN(AJ$12)-COLUMN($V$12)+1&lt;=$U107,ROUNDUP(IF(SUM($V107:AI107)+($E107-SUM($V107:AI107))*$N107&gt;$E107-$O107,$E107-$O107-SUM($V107:AI107),($E107-SUM($V107:AI107))*$N107),0),0)</f>
        <v>0</v>
      </c>
      <c r="AK107" s="136">
        <f>IF(COLUMN(AK$12)-COLUMN($V$12)+1&lt;=$U107,ROUNDUP(IF(SUM($V107:AJ107)+($E107-SUM($V107:AJ107))*$N107&gt;$E107-$O107,$E107-$O107-SUM($V107:AJ107),($E107-SUM($V107:AJ107))*$N107),0),0)</f>
        <v>0</v>
      </c>
      <c r="AL107" s="136">
        <f>IF(COLUMN(AL$12)-COLUMN($V$12)+1&lt;=$U107,ROUNDUP(IF(SUM($V107:AK107)+($E107-SUM($V107:AK107))*$N107&gt;$E107-$O107,$E107-$O107-SUM($V107:AK107),($E107-SUM($V107:AK107))*$N107),0),0)</f>
        <v>0</v>
      </c>
      <c r="AM107" s="136">
        <f>IF(COLUMN(AM$12)-COLUMN($V$12)+1&lt;=$U107,ROUNDUP(IF(SUM($V107:AL107)+($E107-SUM($V107:AL107))*$N107&gt;$E107-$O107,$E107-$O107-SUM($V107:AL107),($E107-SUM($V107:AL107))*$N107),0),0)</f>
        <v>0</v>
      </c>
      <c r="AN107" s="136">
        <f>IF(COLUMN(AN$12)-COLUMN($V$12)+1&lt;=$U107,ROUNDUP(IF(SUM($V107:AM107)+($E107-SUM($V107:AM107))*$N107&gt;$E107-$O107,$E107-$O107-SUM($V107:AM107),($E107-SUM($V107:AM107))*$N107),0),0)</f>
        <v>0</v>
      </c>
      <c r="AO107" s="136">
        <f>IF(COLUMN(AO$12)-COLUMN($V$12)+1&lt;=$U107,ROUNDUP(IF(SUM($V107:AN107)+($E107-SUM($V107:AN107))*$N107&gt;$E107-$O107,$E107-$O107-SUM($V107:AN107),($E107-SUM($V107:AN107))*$N107),0),0)</f>
        <v>0</v>
      </c>
      <c r="AP107" s="136">
        <f>IF(COLUMN(AP$12)-COLUMN($V$12)+1&lt;=$U107,ROUNDUP(IF(SUM($V107:AO107)+($E107-SUM($V107:AO107))*$N107&gt;$E107-$O107,$E107-$O107-SUM($V107:AO107),($E107-SUM($V107:AO107))*$N107),0),0)</f>
        <v>0</v>
      </c>
      <c r="AQ107" s="136">
        <f>IF(COLUMN(AQ$12)-COLUMN($V$12)+1&lt;=$U107,ROUNDUP(IF(SUM($V107:AP107)+($E107-SUM($V107:AP107))*$N107&gt;$E107-$O107,$E107-$O107-SUM($V107:AP107),($E107-SUM($V107:AP107))*$N107),0),0)</f>
        <v>0</v>
      </c>
      <c r="AR107" s="136">
        <f>IF(COLUMN(AR$12)-COLUMN($V$12)+1&lt;=$U107,ROUNDUP(IF(SUM($V107:AQ107)+($E107-SUM($V107:AQ107))*$N107&gt;$E107-$O107,$E107-$O107-SUM($V107:AQ107),($E107-SUM($V107:AQ107))*$N107),0),0)</f>
        <v>0</v>
      </c>
      <c r="AS107" s="136">
        <f>IF(COLUMN(AS$12)-COLUMN($V$12)+1&lt;=$U107,ROUNDUP(IF(SUM($V107:AR107)+($E107-SUM($V107:AR107))*$N107&gt;$E107-$O107,$E107-$O107-SUM($V107:AR107),($E107-SUM($V107:AR107))*$N107),0),0)</f>
        <v>0</v>
      </c>
      <c r="AT107" s="136">
        <f>IF(COLUMN(AT$12)-COLUMN($V$12)+1&lt;=$U107,ROUNDUP(IF(SUM($V107:AS107)+($E107-SUM($V107:AS107))*$N107&gt;$E107-$O107,$E107-$O107-SUM($V107:AS107),($E107-SUM($V107:AS107))*$N107),0),0)</f>
        <v>0</v>
      </c>
      <c r="AU107" s="136">
        <f>IF(COLUMN(AU$12)-COLUMN($V$12)+1&lt;=$U107,ROUNDUP(IF(SUM($V107:AT107)+($E107-SUM($V107:AT107))*$N107&gt;$E107-$O107,$E107-$O107-SUM($V107:AT107),($E107-SUM($V107:AT107))*$N107),0),0)</f>
        <v>0</v>
      </c>
      <c r="AV107" s="136">
        <f>IF(COLUMN(AV$12)-COLUMN($V$12)+1&lt;=$U107,ROUNDUP(IF(SUM($V107:AU107)+($E107-SUM($V107:AU107))*$N107&gt;$E107-$O107,$E107-$O107-SUM($V107:AU107),($E107-SUM($V107:AU107))*$N107),0),0)</f>
        <v>0</v>
      </c>
      <c r="AW107" s="136">
        <f>IF(COLUMN(AW$12)-COLUMN($V$12)+1&lt;=$U107,ROUNDUP(IF(SUM($V107:AV107)+($E107-SUM($V107:AV107))*$N107&gt;$E107-$O107,$E107-$O107-SUM($V107:AV107),($E107-SUM($V107:AV107))*$N107),0),0)</f>
        <v>0</v>
      </c>
      <c r="AX107" s="136">
        <f>IF(COLUMN(AX$12)-COLUMN($V$12)+1&lt;=$U107,ROUNDUP(IF(SUM($V107:AW107)+($E107-SUM($V107:AW107))*$N107&gt;$E107-$O107,$E107-$O107-SUM($V107:AW107),($E107-SUM($V107:AW107))*$N107),0),0)</f>
        <v>0</v>
      </c>
      <c r="AY107" s="136">
        <f>IF(COLUMN(AY$12)-COLUMN($V$12)+1&lt;=$U107,ROUNDUP(IF(SUM($V107:AX107)+($E107-SUM($V107:AX107))*$N107&gt;$E107-$O107,$E107-$O107-SUM($V107:AX107),($E107-SUM($V107:AX107))*$N107),0),0)</f>
        <v>0</v>
      </c>
      <c r="AZ107" s="136">
        <f>IF(COLUMN(AZ$12)-COLUMN($V$12)+1&lt;=$U107,ROUNDUP(IF(SUM($V107:AY107)+($E107-SUM($V107:AY107))*$N107&gt;$E107-$O107,$E107-$O107-SUM($V107:AY107),($E107-SUM($V107:AY107))*$N107),0),0)</f>
        <v>0</v>
      </c>
      <c r="BA107" s="136">
        <f>IF(COLUMN(BA$12)-COLUMN($V$12)+1&lt;=$U107,ROUNDUP(IF(SUM($V107:AZ107)+($E107-SUM($V107:AZ107))*$N107&gt;$E107-$O107,$E107-$O107-SUM($V107:AZ107),($E107-SUM($V107:AZ107))*$N107),0),0)</f>
        <v>0</v>
      </c>
      <c r="BB107" s="556">
        <f t="shared" si="85"/>
        <v>0</v>
      </c>
      <c r="BC107" s="556">
        <f t="shared" si="86"/>
        <v>0</v>
      </c>
      <c r="BD107" s="146">
        <f t="shared" si="87"/>
        <v>0</v>
      </c>
      <c r="BE107" s="146">
        <f t="shared" si="88"/>
        <v>0</v>
      </c>
      <c r="BF107" s="146">
        <f t="shared" si="89"/>
        <v>0</v>
      </c>
      <c r="BH107" s="557">
        <f t="shared" si="90"/>
        <v>0</v>
      </c>
      <c r="BI107" s="558">
        <f t="shared" si="99"/>
        <v>0</v>
      </c>
      <c r="BJ107" s="558">
        <f t="shared" si="100"/>
        <v>0</v>
      </c>
      <c r="BK107" s="557">
        <f t="shared" si="91"/>
        <v>0</v>
      </c>
      <c r="BL107" s="558">
        <f t="shared" si="101"/>
        <v>0</v>
      </c>
      <c r="BM107" s="558">
        <f t="shared" si="102"/>
        <v>0</v>
      </c>
      <c r="BN107" s="558">
        <f t="shared" si="103"/>
        <v>0</v>
      </c>
      <c r="BO107" s="558">
        <f t="shared" si="104"/>
        <v>0</v>
      </c>
      <c r="BP107" s="558">
        <f t="shared" si="105"/>
        <v>0</v>
      </c>
      <c r="BQ107" s="558">
        <f t="shared" si="106"/>
        <v>0</v>
      </c>
      <c r="BR107" s="533"/>
      <c r="BS107" s="557">
        <f t="shared" si="92"/>
        <v>0</v>
      </c>
      <c r="BT107" s="558">
        <f t="shared" si="107"/>
        <v>0</v>
      </c>
      <c r="BU107" s="558">
        <f t="shared" si="108"/>
        <v>0</v>
      </c>
      <c r="BV107" s="557">
        <f t="shared" si="93"/>
        <v>0</v>
      </c>
      <c r="BW107" s="558">
        <f t="shared" si="109"/>
        <v>0</v>
      </c>
      <c r="BX107" s="558">
        <f t="shared" si="110"/>
        <v>0</v>
      </c>
      <c r="BY107" s="558">
        <f t="shared" si="111"/>
        <v>0</v>
      </c>
      <c r="BZ107" s="558">
        <f t="shared" si="112"/>
        <v>0</v>
      </c>
      <c r="CA107" s="558">
        <f t="shared" si="113"/>
        <v>0</v>
      </c>
      <c r="CB107" s="558">
        <f t="shared" si="114"/>
        <v>0</v>
      </c>
      <c r="CC107" s="533"/>
      <c r="CD107" s="533"/>
      <c r="CE107" s="533"/>
      <c r="CF107" s="533"/>
      <c r="CG107" s="533"/>
      <c r="CH107" s="533"/>
      <c r="CI107" s="533"/>
      <c r="CJ107" s="533"/>
      <c r="CK107" s="533"/>
      <c r="CL107" s="533"/>
      <c r="CM107" s="533"/>
      <c r="CN107" s="533"/>
      <c r="CO107" s="533"/>
      <c r="CP107" s="533"/>
      <c r="CQ107" s="533"/>
      <c r="CR107" s="533"/>
      <c r="CS107" s="533"/>
      <c r="CT107" s="533"/>
      <c r="CU107" s="533"/>
      <c r="CV107" s="533"/>
      <c r="CW107" s="533"/>
      <c r="CX107" s="533"/>
      <c r="CY107" s="533"/>
      <c r="CZ107" s="533"/>
    </row>
    <row r="108" spans="2:104" ht="13.5" x14ac:dyDescent="0.2">
      <c r="B108" s="145" t="str">
        <f t="shared" si="95"/>
        <v/>
      </c>
      <c r="C108" s="550"/>
      <c r="D108" s="551"/>
      <c r="E108" s="552"/>
      <c r="F108" s="553"/>
      <c r="G108" s="553"/>
      <c r="H108" s="554"/>
      <c r="I108" s="554"/>
      <c r="J108" s="554"/>
      <c r="K108" s="554"/>
      <c r="L108" s="613" t="str" cm="1">
        <f t="array" ref="L108">IF(OR(NOT(ISBLANK(H108:K108))),SUM(H108:K108), "")</f>
        <v/>
      </c>
      <c r="M108" s="613" t="str">
        <f t="shared" si="94"/>
        <v/>
      </c>
      <c r="N108" s="555" t="str">
        <f t="shared" si="79"/>
        <v/>
      </c>
      <c r="O108" s="532">
        <f t="shared" si="80"/>
        <v>0</v>
      </c>
      <c r="P108" s="146">
        <f t="shared" si="81"/>
        <v>0</v>
      </c>
      <c r="Q108" s="146">
        <f t="shared" si="96"/>
        <v>0</v>
      </c>
      <c r="R108" s="146">
        <f t="shared" si="97"/>
        <v>0</v>
      </c>
      <c r="S108" s="146" t="str">
        <f t="shared" si="82"/>
        <v/>
      </c>
      <c r="T108" s="146" t="str">
        <f t="shared" si="83"/>
        <v/>
      </c>
      <c r="U108" s="146">
        <f t="shared" si="98"/>
        <v>0</v>
      </c>
      <c r="V108" s="136">
        <f t="shared" si="84"/>
        <v>0</v>
      </c>
      <c r="W108" s="136">
        <f>IF(COLUMN(W$12)-COLUMN($V$12)+1&lt;=$U108,ROUNDUP(IF(SUM($V108:V108)+($E108-SUM($V108:V108))*$N108&gt;$E108-$O108,$E108-$O108-SUM($V108:V108),($E108-SUM($V108:V108))*$N108),0),0)</f>
        <v>0</v>
      </c>
      <c r="X108" s="136">
        <f>IF(COLUMN(X$12)-COLUMN($V$12)+1&lt;=$U108,ROUNDUP(IF(SUM($V108:W108)+($E108-SUM($V108:W108))*$N108&gt;$E108-$O108,$E108-$O108-SUM($V108:W108),($E108-SUM($V108:W108))*$N108),0),0)</f>
        <v>0</v>
      </c>
      <c r="Y108" s="136">
        <f>IF(COLUMN(Y$12)-COLUMN($V$12)+1&lt;=$U108,ROUNDUP(IF(SUM($V108:X108)+($E108-SUM($V108:X108))*$N108&gt;$E108-$O108,$E108-$O108-SUM($V108:X108),($E108-SUM($V108:X108))*$N108),0),0)</f>
        <v>0</v>
      </c>
      <c r="Z108" s="136">
        <f>IF(COLUMN(Z$12)-COLUMN($V$12)+1&lt;=$U108,ROUNDUP(IF(SUM($V108:Y108)+($E108-SUM($V108:Y108))*$N108&gt;$E108-$O108,$E108-$O108-SUM($V108:Y108),($E108-SUM($V108:Y108))*$N108),0),0)</f>
        <v>0</v>
      </c>
      <c r="AA108" s="136">
        <f>IF(COLUMN(AA$12)-COLUMN($V$12)+1&lt;=$U108,ROUNDUP(IF(SUM($V108:Z108)+($E108-SUM($V108:Z108))*$N108&gt;$E108-$O108,$E108-$O108-SUM($V108:Z108),($E108-SUM($V108:Z108))*$N108),0),0)</f>
        <v>0</v>
      </c>
      <c r="AB108" s="136">
        <f>IF(COLUMN(AB$12)-COLUMN($V$12)+1&lt;=$U108,ROUNDUP(IF(SUM($V108:AA108)+($E108-SUM($V108:AA108))*$N108&gt;$E108-$O108,$E108-$O108-SUM($V108:AA108),($E108-SUM($V108:AA108))*$N108),0),0)</f>
        <v>0</v>
      </c>
      <c r="AC108" s="136">
        <f>IF(COLUMN(AC$12)-COLUMN($V$12)+1&lt;=$U108,ROUNDUP(IF(SUM($V108:AB108)+($E108-SUM($V108:AB108))*$N108&gt;$E108-$O108,$E108-$O108-SUM($V108:AB108),($E108-SUM($V108:AB108))*$N108),0),0)</f>
        <v>0</v>
      </c>
      <c r="AD108" s="136">
        <f>IF(COLUMN(AD$12)-COLUMN($V$12)+1&lt;=$U108,ROUNDUP(IF(SUM($V108:AC108)+($E108-SUM($V108:AC108))*$N108&gt;$E108-$O108,$E108-$O108-SUM($V108:AC108),($E108-SUM($V108:AC108))*$N108),0),0)</f>
        <v>0</v>
      </c>
      <c r="AE108" s="136">
        <f>IF(COLUMN(AE$12)-COLUMN($V$12)+1&lt;=$U108,ROUNDUP(IF(SUM($V108:AD108)+($E108-SUM($V108:AD108))*$N108&gt;$E108-$O108,$E108-$O108-SUM($V108:AD108),($E108-SUM($V108:AD108))*$N108),0),0)</f>
        <v>0</v>
      </c>
      <c r="AF108" s="136">
        <f>IF(COLUMN(AF$12)-COLUMN($V$12)+1&lt;=$U108,ROUNDUP(IF(SUM($V108:AE108)+($E108-SUM($V108:AE108))*$N108&gt;$E108-$O108,$E108-$O108-SUM($V108:AE108),($E108-SUM($V108:AE108))*$N108),0),0)</f>
        <v>0</v>
      </c>
      <c r="AG108" s="136">
        <f>IF(COLUMN(AG$12)-COLUMN($V$12)+1&lt;=$U108,ROUNDUP(IF(SUM($V108:AF108)+($E108-SUM($V108:AF108))*$N108&gt;$E108-$O108,$E108-$O108-SUM($V108:AF108),($E108-SUM($V108:AF108))*$N108),0),0)</f>
        <v>0</v>
      </c>
      <c r="AH108" s="136">
        <f>IF(COLUMN(AH$12)-COLUMN($V$12)+1&lt;=$U108,ROUNDUP(IF(SUM($V108:AG108)+($E108-SUM($V108:AG108))*$N108&gt;$E108-$O108,$E108-$O108-SUM($V108:AG108),($E108-SUM($V108:AG108))*$N108),0),0)</f>
        <v>0</v>
      </c>
      <c r="AI108" s="136">
        <f>IF(COLUMN(AI$12)-COLUMN($V$12)+1&lt;=$U108,ROUNDUP(IF(SUM($V108:AH108)+($E108-SUM($V108:AH108))*$N108&gt;$E108-$O108,$E108-$O108-SUM($V108:AH108),($E108-SUM($V108:AH108))*$N108),0),0)</f>
        <v>0</v>
      </c>
      <c r="AJ108" s="136">
        <f>IF(COLUMN(AJ$12)-COLUMN($V$12)+1&lt;=$U108,ROUNDUP(IF(SUM($V108:AI108)+($E108-SUM($V108:AI108))*$N108&gt;$E108-$O108,$E108-$O108-SUM($V108:AI108),($E108-SUM($V108:AI108))*$N108),0),0)</f>
        <v>0</v>
      </c>
      <c r="AK108" s="136">
        <f>IF(COLUMN(AK$12)-COLUMN($V$12)+1&lt;=$U108,ROUNDUP(IF(SUM($V108:AJ108)+($E108-SUM($V108:AJ108))*$N108&gt;$E108-$O108,$E108-$O108-SUM($V108:AJ108),($E108-SUM($V108:AJ108))*$N108),0),0)</f>
        <v>0</v>
      </c>
      <c r="AL108" s="136">
        <f>IF(COLUMN(AL$12)-COLUMN($V$12)+1&lt;=$U108,ROUNDUP(IF(SUM($V108:AK108)+($E108-SUM($V108:AK108))*$N108&gt;$E108-$O108,$E108-$O108-SUM($V108:AK108),($E108-SUM($V108:AK108))*$N108),0),0)</f>
        <v>0</v>
      </c>
      <c r="AM108" s="136">
        <f>IF(COLUMN(AM$12)-COLUMN($V$12)+1&lt;=$U108,ROUNDUP(IF(SUM($V108:AL108)+($E108-SUM($V108:AL108))*$N108&gt;$E108-$O108,$E108-$O108-SUM($V108:AL108),($E108-SUM($V108:AL108))*$N108),0),0)</f>
        <v>0</v>
      </c>
      <c r="AN108" s="136">
        <f>IF(COLUMN(AN$12)-COLUMN($V$12)+1&lt;=$U108,ROUNDUP(IF(SUM($V108:AM108)+($E108-SUM($V108:AM108))*$N108&gt;$E108-$O108,$E108-$O108-SUM($V108:AM108),($E108-SUM($V108:AM108))*$N108),0),0)</f>
        <v>0</v>
      </c>
      <c r="AO108" s="136">
        <f>IF(COLUMN(AO$12)-COLUMN($V$12)+1&lt;=$U108,ROUNDUP(IF(SUM($V108:AN108)+($E108-SUM($V108:AN108))*$N108&gt;$E108-$O108,$E108-$O108-SUM($V108:AN108),($E108-SUM($V108:AN108))*$N108),0),0)</f>
        <v>0</v>
      </c>
      <c r="AP108" s="136">
        <f>IF(COLUMN(AP$12)-COLUMN($V$12)+1&lt;=$U108,ROUNDUP(IF(SUM($V108:AO108)+($E108-SUM($V108:AO108))*$N108&gt;$E108-$O108,$E108-$O108-SUM($V108:AO108),($E108-SUM($V108:AO108))*$N108),0),0)</f>
        <v>0</v>
      </c>
      <c r="AQ108" s="136">
        <f>IF(COLUMN(AQ$12)-COLUMN($V$12)+1&lt;=$U108,ROUNDUP(IF(SUM($V108:AP108)+($E108-SUM($V108:AP108))*$N108&gt;$E108-$O108,$E108-$O108-SUM($V108:AP108),($E108-SUM($V108:AP108))*$N108),0),0)</f>
        <v>0</v>
      </c>
      <c r="AR108" s="136">
        <f>IF(COLUMN(AR$12)-COLUMN($V$12)+1&lt;=$U108,ROUNDUP(IF(SUM($V108:AQ108)+($E108-SUM($V108:AQ108))*$N108&gt;$E108-$O108,$E108-$O108-SUM($V108:AQ108),($E108-SUM($V108:AQ108))*$N108),0),0)</f>
        <v>0</v>
      </c>
      <c r="AS108" s="136">
        <f>IF(COLUMN(AS$12)-COLUMN($V$12)+1&lt;=$U108,ROUNDUP(IF(SUM($V108:AR108)+($E108-SUM($V108:AR108))*$N108&gt;$E108-$O108,$E108-$O108-SUM($V108:AR108),($E108-SUM($V108:AR108))*$N108),0),0)</f>
        <v>0</v>
      </c>
      <c r="AT108" s="136">
        <f>IF(COLUMN(AT$12)-COLUMN($V$12)+1&lt;=$U108,ROUNDUP(IF(SUM($V108:AS108)+($E108-SUM($V108:AS108))*$N108&gt;$E108-$O108,$E108-$O108-SUM($V108:AS108),($E108-SUM($V108:AS108))*$N108),0),0)</f>
        <v>0</v>
      </c>
      <c r="AU108" s="136">
        <f>IF(COLUMN(AU$12)-COLUMN($V$12)+1&lt;=$U108,ROUNDUP(IF(SUM($V108:AT108)+($E108-SUM($V108:AT108))*$N108&gt;$E108-$O108,$E108-$O108-SUM($V108:AT108),($E108-SUM($V108:AT108))*$N108),0),0)</f>
        <v>0</v>
      </c>
      <c r="AV108" s="136">
        <f>IF(COLUMN(AV$12)-COLUMN($V$12)+1&lt;=$U108,ROUNDUP(IF(SUM($V108:AU108)+($E108-SUM($V108:AU108))*$N108&gt;$E108-$O108,$E108-$O108-SUM($V108:AU108),($E108-SUM($V108:AU108))*$N108),0),0)</f>
        <v>0</v>
      </c>
      <c r="AW108" s="136">
        <f>IF(COLUMN(AW$12)-COLUMN($V$12)+1&lt;=$U108,ROUNDUP(IF(SUM($V108:AV108)+($E108-SUM($V108:AV108))*$N108&gt;$E108-$O108,$E108-$O108-SUM($V108:AV108),($E108-SUM($V108:AV108))*$N108),0),0)</f>
        <v>0</v>
      </c>
      <c r="AX108" s="136">
        <f>IF(COLUMN(AX$12)-COLUMN($V$12)+1&lt;=$U108,ROUNDUP(IF(SUM($V108:AW108)+($E108-SUM($V108:AW108))*$N108&gt;$E108-$O108,$E108-$O108-SUM($V108:AW108),($E108-SUM($V108:AW108))*$N108),0),0)</f>
        <v>0</v>
      </c>
      <c r="AY108" s="136">
        <f>IF(COLUMN(AY$12)-COLUMN($V$12)+1&lt;=$U108,ROUNDUP(IF(SUM($V108:AX108)+($E108-SUM($V108:AX108))*$N108&gt;$E108-$O108,$E108-$O108-SUM($V108:AX108),($E108-SUM($V108:AX108))*$N108),0),0)</f>
        <v>0</v>
      </c>
      <c r="AZ108" s="136">
        <f>IF(COLUMN(AZ$12)-COLUMN($V$12)+1&lt;=$U108,ROUNDUP(IF(SUM($V108:AY108)+($E108-SUM($V108:AY108))*$N108&gt;$E108-$O108,$E108-$O108-SUM($V108:AY108),($E108-SUM($V108:AY108))*$N108),0),0)</f>
        <v>0</v>
      </c>
      <c r="BA108" s="136">
        <f>IF(COLUMN(BA$12)-COLUMN($V$12)+1&lt;=$U108,ROUNDUP(IF(SUM($V108:AZ108)+($E108-SUM($V108:AZ108))*$N108&gt;$E108-$O108,$E108-$O108-SUM($V108:AZ108),($E108-SUM($V108:AZ108))*$N108),0),0)</f>
        <v>0</v>
      </c>
      <c r="BB108" s="556">
        <f t="shared" si="85"/>
        <v>0</v>
      </c>
      <c r="BC108" s="556">
        <f t="shared" si="86"/>
        <v>0</v>
      </c>
      <c r="BD108" s="146">
        <f t="shared" si="87"/>
        <v>0</v>
      </c>
      <c r="BE108" s="146">
        <f t="shared" si="88"/>
        <v>0</v>
      </c>
      <c r="BF108" s="146">
        <f t="shared" si="89"/>
        <v>0</v>
      </c>
      <c r="BH108" s="557">
        <f t="shared" si="90"/>
        <v>0</v>
      </c>
      <c r="BI108" s="558">
        <f t="shared" si="99"/>
        <v>0</v>
      </c>
      <c r="BJ108" s="558">
        <f t="shared" si="100"/>
        <v>0</v>
      </c>
      <c r="BK108" s="557">
        <f t="shared" si="91"/>
        <v>0</v>
      </c>
      <c r="BL108" s="558">
        <f t="shared" si="101"/>
        <v>0</v>
      </c>
      <c r="BM108" s="558">
        <f t="shared" si="102"/>
        <v>0</v>
      </c>
      <c r="BN108" s="558">
        <f t="shared" si="103"/>
        <v>0</v>
      </c>
      <c r="BO108" s="558">
        <f t="shared" si="104"/>
        <v>0</v>
      </c>
      <c r="BP108" s="558">
        <f t="shared" si="105"/>
        <v>0</v>
      </c>
      <c r="BQ108" s="558">
        <f t="shared" si="106"/>
        <v>0</v>
      </c>
      <c r="BR108" s="533"/>
      <c r="BS108" s="557">
        <f t="shared" si="92"/>
        <v>0</v>
      </c>
      <c r="BT108" s="558">
        <f t="shared" si="107"/>
        <v>0</v>
      </c>
      <c r="BU108" s="558">
        <f t="shared" si="108"/>
        <v>0</v>
      </c>
      <c r="BV108" s="557">
        <f t="shared" si="93"/>
        <v>0</v>
      </c>
      <c r="BW108" s="558">
        <f t="shared" si="109"/>
        <v>0</v>
      </c>
      <c r="BX108" s="558">
        <f t="shared" si="110"/>
        <v>0</v>
      </c>
      <c r="BY108" s="558">
        <f t="shared" si="111"/>
        <v>0</v>
      </c>
      <c r="BZ108" s="558">
        <f t="shared" si="112"/>
        <v>0</v>
      </c>
      <c r="CA108" s="558">
        <f t="shared" si="113"/>
        <v>0</v>
      </c>
      <c r="CB108" s="558">
        <f t="shared" si="114"/>
        <v>0</v>
      </c>
      <c r="CC108" s="533"/>
      <c r="CD108" s="533"/>
      <c r="CE108" s="533"/>
      <c r="CF108" s="533"/>
      <c r="CG108" s="533"/>
      <c r="CH108" s="533"/>
      <c r="CI108" s="533"/>
      <c r="CJ108" s="533"/>
      <c r="CK108" s="533"/>
      <c r="CL108" s="533"/>
      <c r="CM108" s="533"/>
      <c r="CN108" s="533"/>
      <c r="CO108" s="533"/>
      <c r="CP108" s="533"/>
      <c r="CQ108" s="533"/>
      <c r="CR108" s="533"/>
      <c r="CS108" s="533"/>
      <c r="CT108" s="533"/>
      <c r="CU108" s="533"/>
      <c r="CV108" s="533"/>
      <c r="CW108" s="533"/>
      <c r="CX108" s="533"/>
      <c r="CY108" s="533"/>
      <c r="CZ108" s="533"/>
    </row>
    <row r="109" spans="2:104" ht="13.5" x14ac:dyDescent="0.2">
      <c r="B109" s="145" t="str">
        <f t="shared" si="95"/>
        <v/>
      </c>
      <c r="C109" s="550"/>
      <c r="D109" s="551"/>
      <c r="E109" s="552"/>
      <c r="F109" s="553"/>
      <c r="G109" s="553"/>
      <c r="H109" s="554"/>
      <c r="I109" s="554"/>
      <c r="J109" s="554"/>
      <c r="K109" s="554"/>
      <c r="L109" s="613" t="str" cm="1">
        <f t="array" ref="L109">IF(OR(NOT(ISBLANK(H109:K109))),SUM(H109:K109), "")</f>
        <v/>
      </c>
      <c r="M109" s="613" t="str">
        <f t="shared" si="94"/>
        <v/>
      </c>
      <c r="N109" s="555" t="str">
        <f t="shared" ref="N109:N140" si="115">IF(NOT(ISBLANK(D109)),VLOOKUP(D109,$F$2:$G$9,2, FALSE),"")</f>
        <v/>
      </c>
      <c r="O109" s="532">
        <f t="shared" ref="O109:O140" si="116">IFERROR(E109*Salvage,"")</f>
        <v>0</v>
      </c>
      <c r="P109" s="146">
        <f t="shared" ref="P109:P140" si="117">IFERROR(IF(T109&gt;=S109, E109, 0),0)</f>
        <v>0</v>
      </c>
      <c r="Q109" s="146">
        <f t="shared" si="96"/>
        <v>0</v>
      </c>
      <c r="R109" s="146">
        <f t="shared" si="97"/>
        <v>0</v>
      </c>
      <c r="S109" s="146" t="str">
        <f t="shared" ref="S109:S140" si="118">IF(F109="","",DepYear-YEAR(F109)+1)</f>
        <v/>
      </c>
      <c r="T109" s="146" t="str">
        <f t="shared" ref="T109:T140" si="119">IF(G109="","",YEAR(G109)-YEAR(F109))</f>
        <v/>
      </c>
      <c r="U109" s="146">
        <f t="shared" si="98"/>
        <v>0</v>
      </c>
      <c r="V109" s="136">
        <f t="shared" ref="V109:V140" si="120">IF(COLUMN(V$12)-COLUMN($V$12)+1&lt;=$U109,ROUNDUP($E109*$N109,0),0)</f>
        <v>0</v>
      </c>
      <c r="W109" s="136">
        <f>IF(COLUMN(W$12)-COLUMN($V$12)+1&lt;=$U109,ROUNDUP(IF(SUM($V109:V109)+($E109-SUM($V109:V109))*$N109&gt;$E109-$O109,$E109-$O109-SUM($V109:V109),($E109-SUM($V109:V109))*$N109),0),0)</f>
        <v>0</v>
      </c>
      <c r="X109" s="136">
        <f>IF(COLUMN(X$12)-COLUMN($V$12)+1&lt;=$U109,ROUNDUP(IF(SUM($V109:W109)+($E109-SUM($V109:W109))*$N109&gt;$E109-$O109,$E109-$O109-SUM($V109:W109),($E109-SUM($V109:W109))*$N109),0),0)</f>
        <v>0</v>
      </c>
      <c r="Y109" s="136">
        <f>IF(COLUMN(Y$12)-COLUMN($V$12)+1&lt;=$U109,ROUNDUP(IF(SUM($V109:X109)+($E109-SUM($V109:X109))*$N109&gt;$E109-$O109,$E109-$O109-SUM($V109:X109),($E109-SUM($V109:X109))*$N109),0),0)</f>
        <v>0</v>
      </c>
      <c r="Z109" s="136">
        <f>IF(COLUMN(Z$12)-COLUMN($V$12)+1&lt;=$U109,ROUNDUP(IF(SUM($V109:Y109)+($E109-SUM($V109:Y109))*$N109&gt;$E109-$O109,$E109-$O109-SUM($V109:Y109),($E109-SUM($V109:Y109))*$N109),0),0)</f>
        <v>0</v>
      </c>
      <c r="AA109" s="136">
        <f>IF(COLUMN(AA$12)-COLUMN($V$12)+1&lt;=$U109,ROUNDUP(IF(SUM($V109:Z109)+($E109-SUM($V109:Z109))*$N109&gt;$E109-$O109,$E109-$O109-SUM($V109:Z109),($E109-SUM($V109:Z109))*$N109),0),0)</f>
        <v>0</v>
      </c>
      <c r="AB109" s="136">
        <f>IF(COLUMN(AB$12)-COLUMN($V$12)+1&lt;=$U109,ROUNDUP(IF(SUM($V109:AA109)+($E109-SUM($V109:AA109))*$N109&gt;$E109-$O109,$E109-$O109-SUM($V109:AA109),($E109-SUM($V109:AA109))*$N109),0),0)</f>
        <v>0</v>
      </c>
      <c r="AC109" s="136">
        <f>IF(COLUMN(AC$12)-COLUMN($V$12)+1&lt;=$U109,ROUNDUP(IF(SUM($V109:AB109)+($E109-SUM($V109:AB109))*$N109&gt;$E109-$O109,$E109-$O109-SUM($V109:AB109),($E109-SUM($V109:AB109))*$N109),0),0)</f>
        <v>0</v>
      </c>
      <c r="AD109" s="136">
        <f>IF(COLUMN(AD$12)-COLUMN($V$12)+1&lt;=$U109,ROUNDUP(IF(SUM($V109:AC109)+($E109-SUM($V109:AC109))*$N109&gt;$E109-$O109,$E109-$O109-SUM($V109:AC109),($E109-SUM($V109:AC109))*$N109),0),0)</f>
        <v>0</v>
      </c>
      <c r="AE109" s="136">
        <f>IF(COLUMN(AE$12)-COLUMN($V$12)+1&lt;=$U109,ROUNDUP(IF(SUM($V109:AD109)+($E109-SUM($V109:AD109))*$N109&gt;$E109-$O109,$E109-$O109-SUM($V109:AD109),($E109-SUM($V109:AD109))*$N109),0),0)</f>
        <v>0</v>
      </c>
      <c r="AF109" s="136">
        <f>IF(COLUMN(AF$12)-COLUMN($V$12)+1&lt;=$U109,ROUNDUP(IF(SUM($V109:AE109)+($E109-SUM($V109:AE109))*$N109&gt;$E109-$O109,$E109-$O109-SUM($V109:AE109),($E109-SUM($V109:AE109))*$N109),0),0)</f>
        <v>0</v>
      </c>
      <c r="AG109" s="136">
        <f>IF(COLUMN(AG$12)-COLUMN($V$12)+1&lt;=$U109,ROUNDUP(IF(SUM($V109:AF109)+($E109-SUM($V109:AF109))*$N109&gt;$E109-$O109,$E109-$O109-SUM($V109:AF109),($E109-SUM($V109:AF109))*$N109),0),0)</f>
        <v>0</v>
      </c>
      <c r="AH109" s="136">
        <f>IF(COLUMN(AH$12)-COLUMN($V$12)+1&lt;=$U109,ROUNDUP(IF(SUM($V109:AG109)+($E109-SUM($V109:AG109))*$N109&gt;$E109-$O109,$E109-$O109-SUM($V109:AG109),($E109-SUM($V109:AG109))*$N109),0),0)</f>
        <v>0</v>
      </c>
      <c r="AI109" s="136">
        <f>IF(COLUMN(AI$12)-COLUMN($V$12)+1&lt;=$U109,ROUNDUP(IF(SUM($V109:AH109)+($E109-SUM($V109:AH109))*$N109&gt;$E109-$O109,$E109-$O109-SUM($V109:AH109),($E109-SUM($V109:AH109))*$N109),0),0)</f>
        <v>0</v>
      </c>
      <c r="AJ109" s="136">
        <f>IF(COLUMN(AJ$12)-COLUMN($V$12)+1&lt;=$U109,ROUNDUP(IF(SUM($V109:AI109)+($E109-SUM($V109:AI109))*$N109&gt;$E109-$O109,$E109-$O109-SUM($V109:AI109),($E109-SUM($V109:AI109))*$N109),0),0)</f>
        <v>0</v>
      </c>
      <c r="AK109" s="136">
        <f>IF(COLUMN(AK$12)-COLUMN($V$12)+1&lt;=$U109,ROUNDUP(IF(SUM($V109:AJ109)+($E109-SUM($V109:AJ109))*$N109&gt;$E109-$O109,$E109-$O109-SUM($V109:AJ109),($E109-SUM($V109:AJ109))*$N109),0),0)</f>
        <v>0</v>
      </c>
      <c r="AL109" s="136">
        <f>IF(COLUMN(AL$12)-COLUMN($V$12)+1&lt;=$U109,ROUNDUP(IF(SUM($V109:AK109)+($E109-SUM($V109:AK109))*$N109&gt;$E109-$O109,$E109-$O109-SUM($V109:AK109),($E109-SUM($V109:AK109))*$N109),0),0)</f>
        <v>0</v>
      </c>
      <c r="AM109" s="136">
        <f>IF(COLUMN(AM$12)-COLUMN($V$12)+1&lt;=$U109,ROUNDUP(IF(SUM($V109:AL109)+($E109-SUM($V109:AL109))*$N109&gt;$E109-$O109,$E109-$O109-SUM($V109:AL109),($E109-SUM($V109:AL109))*$N109),0),0)</f>
        <v>0</v>
      </c>
      <c r="AN109" s="136">
        <f>IF(COLUMN(AN$12)-COLUMN($V$12)+1&lt;=$U109,ROUNDUP(IF(SUM($V109:AM109)+($E109-SUM($V109:AM109))*$N109&gt;$E109-$O109,$E109-$O109-SUM($V109:AM109),($E109-SUM($V109:AM109))*$N109),0),0)</f>
        <v>0</v>
      </c>
      <c r="AO109" s="136">
        <f>IF(COLUMN(AO$12)-COLUMN($V$12)+1&lt;=$U109,ROUNDUP(IF(SUM($V109:AN109)+($E109-SUM($V109:AN109))*$N109&gt;$E109-$O109,$E109-$O109-SUM($V109:AN109),($E109-SUM($V109:AN109))*$N109),0),0)</f>
        <v>0</v>
      </c>
      <c r="AP109" s="136">
        <f>IF(COLUMN(AP$12)-COLUMN($V$12)+1&lt;=$U109,ROUNDUP(IF(SUM($V109:AO109)+($E109-SUM($V109:AO109))*$N109&gt;$E109-$O109,$E109-$O109-SUM($V109:AO109),($E109-SUM($V109:AO109))*$N109),0),0)</f>
        <v>0</v>
      </c>
      <c r="AQ109" s="136">
        <f>IF(COLUMN(AQ$12)-COLUMN($V$12)+1&lt;=$U109,ROUNDUP(IF(SUM($V109:AP109)+($E109-SUM($V109:AP109))*$N109&gt;$E109-$O109,$E109-$O109-SUM($V109:AP109),($E109-SUM($V109:AP109))*$N109),0),0)</f>
        <v>0</v>
      </c>
      <c r="AR109" s="136">
        <f>IF(COLUMN(AR$12)-COLUMN($V$12)+1&lt;=$U109,ROUNDUP(IF(SUM($V109:AQ109)+($E109-SUM($V109:AQ109))*$N109&gt;$E109-$O109,$E109-$O109-SUM($V109:AQ109),($E109-SUM($V109:AQ109))*$N109),0),0)</f>
        <v>0</v>
      </c>
      <c r="AS109" s="136">
        <f>IF(COLUMN(AS$12)-COLUMN($V$12)+1&lt;=$U109,ROUNDUP(IF(SUM($V109:AR109)+($E109-SUM($V109:AR109))*$N109&gt;$E109-$O109,$E109-$O109-SUM($V109:AR109),($E109-SUM($V109:AR109))*$N109),0),0)</f>
        <v>0</v>
      </c>
      <c r="AT109" s="136">
        <f>IF(COLUMN(AT$12)-COLUMN($V$12)+1&lt;=$U109,ROUNDUP(IF(SUM($V109:AS109)+($E109-SUM($V109:AS109))*$N109&gt;$E109-$O109,$E109-$O109-SUM($V109:AS109),($E109-SUM($V109:AS109))*$N109),0),0)</f>
        <v>0</v>
      </c>
      <c r="AU109" s="136">
        <f>IF(COLUMN(AU$12)-COLUMN($V$12)+1&lt;=$U109,ROUNDUP(IF(SUM($V109:AT109)+($E109-SUM($V109:AT109))*$N109&gt;$E109-$O109,$E109-$O109-SUM($V109:AT109),($E109-SUM($V109:AT109))*$N109),0),0)</f>
        <v>0</v>
      </c>
      <c r="AV109" s="136">
        <f>IF(COLUMN(AV$12)-COLUMN($V$12)+1&lt;=$U109,ROUNDUP(IF(SUM($V109:AU109)+($E109-SUM($V109:AU109))*$N109&gt;$E109-$O109,$E109-$O109-SUM($V109:AU109),($E109-SUM($V109:AU109))*$N109),0),0)</f>
        <v>0</v>
      </c>
      <c r="AW109" s="136">
        <f>IF(COLUMN(AW$12)-COLUMN($V$12)+1&lt;=$U109,ROUNDUP(IF(SUM($V109:AV109)+($E109-SUM($V109:AV109))*$N109&gt;$E109-$O109,$E109-$O109-SUM($V109:AV109),($E109-SUM($V109:AV109))*$N109),0),0)</f>
        <v>0</v>
      </c>
      <c r="AX109" s="136">
        <f>IF(COLUMN(AX$12)-COLUMN($V$12)+1&lt;=$U109,ROUNDUP(IF(SUM($V109:AW109)+($E109-SUM($V109:AW109))*$N109&gt;$E109-$O109,$E109-$O109-SUM($V109:AW109),($E109-SUM($V109:AW109))*$N109),0),0)</f>
        <v>0</v>
      </c>
      <c r="AY109" s="136">
        <f>IF(COLUMN(AY$12)-COLUMN($V$12)+1&lt;=$U109,ROUNDUP(IF(SUM($V109:AX109)+($E109-SUM($V109:AX109))*$N109&gt;$E109-$O109,$E109-$O109-SUM($V109:AX109),($E109-SUM($V109:AX109))*$N109),0),0)</f>
        <v>0</v>
      </c>
      <c r="AZ109" s="136">
        <f>IF(COLUMN(AZ$12)-COLUMN($V$12)+1&lt;=$U109,ROUNDUP(IF(SUM($V109:AY109)+($E109-SUM($V109:AY109))*$N109&gt;$E109-$O109,$E109-$O109-SUM($V109:AY109),($E109-SUM($V109:AY109))*$N109),0),0)</f>
        <v>0</v>
      </c>
      <c r="BA109" s="136">
        <f>IF(COLUMN(BA$12)-COLUMN($V$12)+1&lt;=$U109,ROUNDUP(IF(SUM($V109:AZ109)+($E109-SUM($V109:AZ109))*$N109&gt;$E109-$O109,$E109-$O109-SUM($V109:AZ109),($E109-SUM($V109:AZ109))*$N109),0),0)</f>
        <v>0</v>
      </c>
      <c r="BB109" s="556">
        <f t="shared" ref="BB109:BB140" si="121">FedDairy</f>
        <v>0</v>
      </c>
      <c r="BC109" s="556">
        <f t="shared" ref="BC109:BC140" si="122">FedReplace</f>
        <v>0</v>
      </c>
      <c r="BD109" s="146">
        <f t="shared" ref="BD109:BD140" si="123">IF($G109&lt;&gt;"",IF(YEAR($G109)&lt;DepYear,0,$E109),$E109)</f>
        <v>0</v>
      </c>
      <c r="BE109" s="146">
        <f t="shared" ref="BE109:BE140" si="124">IF($G109&lt;&gt;"",IF(YEAR($G109)&lt;DepYear,0,$Q109),$Q109)</f>
        <v>0</v>
      </c>
      <c r="BF109" s="146">
        <f t="shared" ref="BF109:BF140" si="125">IF($G109&lt;&gt;"",IF(YEAR($G109)&lt;DepYear,0,$R109),$R109)</f>
        <v>0</v>
      </c>
      <c r="BH109" s="557">
        <f t="shared" ref="BH109:BH140" si="126">H109</f>
        <v>0</v>
      </c>
      <c r="BI109" s="558">
        <f t="shared" si="99"/>
        <v>0</v>
      </c>
      <c r="BJ109" s="558">
        <f t="shared" si="100"/>
        <v>0</v>
      </c>
      <c r="BK109" s="557">
        <f t="shared" ref="BK109:BK140" si="127">J109</f>
        <v>0</v>
      </c>
      <c r="BL109" s="558">
        <f t="shared" si="101"/>
        <v>0</v>
      </c>
      <c r="BM109" s="558">
        <f t="shared" si="102"/>
        <v>0</v>
      </c>
      <c r="BN109" s="558">
        <f t="shared" si="103"/>
        <v>0</v>
      </c>
      <c r="BO109" s="558">
        <f t="shared" si="104"/>
        <v>0</v>
      </c>
      <c r="BP109" s="558">
        <f t="shared" si="105"/>
        <v>0</v>
      </c>
      <c r="BQ109" s="558">
        <f t="shared" si="106"/>
        <v>0</v>
      </c>
      <c r="BR109" s="533"/>
      <c r="BS109" s="557">
        <f t="shared" ref="BS109:BS140" si="128">I109</f>
        <v>0</v>
      </c>
      <c r="BT109" s="558">
        <f t="shared" si="107"/>
        <v>0</v>
      </c>
      <c r="BU109" s="558">
        <f t="shared" si="108"/>
        <v>0</v>
      </c>
      <c r="BV109" s="557">
        <f t="shared" ref="BV109:BV140" si="129">J109</f>
        <v>0</v>
      </c>
      <c r="BW109" s="558">
        <f t="shared" si="109"/>
        <v>0</v>
      </c>
      <c r="BX109" s="558">
        <f t="shared" si="110"/>
        <v>0</v>
      </c>
      <c r="BY109" s="558">
        <f t="shared" si="111"/>
        <v>0</v>
      </c>
      <c r="BZ109" s="558">
        <f t="shared" si="112"/>
        <v>0</v>
      </c>
      <c r="CA109" s="558">
        <f t="shared" si="113"/>
        <v>0</v>
      </c>
      <c r="CB109" s="558">
        <f t="shared" si="114"/>
        <v>0</v>
      </c>
      <c r="CC109" s="533"/>
      <c r="CD109" s="533"/>
      <c r="CE109" s="533"/>
      <c r="CF109" s="533"/>
      <c r="CG109" s="533"/>
      <c r="CH109" s="533"/>
      <c r="CI109" s="533"/>
      <c r="CJ109" s="533"/>
      <c r="CK109" s="533"/>
      <c r="CL109" s="533"/>
      <c r="CM109" s="533"/>
      <c r="CN109" s="533"/>
      <c r="CO109" s="533"/>
      <c r="CP109" s="533"/>
      <c r="CQ109" s="533"/>
      <c r="CR109" s="533"/>
      <c r="CS109" s="533"/>
      <c r="CT109" s="533"/>
      <c r="CU109" s="533"/>
      <c r="CV109" s="533"/>
      <c r="CW109" s="533"/>
      <c r="CX109" s="533"/>
      <c r="CY109" s="533"/>
      <c r="CZ109" s="533"/>
    </row>
    <row r="110" spans="2:104" ht="13.5" x14ac:dyDescent="0.2">
      <c r="B110" s="145" t="str">
        <f t="shared" si="95"/>
        <v/>
      </c>
      <c r="C110" s="550"/>
      <c r="D110" s="551"/>
      <c r="E110" s="552"/>
      <c r="F110" s="553"/>
      <c r="G110" s="553"/>
      <c r="H110" s="554"/>
      <c r="I110" s="554"/>
      <c r="J110" s="554"/>
      <c r="K110" s="554"/>
      <c r="L110" s="613" t="str" cm="1">
        <f t="array" ref="L110">IF(OR(NOT(ISBLANK(H110:K110))),SUM(H110:K110), "")</f>
        <v/>
      </c>
      <c r="M110" s="613" t="str">
        <f t="shared" si="94"/>
        <v/>
      </c>
      <c r="N110" s="555" t="str">
        <f t="shared" si="115"/>
        <v/>
      </c>
      <c r="O110" s="532">
        <f t="shared" si="116"/>
        <v>0</v>
      </c>
      <c r="P110" s="146">
        <f t="shared" si="117"/>
        <v>0</v>
      </c>
      <c r="Q110" s="146">
        <f t="shared" si="96"/>
        <v>0</v>
      </c>
      <c r="R110" s="146">
        <f t="shared" si="97"/>
        <v>0</v>
      </c>
      <c r="S110" s="146" t="str">
        <f t="shared" si="118"/>
        <v/>
      </c>
      <c r="T110" s="146" t="str">
        <f t="shared" si="119"/>
        <v/>
      </c>
      <c r="U110" s="146">
        <f t="shared" si="98"/>
        <v>0</v>
      </c>
      <c r="V110" s="136">
        <f t="shared" si="120"/>
        <v>0</v>
      </c>
      <c r="W110" s="136">
        <f>IF(COLUMN(W$12)-COLUMN($V$12)+1&lt;=$U110,ROUNDUP(IF(SUM($V110:V110)+($E110-SUM($V110:V110))*$N110&gt;$E110-$O110,$E110-$O110-SUM($V110:V110),($E110-SUM($V110:V110))*$N110),0),0)</f>
        <v>0</v>
      </c>
      <c r="X110" s="136">
        <f>IF(COLUMN(X$12)-COLUMN($V$12)+1&lt;=$U110,ROUNDUP(IF(SUM($V110:W110)+($E110-SUM($V110:W110))*$N110&gt;$E110-$O110,$E110-$O110-SUM($V110:W110),($E110-SUM($V110:W110))*$N110),0),0)</f>
        <v>0</v>
      </c>
      <c r="Y110" s="136">
        <f>IF(COLUMN(Y$12)-COLUMN($V$12)+1&lt;=$U110,ROUNDUP(IF(SUM($V110:X110)+($E110-SUM($V110:X110))*$N110&gt;$E110-$O110,$E110-$O110-SUM($V110:X110),($E110-SUM($V110:X110))*$N110),0),0)</f>
        <v>0</v>
      </c>
      <c r="Z110" s="136">
        <f>IF(COLUMN(Z$12)-COLUMN($V$12)+1&lt;=$U110,ROUNDUP(IF(SUM($V110:Y110)+($E110-SUM($V110:Y110))*$N110&gt;$E110-$O110,$E110-$O110-SUM($V110:Y110),($E110-SUM($V110:Y110))*$N110),0),0)</f>
        <v>0</v>
      </c>
      <c r="AA110" s="136">
        <f>IF(COLUMN(AA$12)-COLUMN($V$12)+1&lt;=$U110,ROUNDUP(IF(SUM($V110:Z110)+($E110-SUM($V110:Z110))*$N110&gt;$E110-$O110,$E110-$O110-SUM($V110:Z110),($E110-SUM($V110:Z110))*$N110),0),0)</f>
        <v>0</v>
      </c>
      <c r="AB110" s="136">
        <f>IF(COLUMN(AB$12)-COLUMN($V$12)+1&lt;=$U110,ROUNDUP(IF(SUM($V110:AA110)+($E110-SUM($V110:AA110))*$N110&gt;$E110-$O110,$E110-$O110-SUM($V110:AA110),($E110-SUM($V110:AA110))*$N110),0),0)</f>
        <v>0</v>
      </c>
      <c r="AC110" s="136">
        <f>IF(COLUMN(AC$12)-COLUMN($V$12)+1&lt;=$U110,ROUNDUP(IF(SUM($V110:AB110)+($E110-SUM($V110:AB110))*$N110&gt;$E110-$O110,$E110-$O110-SUM($V110:AB110),($E110-SUM($V110:AB110))*$N110),0),0)</f>
        <v>0</v>
      </c>
      <c r="AD110" s="136">
        <f>IF(COLUMN(AD$12)-COLUMN($V$12)+1&lt;=$U110,ROUNDUP(IF(SUM($V110:AC110)+($E110-SUM($V110:AC110))*$N110&gt;$E110-$O110,$E110-$O110-SUM($V110:AC110),($E110-SUM($V110:AC110))*$N110),0),0)</f>
        <v>0</v>
      </c>
      <c r="AE110" s="136">
        <f>IF(COLUMN(AE$12)-COLUMN($V$12)+1&lt;=$U110,ROUNDUP(IF(SUM($V110:AD110)+($E110-SUM($V110:AD110))*$N110&gt;$E110-$O110,$E110-$O110-SUM($V110:AD110),($E110-SUM($V110:AD110))*$N110),0),0)</f>
        <v>0</v>
      </c>
      <c r="AF110" s="136">
        <f>IF(COLUMN(AF$12)-COLUMN($V$12)+1&lt;=$U110,ROUNDUP(IF(SUM($V110:AE110)+($E110-SUM($V110:AE110))*$N110&gt;$E110-$O110,$E110-$O110-SUM($V110:AE110),($E110-SUM($V110:AE110))*$N110),0),0)</f>
        <v>0</v>
      </c>
      <c r="AG110" s="136">
        <f>IF(COLUMN(AG$12)-COLUMN($V$12)+1&lt;=$U110,ROUNDUP(IF(SUM($V110:AF110)+($E110-SUM($V110:AF110))*$N110&gt;$E110-$O110,$E110-$O110-SUM($V110:AF110),($E110-SUM($V110:AF110))*$N110),0),0)</f>
        <v>0</v>
      </c>
      <c r="AH110" s="136">
        <f>IF(COLUMN(AH$12)-COLUMN($V$12)+1&lt;=$U110,ROUNDUP(IF(SUM($V110:AG110)+($E110-SUM($V110:AG110))*$N110&gt;$E110-$O110,$E110-$O110-SUM($V110:AG110),($E110-SUM($V110:AG110))*$N110),0),0)</f>
        <v>0</v>
      </c>
      <c r="AI110" s="136">
        <f>IF(COLUMN(AI$12)-COLUMN($V$12)+1&lt;=$U110,ROUNDUP(IF(SUM($V110:AH110)+($E110-SUM($V110:AH110))*$N110&gt;$E110-$O110,$E110-$O110-SUM($V110:AH110),($E110-SUM($V110:AH110))*$N110),0),0)</f>
        <v>0</v>
      </c>
      <c r="AJ110" s="136">
        <f>IF(COLUMN(AJ$12)-COLUMN($V$12)+1&lt;=$U110,ROUNDUP(IF(SUM($V110:AI110)+($E110-SUM($V110:AI110))*$N110&gt;$E110-$O110,$E110-$O110-SUM($V110:AI110),($E110-SUM($V110:AI110))*$N110),0),0)</f>
        <v>0</v>
      </c>
      <c r="AK110" s="136">
        <f>IF(COLUMN(AK$12)-COLUMN($V$12)+1&lt;=$U110,ROUNDUP(IF(SUM($V110:AJ110)+($E110-SUM($V110:AJ110))*$N110&gt;$E110-$O110,$E110-$O110-SUM($V110:AJ110),($E110-SUM($V110:AJ110))*$N110),0),0)</f>
        <v>0</v>
      </c>
      <c r="AL110" s="136">
        <f>IF(COLUMN(AL$12)-COLUMN($V$12)+1&lt;=$U110,ROUNDUP(IF(SUM($V110:AK110)+($E110-SUM($V110:AK110))*$N110&gt;$E110-$O110,$E110-$O110-SUM($V110:AK110),($E110-SUM($V110:AK110))*$N110),0),0)</f>
        <v>0</v>
      </c>
      <c r="AM110" s="136">
        <f>IF(COLUMN(AM$12)-COLUMN($V$12)+1&lt;=$U110,ROUNDUP(IF(SUM($V110:AL110)+($E110-SUM($V110:AL110))*$N110&gt;$E110-$O110,$E110-$O110-SUM($V110:AL110),($E110-SUM($V110:AL110))*$N110),0),0)</f>
        <v>0</v>
      </c>
      <c r="AN110" s="136">
        <f>IF(COLUMN(AN$12)-COLUMN($V$12)+1&lt;=$U110,ROUNDUP(IF(SUM($V110:AM110)+($E110-SUM($V110:AM110))*$N110&gt;$E110-$O110,$E110-$O110-SUM($V110:AM110),($E110-SUM($V110:AM110))*$N110),0),0)</f>
        <v>0</v>
      </c>
      <c r="AO110" s="136">
        <f>IF(COLUMN(AO$12)-COLUMN($V$12)+1&lt;=$U110,ROUNDUP(IF(SUM($V110:AN110)+($E110-SUM($V110:AN110))*$N110&gt;$E110-$O110,$E110-$O110-SUM($V110:AN110),($E110-SUM($V110:AN110))*$N110),0),0)</f>
        <v>0</v>
      </c>
      <c r="AP110" s="136">
        <f>IF(COLUMN(AP$12)-COLUMN($V$12)+1&lt;=$U110,ROUNDUP(IF(SUM($V110:AO110)+($E110-SUM($V110:AO110))*$N110&gt;$E110-$O110,$E110-$O110-SUM($V110:AO110),($E110-SUM($V110:AO110))*$N110),0),0)</f>
        <v>0</v>
      </c>
      <c r="AQ110" s="136">
        <f>IF(COLUMN(AQ$12)-COLUMN($V$12)+1&lt;=$U110,ROUNDUP(IF(SUM($V110:AP110)+($E110-SUM($V110:AP110))*$N110&gt;$E110-$O110,$E110-$O110-SUM($V110:AP110),($E110-SUM($V110:AP110))*$N110),0),0)</f>
        <v>0</v>
      </c>
      <c r="AR110" s="136">
        <f>IF(COLUMN(AR$12)-COLUMN($V$12)+1&lt;=$U110,ROUNDUP(IF(SUM($V110:AQ110)+($E110-SUM($V110:AQ110))*$N110&gt;$E110-$O110,$E110-$O110-SUM($V110:AQ110),($E110-SUM($V110:AQ110))*$N110),0),0)</f>
        <v>0</v>
      </c>
      <c r="AS110" s="136">
        <f>IF(COLUMN(AS$12)-COLUMN($V$12)+1&lt;=$U110,ROUNDUP(IF(SUM($V110:AR110)+($E110-SUM($V110:AR110))*$N110&gt;$E110-$O110,$E110-$O110-SUM($V110:AR110),($E110-SUM($V110:AR110))*$N110),0),0)</f>
        <v>0</v>
      </c>
      <c r="AT110" s="136">
        <f>IF(COLUMN(AT$12)-COLUMN($V$12)+1&lt;=$U110,ROUNDUP(IF(SUM($V110:AS110)+($E110-SUM($V110:AS110))*$N110&gt;$E110-$O110,$E110-$O110-SUM($V110:AS110),($E110-SUM($V110:AS110))*$N110),0),0)</f>
        <v>0</v>
      </c>
      <c r="AU110" s="136">
        <f>IF(COLUMN(AU$12)-COLUMN($V$12)+1&lt;=$U110,ROUNDUP(IF(SUM($V110:AT110)+($E110-SUM($V110:AT110))*$N110&gt;$E110-$O110,$E110-$O110-SUM($V110:AT110),($E110-SUM($V110:AT110))*$N110),0),0)</f>
        <v>0</v>
      </c>
      <c r="AV110" s="136">
        <f>IF(COLUMN(AV$12)-COLUMN($V$12)+1&lt;=$U110,ROUNDUP(IF(SUM($V110:AU110)+($E110-SUM($V110:AU110))*$N110&gt;$E110-$O110,$E110-$O110-SUM($V110:AU110),($E110-SUM($V110:AU110))*$N110),0),0)</f>
        <v>0</v>
      </c>
      <c r="AW110" s="136">
        <f>IF(COLUMN(AW$12)-COLUMN($V$12)+1&lt;=$U110,ROUNDUP(IF(SUM($V110:AV110)+($E110-SUM($V110:AV110))*$N110&gt;$E110-$O110,$E110-$O110-SUM($V110:AV110),($E110-SUM($V110:AV110))*$N110),0),0)</f>
        <v>0</v>
      </c>
      <c r="AX110" s="136">
        <f>IF(COLUMN(AX$12)-COLUMN($V$12)+1&lt;=$U110,ROUNDUP(IF(SUM($V110:AW110)+($E110-SUM($V110:AW110))*$N110&gt;$E110-$O110,$E110-$O110-SUM($V110:AW110),($E110-SUM($V110:AW110))*$N110),0),0)</f>
        <v>0</v>
      </c>
      <c r="AY110" s="136">
        <f>IF(COLUMN(AY$12)-COLUMN($V$12)+1&lt;=$U110,ROUNDUP(IF(SUM($V110:AX110)+($E110-SUM($V110:AX110))*$N110&gt;$E110-$O110,$E110-$O110-SUM($V110:AX110),($E110-SUM($V110:AX110))*$N110),0),0)</f>
        <v>0</v>
      </c>
      <c r="AZ110" s="136">
        <f>IF(COLUMN(AZ$12)-COLUMN($V$12)+1&lt;=$U110,ROUNDUP(IF(SUM($V110:AY110)+($E110-SUM($V110:AY110))*$N110&gt;$E110-$O110,$E110-$O110-SUM($V110:AY110),($E110-SUM($V110:AY110))*$N110),0),0)</f>
        <v>0</v>
      </c>
      <c r="BA110" s="136">
        <f>IF(COLUMN(BA$12)-COLUMN($V$12)+1&lt;=$U110,ROUNDUP(IF(SUM($V110:AZ110)+($E110-SUM($V110:AZ110))*$N110&gt;$E110-$O110,$E110-$O110-SUM($V110:AZ110),($E110-SUM($V110:AZ110))*$N110),0),0)</f>
        <v>0</v>
      </c>
      <c r="BB110" s="556">
        <f t="shared" si="121"/>
        <v>0</v>
      </c>
      <c r="BC110" s="556">
        <f t="shared" si="122"/>
        <v>0</v>
      </c>
      <c r="BD110" s="146">
        <f t="shared" si="123"/>
        <v>0</v>
      </c>
      <c r="BE110" s="146">
        <f t="shared" si="124"/>
        <v>0</v>
      </c>
      <c r="BF110" s="146">
        <f t="shared" si="125"/>
        <v>0</v>
      </c>
      <c r="BH110" s="557">
        <f t="shared" si="126"/>
        <v>0</v>
      </c>
      <c r="BI110" s="558">
        <f t="shared" si="99"/>
        <v>0</v>
      </c>
      <c r="BJ110" s="558">
        <f t="shared" si="100"/>
        <v>0</v>
      </c>
      <c r="BK110" s="557">
        <f t="shared" si="127"/>
        <v>0</v>
      </c>
      <c r="BL110" s="558">
        <f t="shared" si="101"/>
        <v>0</v>
      </c>
      <c r="BM110" s="558">
        <f t="shared" si="102"/>
        <v>0</v>
      </c>
      <c r="BN110" s="558">
        <f t="shared" si="103"/>
        <v>0</v>
      </c>
      <c r="BO110" s="558">
        <f t="shared" si="104"/>
        <v>0</v>
      </c>
      <c r="BP110" s="558">
        <f t="shared" si="105"/>
        <v>0</v>
      </c>
      <c r="BQ110" s="558">
        <f t="shared" si="106"/>
        <v>0</v>
      </c>
      <c r="BR110" s="533"/>
      <c r="BS110" s="557">
        <f t="shared" si="128"/>
        <v>0</v>
      </c>
      <c r="BT110" s="558">
        <f t="shared" si="107"/>
        <v>0</v>
      </c>
      <c r="BU110" s="558">
        <f t="shared" si="108"/>
        <v>0</v>
      </c>
      <c r="BV110" s="557">
        <f t="shared" si="129"/>
        <v>0</v>
      </c>
      <c r="BW110" s="558">
        <f t="shared" si="109"/>
        <v>0</v>
      </c>
      <c r="BX110" s="558">
        <f t="shared" si="110"/>
        <v>0</v>
      </c>
      <c r="BY110" s="558">
        <f t="shared" si="111"/>
        <v>0</v>
      </c>
      <c r="BZ110" s="558">
        <f t="shared" si="112"/>
        <v>0</v>
      </c>
      <c r="CA110" s="558">
        <f t="shared" si="113"/>
        <v>0</v>
      </c>
      <c r="CB110" s="558">
        <f t="shared" si="114"/>
        <v>0</v>
      </c>
      <c r="CC110" s="533"/>
      <c r="CD110" s="533"/>
      <c r="CE110" s="533"/>
      <c r="CF110" s="533"/>
      <c r="CG110" s="533"/>
      <c r="CH110" s="533"/>
      <c r="CI110" s="533"/>
      <c r="CJ110" s="533"/>
      <c r="CK110" s="533"/>
      <c r="CL110" s="533"/>
      <c r="CM110" s="533"/>
      <c r="CN110" s="533"/>
      <c r="CO110" s="533"/>
      <c r="CP110" s="533"/>
      <c r="CQ110" s="533"/>
      <c r="CR110" s="533"/>
      <c r="CS110" s="533"/>
      <c r="CT110" s="533"/>
      <c r="CU110" s="533"/>
      <c r="CV110" s="533"/>
      <c r="CW110" s="533"/>
      <c r="CX110" s="533"/>
      <c r="CY110" s="533"/>
      <c r="CZ110" s="533"/>
    </row>
    <row r="111" spans="2:104" ht="13.5" x14ac:dyDescent="0.2">
      <c r="B111" s="145" t="str">
        <f t="shared" si="95"/>
        <v/>
      </c>
      <c r="C111" s="550"/>
      <c r="D111" s="551"/>
      <c r="E111" s="552"/>
      <c r="F111" s="553"/>
      <c r="G111" s="553"/>
      <c r="H111" s="554"/>
      <c r="I111" s="554"/>
      <c r="J111" s="554"/>
      <c r="K111" s="554"/>
      <c r="L111" s="613" t="str" cm="1">
        <f t="array" ref="L111">IF(OR(NOT(ISBLANK(H111:K111))),SUM(H111:K111), "")</f>
        <v/>
      </c>
      <c r="M111" s="613" t="str">
        <f t="shared" si="94"/>
        <v/>
      </c>
      <c r="N111" s="555" t="str">
        <f t="shared" si="115"/>
        <v/>
      </c>
      <c r="O111" s="532">
        <f t="shared" si="116"/>
        <v>0</v>
      </c>
      <c r="P111" s="146">
        <f t="shared" si="117"/>
        <v>0</v>
      </c>
      <c r="Q111" s="146">
        <f t="shared" si="96"/>
        <v>0</v>
      </c>
      <c r="R111" s="146">
        <f t="shared" si="97"/>
        <v>0</v>
      </c>
      <c r="S111" s="146" t="str">
        <f t="shared" si="118"/>
        <v/>
      </c>
      <c r="T111" s="146" t="str">
        <f t="shared" si="119"/>
        <v/>
      </c>
      <c r="U111" s="146">
        <f t="shared" si="98"/>
        <v>0</v>
      </c>
      <c r="V111" s="136">
        <f t="shared" si="120"/>
        <v>0</v>
      </c>
      <c r="W111" s="136">
        <f>IF(COLUMN(W$12)-COLUMN($V$12)+1&lt;=$U111,ROUNDUP(IF(SUM($V111:V111)+($E111-SUM($V111:V111))*$N111&gt;$E111-$O111,$E111-$O111-SUM($V111:V111),($E111-SUM($V111:V111))*$N111),0),0)</f>
        <v>0</v>
      </c>
      <c r="X111" s="136">
        <f>IF(COLUMN(X$12)-COLUMN($V$12)+1&lt;=$U111,ROUNDUP(IF(SUM($V111:W111)+($E111-SUM($V111:W111))*$N111&gt;$E111-$O111,$E111-$O111-SUM($V111:W111),($E111-SUM($V111:W111))*$N111),0),0)</f>
        <v>0</v>
      </c>
      <c r="Y111" s="136">
        <f>IF(COLUMN(Y$12)-COLUMN($V$12)+1&lt;=$U111,ROUNDUP(IF(SUM($V111:X111)+($E111-SUM($V111:X111))*$N111&gt;$E111-$O111,$E111-$O111-SUM($V111:X111),($E111-SUM($V111:X111))*$N111),0),0)</f>
        <v>0</v>
      </c>
      <c r="Z111" s="136">
        <f>IF(COLUMN(Z$12)-COLUMN($V$12)+1&lt;=$U111,ROUNDUP(IF(SUM($V111:Y111)+($E111-SUM($V111:Y111))*$N111&gt;$E111-$O111,$E111-$O111-SUM($V111:Y111),($E111-SUM($V111:Y111))*$N111),0),0)</f>
        <v>0</v>
      </c>
      <c r="AA111" s="136">
        <f>IF(COLUMN(AA$12)-COLUMN($V$12)+1&lt;=$U111,ROUNDUP(IF(SUM($V111:Z111)+($E111-SUM($V111:Z111))*$N111&gt;$E111-$O111,$E111-$O111-SUM($V111:Z111),($E111-SUM($V111:Z111))*$N111),0),0)</f>
        <v>0</v>
      </c>
      <c r="AB111" s="136">
        <f>IF(COLUMN(AB$12)-COLUMN($V$12)+1&lt;=$U111,ROUNDUP(IF(SUM($V111:AA111)+($E111-SUM($V111:AA111))*$N111&gt;$E111-$O111,$E111-$O111-SUM($V111:AA111),($E111-SUM($V111:AA111))*$N111),0),0)</f>
        <v>0</v>
      </c>
      <c r="AC111" s="136">
        <f>IF(COLUMN(AC$12)-COLUMN($V$12)+1&lt;=$U111,ROUNDUP(IF(SUM($V111:AB111)+($E111-SUM($V111:AB111))*$N111&gt;$E111-$O111,$E111-$O111-SUM($V111:AB111),($E111-SUM($V111:AB111))*$N111),0),0)</f>
        <v>0</v>
      </c>
      <c r="AD111" s="136">
        <f>IF(COLUMN(AD$12)-COLUMN($V$12)+1&lt;=$U111,ROUNDUP(IF(SUM($V111:AC111)+($E111-SUM($V111:AC111))*$N111&gt;$E111-$O111,$E111-$O111-SUM($V111:AC111),($E111-SUM($V111:AC111))*$N111),0),0)</f>
        <v>0</v>
      </c>
      <c r="AE111" s="136">
        <f>IF(COLUMN(AE$12)-COLUMN($V$12)+1&lt;=$U111,ROUNDUP(IF(SUM($V111:AD111)+($E111-SUM($V111:AD111))*$N111&gt;$E111-$O111,$E111-$O111-SUM($V111:AD111),($E111-SUM($V111:AD111))*$N111),0),0)</f>
        <v>0</v>
      </c>
      <c r="AF111" s="136">
        <f>IF(COLUMN(AF$12)-COLUMN($V$12)+1&lt;=$U111,ROUNDUP(IF(SUM($V111:AE111)+($E111-SUM($V111:AE111))*$N111&gt;$E111-$O111,$E111-$O111-SUM($V111:AE111),($E111-SUM($V111:AE111))*$N111),0),0)</f>
        <v>0</v>
      </c>
      <c r="AG111" s="136">
        <f>IF(COLUMN(AG$12)-COLUMN($V$12)+1&lt;=$U111,ROUNDUP(IF(SUM($V111:AF111)+($E111-SUM($V111:AF111))*$N111&gt;$E111-$O111,$E111-$O111-SUM($V111:AF111),($E111-SUM($V111:AF111))*$N111),0),0)</f>
        <v>0</v>
      </c>
      <c r="AH111" s="136">
        <f>IF(COLUMN(AH$12)-COLUMN($V$12)+1&lt;=$U111,ROUNDUP(IF(SUM($V111:AG111)+($E111-SUM($V111:AG111))*$N111&gt;$E111-$O111,$E111-$O111-SUM($V111:AG111),($E111-SUM($V111:AG111))*$N111),0),0)</f>
        <v>0</v>
      </c>
      <c r="AI111" s="136">
        <f>IF(COLUMN(AI$12)-COLUMN($V$12)+1&lt;=$U111,ROUNDUP(IF(SUM($V111:AH111)+($E111-SUM($V111:AH111))*$N111&gt;$E111-$O111,$E111-$O111-SUM($V111:AH111),($E111-SUM($V111:AH111))*$N111),0),0)</f>
        <v>0</v>
      </c>
      <c r="AJ111" s="136">
        <f>IF(COLUMN(AJ$12)-COLUMN($V$12)+1&lt;=$U111,ROUNDUP(IF(SUM($V111:AI111)+($E111-SUM($V111:AI111))*$N111&gt;$E111-$O111,$E111-$O111-SUM($V111:AI111),($E111-SUM($V111:AI111))*$N111),0),0)</f>
        <v>0</v>
      </c>
      <c r="AK111" s="136">
        <f>IF(COLUMN(AK$12)-COLUMN($V$12)+1&lt;=$U111,ROUNDUP(IF(SUM($V111:AJ111)+($E111-SUM($V111:AJ111))*$N111&gt;$E111-$O111,$E111-$O111-SUM($V111:AJ111),($E111-SUM($V111:AJ111))*$N111),0),0)</f>
        <v>0</v>
      </c>
      <c r="AL111" s="136">
        <f>IF(COLUMN(AL$12)-COLUMN($V$12)+1&lt;=$U111,ROUNDUP(IF(SUM($V111:AK111)+($E111-SUM($V111:AK111))*$N111&gt;$E111-$O111,$E111-$O111-SUM($V111:AK111),($E111-SUM($V111:AK111))*$N111),0),0)</f>
        <v>0</v>
      </c>
      <c r="AM111" s="136">
        <f>IF(COLUMN(AM$12)-COLUMN($V$12)+1&lt;=$U111,ROUNDUP(IF(SUM($V111:AL111)+($E111-SUM($V111:AL111))*$N111&gt;$E111-$O111,$E111-$O111-SUM($V111:AL111),($E111-SUM($V111:AL111))*$N111),0),0)</f>
        <v>0</v>
      </c>
      <c r="AN111" s="136">
        <f>IF(COLUMN(AN$12)-COLUMN($V$12)+1&lt;=$U111,ROUNDUP(IF(SUM($V111:AM111)+($E111-SUM($V111:AM111))*$N111&gt;$E111-$O111,$E111-$O111-SUM($V111:AM111),($E111-SUM($V111:AM111))*$N111),0),0)</f>
        <v>0</v>
      </c>
      <c r="AO111" s="136">
        <f>IF(COLUMN(AO$12)-COLUMN($V$12)+1&lt;=$U111,ROUNDUP(IF(SUM($V111:AN111)+($E111-SUM($V111:AN111))*$N111&gt;$E111-$O111,$E111-$O111-SUM($V111:AN111),($E111-SUM($V111:AN111))*$N111),0),0)</f>
        <v>0</v>
      </c>
      <c r="AP111" s="136">
        <f>IF(COLUMN(AP$12)-COLUMN($V$12)+1&lt;=$U111,ROUNDUP(IF(SUM($V111:AO111)+($E111-SUM($V111:AO111))*$N111&gt;$E111-$O111,$E111-$O111-SUM($V111:AO111),($E111-SUM($V111:AO111))*$N111),0),0)</f>
        <v>0</v>
      </c>
      <c r="AQ111" s="136">
        <f>IF(COLUMN(AQ$12)-COLUMN($V$12)+1&lt;=$U111,ROUNDUP(IF(SUM($V111:AP111)+($E111-SUM($V111:AP111))*$N111&gt;$E111-$O111,$E111-$O111-SUM($V111:AP111),($E111-SUM($V111:AP111))*$N111),0),0)</f>
        <v>0</v>
      </c>
      <c r="AR111" s="136">
        <f>IF(COLUMN(AR$12)-COLUMN($V$12)+1&lt;=$U111,ROUNDUP(IF(SUM($V111:AQ111)+($E111-SUM($V111:AQ111))*$N111&gt;$E111-$O111,$E111-$O111-SUM($V111:AQ111),($E111-SUM($V111:AQ111))*$N111),0),0)</f>
        <v>0</v>
      </c>
      <c r="AS111" s="136">
        <f>IF(COLUMN(AS$12)-COLUMN($V$12)+1&lt;=$U111,ROUNDUP(IF(SUM($V111:AR111)+($E111-SUM($V111:AR111))*$N111&gt;$E111-$O111,$E111-$O111-SUM($V111:AR111),($E111-SUM($V111:AR111))*$N111),0),0)</f>
        <v>0</v>
      </c>
      <c r="AT111" s="136">
        <f>IF(COLUMN(AT$12)-COLUMN($V$12)+1&lt;=$U111,ROUNDUP(IF(SUM($V111:AS111)+($E111-SUM($V111:AS111))*$N111&gt;$E111-$O111,$E111-$O111-SUM($V111:AS111),($E111-SUM($V111:AS111))*$N111),0),0)</f>
        <v>0</v>
      </c>
      <c r="AU111" s="136">
        <f>IF(COLUMN(AU$12)-COLUMN($V$12)+1&lt;=$U111,ROUNDUP(IF(SUM($V111:AT111)+($E111-SUM($V111:AT111))*$N111&gt;$E111-$O111,$E111-$O111-SUM($V111:AT111),($E111-SUM($V111:AT111))*$N111),0),0)</f>
        <v>0</v>
      </c>
      <c r="AV111" s="136">
        <f>IF(COLUMN(AV$12)-COLUMN($V$12)+1&lt;=$U111,ROUNDUP(IF(SUM($V111:AU111)+($E111-SUM($V111:AU111))*$N111&gt;$E111-$O111,$E111-$O111-SUM($V111:AU111),($E111-SUM($V111:AU111))*$N111),0),0)</f>
        <v>0</v>
      </c>
      <c r="AW111" s="136">
        <f>IF(COLUMN(AW$12)-COLUMN($V$12)+1&lt;=$U111,ROUNDUP(IF(SUM($V111:AV111)+($E111-SUM($V111:AV111))*$N111&gt;$E111-$O111,$E111-$O111-SUM($V111:AV111),($E111-SUM($V111:AV111))*$N111),0),0)</f>
        <v>0</v>
      </c>
      <c r="AX111" s="136">
        <f>IF(COLUMN(AX$12)-COLUMN($V$12)+1&lt;=$U111,ROUNDUP(IF(SUM($V111:AW111)+($E111-SUM($V111:AW111))*$N111&gt;$E111-$O111,$E111-$O111-SUM($V111:AW111),($E111-SUM($V111:AW111))*$N111),0),0)</f>
        <v>0</v>
      </c>
      <c r="AY111" s="136">
        <f>IF(COLUMN(AY$12)-COLUMN($V$12)+1&lt;=$U111,ROUNDUP(IF(SUM($V111:AX111)+($E111-SUM($V111:AX111))*$N111&gt;$E111-$O111,$E111-$O111-SUM($V111:AX111),($E111-SUM($V111:AX111))*$N111),0),0)</f>
        <v>0</v>
      </c>
      <c r="AZ111" s="136">
        <f>IF(COLUMN(AZ$12)-COLUMN($V$12)+1&lt;=$U111,ROUNDUP(IF(SUM($V111:AY111)+($E111-SUM($V111:AY111))*$N111&gt;$E111-$O111,$E111-$O111-SUM($V111:AY111),($E111-SUM($V111:AY111))*$N111),0),0)</f>
        <v>0</v>
      </c>
      <c r="BA111" s="136">
        <f>IF(COLUMN(BA$12)-COLUMN($V$12)+1&lt;=$U111,ROUNDUP(IF(SUM($V111:AZ111)+($E111-SUM($V111:AZ111))*$N111&gt;$E111-$O111,$E111-$O111-SUM($V111:AZ111),($E111-SUM($V111:AZ111))*$N111),0),0)</f>
        <v>0</v>
      </c>
      <c r="BB111" s="556">
        <f t="shared" si="121"/>
        <v>0</v>
      </c>
      <c r="BC111" s="556">
        <f t="shared" si="122"/>
        <v>0</v>
      </c>
      <c r="BD111" s="146">
        <f t="shared" si="123"/>
        <v>0</v>
      </c>
      <c r="BE111" s="146">
        <f t="shared" si="124"/>
        <v>0</v>
      </c>
      <c r="BF111" s="146">
        <f t="shared" si="125"/>
        <v>0</v>
      </c>
      <c r="BH111" s="557">
        <f t="shared" si="126"/>
        <v>0</v>
      </c>
      <c r="BI111" s="558">
        <f t="shared" si="99"/>
        <v>0</v>
      </c>
      <c r="BJ111" s="558">
        <f t="shared" si="100"/>
        <v>0</v>
      </c>
      <c r="BK111" s="557">
        <f t="shared" si="127"/>
        <v>0</v>
      </c>
      <c r="BL111" s="558">
        <f t="shared" si="101"/>
        <v>0</v>
      </c>
      <c r="BM111" s="558">
        <f t="shared" si="102"/>
        <v>0</v>
      </c>
      <c r="BN111" s="558">
        <f t="shared" si="103"/>
        <v>0</v>
      </c>
      <c r="BO111" s="558">
        <f t="shared" si="104"/>
        <v>0</v>
      </c>
      <c r="BP111" s="558">
        <f t="shared" si="105"/>
        <v>0</v>
      </c>
      <c r="BQ111" s="558">
        <f t="shared" si="106"/>
        <v>0</v>
      </c>
      <c r="BR111" s="533"/>
      <c r="BS111" s="557">
        <f t="shared" si="128"/>
        <v>0</v>
      </c>
      <c r="BT111" s="558">
        <f t="shared" si="107"/>
        <v>0</v>
      </c>
      <c r="BU111" s="558">
        <f t="shared" si="108"/>
        <v>0</v>
      </c>
      <c r="BV111" s="557">
        <f t="shared" si="129"/>
        <v>0</v>
      </c>
      <c r="BW111" s="558">
        <f t="shared" si="109"/>
        <v>0</v>
      </c>
      <c r="BX111" s="558">
        <f t="shared" si="110"/>
        <v>0</v>
      </c>
      <c r="BY111" s="558">
        <f t="shared" si="111"/>
        <v>0</v>
      </c>
      <c r="BZ111" s="558">
        <f t="shared" si="112"/>
        <v>0</v>
      </c>
      <c r="CA111" s="558">
        <f t="shared" si="113"/>
        <v>0</v>
      </c>
      <c r="CB111" s="558">
        <f t="shared" si="114"/>
        <v>0</v>
      </c>
      <c r="CC111" s="533"/>
      <c r="CD111" s="533"/>
      <c r="CE111" s="533"/>
      <c r="CF111" s="533"/>
      <c r="CG111" s="533"/>
      <c r="CH111" s="533"/>
      <c r="CI111" s="533"/>
      <c r="CJ111" s="533"/>
      <c r="CK111" s="533"/>
      <c r="CL111" s="533"/>
      <c r="CM111" s="533"/>
      <c r="CN111" s="533"/>
      <c r="CO111" s="533"/>
      <c r="CP111" s="533"/>
      <c r="CQ111" s="533"/>
      <c r="CR111" s="533"/>
      <c r="CS111" s="533"/>
      <c r="CT111" s="533"/>
      <c r="CU111" s="533"/>
      <c r="CV111" s="533"/>
      <c r="CW111" s="533"/>
      <c r="CX111" s="533"/>
      <c r="CY111" s="533"/>
      <c r="CZ111" s="533"/>
    </row>
    <row r="112" spans="2:104" ht="13.5" x14ac:dyDescent="0.2">
      <c r="B112" s="145" t="str">
        <f t="shared" si="95"/>
        <v/>
      </c>
      <c r="C112" s="550"/>
      <c r="D112" s="551"/>
      <c r="E112" s="552"/>
      <c r="F112" s="553"/>
      <c r="G112" s="553"/>
      <c r="H112" s="554"/>
      <c r="I112" s="554"/>
      <c r="J112" s="554"/>
      <c r="K112" s="554"/>
      <c r="L112" s="613" t="str" cm="1">
        <f t="array" ref="L112">IF(OR(NOT(ISBLANK(H112:K112))),SUM(H112:K112), "")</f>
        <v/>
      </c>
      <c r="M112" s="613" t="str">
        <f t="shared" si="94"/>
        <v/>
      </c>
      <c r="N112" s="555" t="str">
        <f t="shared" si="115"/>
        <v/>
      </c>
      <c r="O112" s="532">
        <f t="shared" si="116"/>
        <v>0</v>
      </c>
      <c r="P112" s="146">
        <f t="shared" si="117"/>
        <v>0</v>
      </c>
      <c r="Q112" s="146">
        <f t="shared" si="96"/>
        <v>0</v>
      </c>
      <c r="R112" s="146">
        <f t="shared" si="97"/>
        <v>0</v>
      </c>
      <c r="S112" s="146" t="str">
        <f t="shared" si="118"/>
        <v/>
      </c>
      <c r="T112" s="146" t="str">
        <f t="shared" si="119"/>
        <v/>
      </c>
      <c r="U112" s="146">
        <f t="shared" si="98"/>
        <v>0</v>
      </c>
      <c r="V112" s="136">
        <f t="shared" si="120"/>
        <v>0</v>
      </c>
      <c r="W112" s="136">
        <f>IF(COLUMN(W$12)-COLUMN($V$12)+1&lt;=$U112,ROUNDUP(IF(SUM($V112:V112)+($E112-SUM($V112:V112))*$N112&gt;$E112-$O112,$E112-$O112-SUM($V112:V112),($E112-SUM($V112:V112))*$N112),0),0)</f>
        <v>0</v>
      </c>
      <c r="X112" s="136">
        <f>IF(COLUMN(X$12)-COLUMN($V$12)+1&lt;=$U112,ROUNDUP(IF(SUM($V112:W112)+($E112-SUM($V112:W112))*$N112&gt;$E112-$O112,$E112-$O112-SUM($V112:W112),($E112-SUM($V112:W112))*$N112),0),0)</f>
        <v>0</v>
      </c>
      <c r="Y112" s="136">
        <f>IF(COLUMN(Y$12)-COLUMN($V$12)+1&lt;=$U112,ROUNDUP(IF(SUM($V112:X112)+($E112-SUM($V112:X112))*$N112&gt;$E112-$O112,$E112-$O112-SUM($V112:X112),($E112-SUM($V112:X112))*$N112),0),0)</f>
        <v>0</v>
      </c>
      <c r="Z112" s="136">
        <f>IF(COLUMN(Z$12)-COLUMN($V$12)+1&lt;=$U112,ROUNDUP(IF(SUM($V112:Y112)+($E112-SUM($V112:Y112))*$N112&gt;$E112-$O112,$E112-$O112-SUM($V112:Y112),($E112-SUM($V112:Y112))*$N112),0),0)</f>
        <v>0</v>
      </c>
      <c r="AA112" s="136">
        <f>IF(COLUMN(AA$12)-COLUMN($V$12)+1&lt;=$U112,ROUNDUP(IF(SUM($V112:Z112)+($E112-SUM($V112:Z112))*$N112&gt;$E112-$O112,$E112-$O112-SUM($V112:Z112),($E112-SUM($V112:Z112))*$N112),0),0)</f>
        <v>0</v>
      </c>
      <c r="AB112" s="136">
        <f>IF(COLUMN(AB$12)-COLUMN($V$12)+1&lt;=$U112,ROUNDUP(IF(SUM($V112:AA112)+($E112-SUM($V112:AA112))*$N112&gt;$E112-$O112,$E112-$O112-SUM($V112:AA112),($E112-SUM($V112:AA112))*$N112),0),0)</f>
        <v>0</v>
      </c>
      <c r="AC112" s="136">
        <f>IF(COLUMN(AC$12)-COLUMN($V$12)+1&lt;=$U112,ROUNDUP(IF(SUM($V112:AB112)+($E112-SUM($V112:AB112))*$N112&gt;$E112-$O112,$E112-$O112-SUM($V112:AB112),($E112-SUM($V112:AB112))*$N112),0),0)</f>
        <v>0</v>
      </c>
      <c r="AD112" s="136">
        <f>IF(COLUMN(AD$12)-COLUMN($V$12)+1&lt;=$U112,ROUNDUP(IF(SUM($V112:AC112)+($E112-SUM($V112:AC112))*$N112&gt;$E112-$O112,$E112-$O112-SUM($V112:AC112),($E112-SUM($V112:AC112))*$N112),0),0)</f>
        <v>0</v>
      </c>
      <c r="AE112" s="136">
        <f>IF(COLUMN(AE$12)-COLUMN($V$12)+1&lt;=$U112,ROUNDUP(IF(SUM($V112:AD112)+($E112-SUM($V112:AD112))*$N112&gt;$E112-$O112,$E112-$O112-SUM($V112:AD112),($E112-SUM($V112:AD112))*$N112),0),0)</f>
        <v>0</v>
      </c>
      <c r="AF112" s="136">
        <f>IF(COLUMN(AF$12)-COLUMN($V$12)+1&lt;=$U112,ROUNDUP(IF(SUM($V112:AE112)+($E112-SUM($V112:AE112))*$N112&gt;$E112-$O112,$E112-$O112-SUM($V112:AE112),($E112-SUM($V112:AE112))*$N112),0),0)</f>
        <v>0</v>
      </c>
      <c r="AG112" s="136">
        <f>IF(COLUMN(AG$12)-COLUMN($V$12)+1&lt;=$U112,ROUNDUP(IF(SUM($V112:AF112)+($E112-SUM($V112:AF112))*$N112&gt;$E112-$O112,$E112-$O112-SUM($V112:AF112),($E112-SUM($V112:AF112))*$N112),0),0)</f>
        <v>0</v>
      </c>
      <c r="AH112" s="136">
        <f>IF(COLUMN(AH$12)-COLUMN($V$12)+1&lt;=$U112,ROUNDUP(IF(SUM($V112:AG112)+($E112-SUM($V112:AG112))*$N112&gt;$E112-$O112,$E112-$O112-SUM($V112:AG112),($E112-SUM($V112:AG112))*$N112),0),0)</f>
        <v>0</v>
      </c>
      <c r="AI112" s="136">
        <f>IF(COLUMN(AI$12)-COLUMN($V$12)+1&lt;=$U112,ROUNDUP(IF(SUM($V112:AH112)+($E112-SUM($V112:AH112))*$N112&gt;$E112-$O112,$E112-$O112-SUM($V112:AH112),($E112-SUM($V112:AH112))*$N112),0),0)</f>
        <v>0</v>
      </c>
      <c r="AJ112" s="136">
        <f>IF(COLUMN(AJ$12)-COLUMN($V$12)+1&lt;=$U112,ROUNDUP(IF(SUM($V112:AI112)+($E112-SUM($V112:AI112))*$N112&gt;$E112-$O112,$E112-$O112-SUM($V112:AI112),($E112-SUM($V112:AI112))*$N112),0),0)</f>
        <v>0</v>
      </c>
      <c r="AK112" s="136">
        <f>IF(COLUMN(AK$12)-COLUMN($V$12)+1&lt;=$U112,ROUNDUP(IF(SUM($V112:AJ112)+($E112-SUM($V112:AJ112))*$N112&gt;$E112-$O112,$E112-$O112-SUM($V112:AJ112),($E112-SUM($V112:AJ112))*$N112),0),0)</f>
        <v>0</v>
      </c>
      <c r="AL112" s="136">
        <f>IF(COLUMN(AL$12)-COLUMN($V$12)+1&lt;=$U112,ROUNDUP(IF(SUM($V112:AK112)+($E112-SUM($V112:AK112))*$N112&gt;$E112-$O112,$E112-$O112-SUM($V112:AK112),($E112-SUM($V112:AK112))*$N112),0),0)</f>
        <v>0</v>
      </c>
      <c r="AM112" s="136">
        <f>IF(COLUMN(AM$12)-COLUMN($V$12)+1&lt;=$U112,ROUNDUP(IF(SUM($V112:AL112)+($E112-SUM($V112:AL112))*$N112&gt;$E112-$O112,$E112-$O112-SUM($V112:AL112),($E112-SUM($V112:AL112))*$N112),0),0)</f>
        <v>0</v>
      </c>
      <c r="AN112" s="136">
        <f>IF(COLUMN(AN$12)-COLUMN($V$12)+1&lt;=$U112,ROUNDUP(IF(SUM($V112:AM112)+($E112-SUM($V112:AM112))*$N112&gt;$E112-$O112,$E112-$O112-SUM($V112:AM112),($E112-SUM($V112:AM112))*$N112),0),0)</f>
        <v>0</v>
      </c>
      <c r="AO112" s="136">
        <f>IF(COLUMN(AO$12)-COLUMN($V$12)+1&lt;=$U112,ROUNDUP(IF(SUM($V112:AN112)+($E112-SUM($V112:AN112))*$N112&gt;$E112-$O112,$E112-$O112-SUM($V112:AN112),($E112-SUM($V112:AN112))*$N112),0),0)</f>
        <v>0</v>
      </c>
      <c r="AP112" s="136">
        <f>IF(COLUMN(AP$12)-COLUMN($V$12)+1&lt;=$U112,ROUNDUP(IF(SUM($V112:AO112)+($E112-SUM($V112:AO112))*$N112&gt;$E112-$O112,$E112-$O112-SUM($V112:AO112),($E112-SUM($V112:AO112))*$N112),0),0)</f>
        <v>0</v>
      </c>
      <c r="AQ112" s="136">
        <f>IF(COLUMN(AQ$12)-COLUMN($V$12)+1&lt;=$U112,ROUNDUP(IF(SUM($V112:AP112)+($E112-SUM($V112:AP112))*$N112&gt;$E112-$O112,$E112-$O112-SUM($V112:AP112),($E112-SUM($V112:AP112))*$N112),0),0)</f>
        <v>0</v>
      </c>
      <c r="AR112" s="136">
        <f>IF(COLUMN(AR$12)-COLUMN($V$12)+1&lt;=$U112,ROUNDUP(IF(SUM($V112:AQ112)+($E112-SUM($V112:AQ112))*$N112&gt;$E112-$O112,$E112-$O112-SUM($V112:AQ112),($E112-SUM($V112:AQ112))*$N112),0),0)</f>
        <v>0</v>
      </c>
      <c r="AS112" s="136">
        <f>IF(COLUMN(AS$12)-COLUMN($V$12)+1&lt;=$U112,ROUNDUP(IF(SUM($V112:AR112)+($E112-SUM($V112:AR112))*$N112&gt;$E112-$O112,$E112-$O112-SUM($V112:AR112),($E112-SUM($V112:AR112))*$N112),0),0)</f>
        <v>0</v>
      </c>
      <c r="AT112" s="136">
        <f>IF(COLUMN(AT$12)-COLUMN($V$12)+1&lt;=$U112,ROUNDUP(IF(SUM($V112:AS112)+($E112-SUM($V112:AS112))*$N112&gt;$E112-$O112,$E112-$O112-SUM($V112:AS112),($E112-SUM($V112:AS112))*$N112),0),0)</f>
        <v>0</v>
      </c>
      <c r="AU112" s="136">
        <f>IF(COLUMN(AU$12)-COLUMN($V$12)+1&lt;=$U112,ROUNDUP(IF(SUM($V112:AT112)+($E112-SUM($V112:AT112))*$N112&gt;$E112-$O112,$E112-$O112-SUM($V112:AT112),($E112-SUM($V112:AT112))*$N112),0),0)</f>
        <v>0</v>
      </c>
      <c r="AV112" s="136">
        <f>IF(COLUMN(AV$12)-COLUMN($V$12)+1&lt;=$U112,ROUNDUP(IF(SUM($V112:AU112)+($E112-SUM($V112:AU112))*$N112&gt;$E112-$O112,$E112-$O112-SUM($V112:AU112),($E112-SUM($V112:AU112))*$N112),0),0)</f>
        <v>0</v>
      </c>
      <c r="AW112" s="136">
        <f>IF(COLUMN(AW$12)-COLUMN($V$12)+1&lt;=$U112,ROUNDUP(IF(SUM($V112:AV112)+($E112-SUM($V112:AV112))*$N112&gt;$E112-$O112,$E112-$O112-SUM($V112:AV112),($E112-SUM($V112:AV112))*$N112),0),0)</f>
        <v>0</v>
      </c>
      <c r="AX112" s="136">
        <f>IF(COLUMN(AX$12)-COLUMN($V$12)+1&lt;=$U112,ROUNDUP(IF(SUM($V112:AW112)+($E112-SUM($V112:AW112))*$N112&gt;$E112-$O112,$E112-$O112-SUM($V112:AW112),($E112-SUM($V112:AW112))*$N112),0),0)</f>
        <v>0</v>
      </c>
      <c r="AY112" s="136">
        <f>IF(COLUMN(AY$12)-COLUMN($V$12)+1&lt;=$U112,ROUNDUP(IF(SUM($V112:AX112)+($E112-SUM($V112:AX112))*$N112&gt;$E112-$O112,$E112-$O112-SUM($V112:AX112),($E112-SUM($V112:AX112))*$N112),0),0)</f>
        <v>0</v>
      </c>
      <c r="AZ112" s="136">
        <f>IF(COLUMN(AZ$12)-COLUMN($V$12)+1&lt;=$U112,ROUNDUP(IF(SUM($V112:AY112)+($E112-SUM($V112:AY112))*$N112&gt;$E112-$O112,$E112-$O112-SUM($V112:AY112),($E112-SUM($V112:AY112))*$N112),0),0)</f>
        <v>0</v>
      </c>
      <c r="BA112" s="136">
        <f>IF(COLUMN(BA$12)-COLUMN($V$12)+1&lt;=$U112,ROUNDUP(IF(SUM($V112:AZ112)+($E112-SUM($V112:AZ112))*$N112&gt;$E112-$O112,$E112-$O112-SUM($V112:AZ112),($E112-SUM($V112:AZ112))*$N112),0),0)</f>
        <v>0</v>
      </c>
      <c r="BB112" s="556">
        <f t="shared" si="121"/>
        <v>0</v>
      </c>
      <c r="BC112" s="556">
        <f t="shared" si="122"/>
        <v>0</v>
      </c>
      <c r="BD112" s="146">
        <f t="shared" si="123"/>
        <v>0</v>
      </c>
      <c r="BE112" s="146">
        <f t="shared" si="124"/>
        <v>0</v>
      </c>
      <c r="BF112" s="146">
        <f t="shared" si="125"/>
        <v>0</v>
      </c>
      <c r="BH112" s="557">
        <f t="shared" si="126"/>
        <v>0</v>
      </c>
      <c r="BI112" s="558">
        <f t="shared" si="99"/>
        <v>0</v>
      </c>
      <c r="BJ112" s="558">
        <f t="shared" si="100"/>
        <v>0</v>
      </c>
      <c r="BK112" s="557">
        <f t="shared" si="127"/>
        <v>0</v>
      </c>
      <c r="BL112" s="558">
        <f t="shared" si="101"/>
        <v>0</v>
      </c>
      <c r="BM112" s="558">
        <f t="shared" si="102"/>
        <v>0</v>
      </c>
      <c r="BN112" s="558">
        <f t="shared" si="103"/>
        <v>0</v>
      </c>
      <c r="BO112" s="558">
        <f t="shared" si="104"/>
        <v>0</v>
      </c>
      <c r="BP112" s="558">
        <f t="shared" si="105"/>
        <v>0</v>
      </c>
      <c r="BQ112" s="558">
        <f t="shared" si="106"/>
        <v>0</v>
      </c>
      <c r="BR112" s="533"/>
      <c r="BS112" s="557">
        <f t="shared" si="128"/>
        <v>0</v>
      </c>
      <c r="BT112" s="558">
        <f t="shared" si="107"/>
        <v>0</v>
      </c>
      <c r="BU112" s="558">
        <f t="shared" si="108"/>
        <v>0</v>
      </c>
      <c r="BV112" s="557">
        <f t="shared" si="129"/>
        <v>0</v>
      </c>
      <c r="BW112" s="558">
        <f t="shared" si="109"/>
        <v>0</v>
      </c>
      <c r="BX112" s="558">
        <f t="shared" si="110"/>
        <v>0</v>
      </c>
      <c r="BY112" s="558">
        <f t="shared" si="111"/>
        <v>0</v>
      </c>
      <c r="BZ112" s="558">
        <f t="shared" si="112"/>
        <v>0</v>
      </c>
      <c r="CA112" s="558">
        <f t="shared" si="113"/>
        <v>0</v>
      </c>
      <c r="CB112" s="558">
        <f t="shared" si="114"/>
        <v>0</v>
      </c>
      <c r="CC112" s="533"/>
      <c r="CD112" s="533"/>
      <c r="CE112" s="533"/>
      <c r="CF112" s="533"/>
      <c r="CG112" s="533"/>
      <c r="CH112" s="533"/>
      <c r="CI112" s="533"/>
      <c r="CJ112" s="533"/>
      <c r="CK112" s="533"/>
      <c r="CL112" s="533"/>
      <c r="CM112" s="533"/>
      <c r="CN112" s="533"/>
      <c r="CO112" s="533"/>
      <c r="CP112" s="533"/>
      <c r="CQ112" s="533"/>
      <c r="CR112" s="533"/>
      <c r="CS112" s="533"/>
      <c r="CT112" s="533"/>
      <c r="CU112" s="533"/>
      <c r="CV112" s="533"/>
      <c r="CW112" s="533"/>
      <c r="CX112" s="533"/>
      <c r="CY112" s="533"/>
      <c r="CZ112" s="533"/>
    </row>
    <row r="113" spans="2:104" ht="13.5" x14ac:dyDescent="0.2">
      <c r="B113" s="145" t="str">
        <f t="shared" si="95"/>
        <v/>
      </c>
      <c r="C113" s="550"/>
      <c r="D113" s="551"/>
      <c r="E113" s="552"/>
      <c r="F113" s="553"/>
      <c r="G113" s="553"/>
      <c r="H113" s="554"/>
      <c r="I113" s="554"/>
      <c r="J113" s="554"/>
      <c r="K113" s="554"/>
      <c r="L113" s="613" t="str" cm="1">
        <f t="array" ref="L113">IF(OR(NOT(ISBLANK(H113:K113))),SUM(H113:K113), "")</f>
        <v/>
      </c>
      <c r="M113" s="613" t="str">
        <f t="shared" si="94"/>
        <v/>
      </c>
      <c r="N113" s="555" t="str">
        <f t="shared" si="115"/>
        <v/>
      </c>
      <c r="O113" s="532">
        <f t="shared" si="116"/>
        <v>0</v>
      </c>
      <c r="P113" s="146">
        <f t="shared" si="117"/>
        <v>0</v>
      </c>
      <c r="Q113" s="146">
        <f t="shared" si="96"/>
        <v>0</v>
      </c>
      <c r="R113" s="146">
        <f t="shared" si="97"/>
        <v>0</v>
      </c>
      <c r="S113" s="146" t="str">
        <f t="shared" si="118"/>
        <v/>
      </c>
      <c r="T113" s="146" t="str">
        <f t="shared" si="119"/>
        <v/>
      </c>
      <c r="U113" s="146">
        <f t="shared" si="98"/>
        <v>0</v>
      </c>
      <c r="V113" s="136">
        <f t="shared" si="120"/>
        <v>0</v>
      </c>
      <c r="W113" s="136">
        <f>IF(COLUMN(W$12)-COLUMN($V$12)+1&lt;=$U113,ROUNDUP(IF(SUM($V113:V113)+($E113-SUM($V113:V113))*$N113&gt;$E113-$O113,$E113-$O113-SUM($V113:V113),($E113-SUM($V113:V113))*$N113),0),0)</f>
        <v>0</v>
      </c>
      <c r="X113" s="136">
        <f>IF(COLUMN(X$12)-COLUMN($V$12)+1&lt;=$U113,ROUNDUP(IF(SUM($V113:W113)+($E113-SUM($V113:W113))*$N113&gt;$E113-$O113,$E113-$O113-SUM($V113:W113),($E113-SUM($V113:W113))*$N113),0),0)</f>
        <v>0</v>
      </c>
      <c r="Y113" s="136">
        <f>IF(COLUMN(Y$12)-COLUMN($V$12)+1&lt;=$U113,ROUNDUP(IF(SUM($V113:X113)+($E113-SUM($V113:X113))*$N113&gt;$E113-$O113,$E113-$O113-SUM($V113:X113),($E113-SUM($V113:X113))*$N113),0),0)</f>
        <v>0</v>
      </c>
      <c r="Z113" s="136">
        <f>IF(COLUMN(Z$12)-COLUMN($V$12)+1&lt;=$U113,ROUNDUP(IF(SUM($V113:Y113)+($E113-SUM($V113:Y113))*$N113&gt;$E113-$O113,$E113-$O113-SUM($V113:Y113),($E113-SUM($V113:Y113))*$N113),0),0)</f>
        <v>0</v>
      </c>
      <c r="AA113" s="136">
        <f>IF(COLUMN(AA$12)-COLUMN($V$12)+1&lt;=$U113,ROUNDUP(IF(SUM($V113:Z113)+($E113-SUM($V113:Z113))*$N113&gt;$E113-$O113,$E113-$O113-SUM($V113:Z113),($E113-SUM($V113:Z113))*$N113),0),0)</f>
        <v>0</v>
      </c>
      <c r="AB113" s="136">
        <f>IF(COLUMN(AB$12)-COLUMN($V$12)+1&lt;=$U113,ROUNDUP(IF(SUM($V113:AA113)+($E113-SUM($V113:AA113))*$N113&gt;$E113-$O113,$E113-$O113-SUM($V113:AA113),($E113-SUM($V113:AA113))*$N113),0),0)</f>
        <v>0</v>
      </c>
      <c r="AC113" s="136">
        <f>IF(COLUMN(AC$12)-COLUMN($V$12)+1&lt;=$U113,ROUNDUP(IF(SUM($V113:AB113)+($E113-SUM($V113:AB113))*$N113&gt;$E113-$O113,$E113-$O113-SUM($V113:AB113),($E113-SUM($V113:AB113))*$N113),0),0)</f>
        <v>0</v>
      </c>
      <c r="AD113" s="136">
        <f>IF(COLUMN(AD$12)-COLUMN($V$12)+1&lt;=$U113,ROUNDUP(IF(SUM($V113:AC113)+($E113-SUM($V113:AC113))*$N113&gt;$E113-$O113,$E113-$O113-SUM($V113:AC113),($E113-SUM($V113:AC113))*$N113),0),0)</f>
        <v>0</v>
      </c>
      <c r="AE113" s="136">
        <f>IF(COLUMN(AE$12)-COLUMN($V$12)+1&lt;=$U113,ROUNDUP(IF(SUM($V113:AD113)+($E113-SUM($V113:AD113))*$N113&gt;$E113-$O113,$E113-$O113-SUM($V113:AD113),($E113-SUM($V113:AD113))*$N113),0),0)</f>
        <v>0</v>
      </c>
      <c r="AF113" s="136">
        <f>IF(COLUMN(AF$12)-COLUMN($V$12)+1&lt;=$U113,ROUNDUP(IF(SUM($V113:AE113)+($E113-SUM($V113:AE113))*$N113&gt;$E113-$O113,$E113-$O113-SUM($V113:AE113),($E113-SUM($V113:AE113))*$N113),0),0)</f>
        <v>0</v>
      </c>
      <c r="AG113" s="136">
        <f>IF(COLUMN(AG$12)-COLUMN($V$12)+1&lt;=$U113,ROUNDUP(IF(SUM($V113:AF113)+($E113-SUM($V113:AF113))*$N113&gt;$E113-$O113,$E113-$O113-SUM($V113:AF113),($E113-SUM($V113:AF113))*$N113),0),0)</f>
        <v>0</v>
      </c>
      <c r="AH113" s="136">
        <f>IF(COLUMN(AH$12)-COLUMN($V$12)+1&lt;=$U113,ROUNDUP(IF(SUM($V113:AG113)+($E113-SUM($V113:AG113))*$N113&gt;$E113-$O113,$E113-$O113-SUM($V113:AG113),($E113-SUM($V113:AG113))*$N113),0),0)</f>
        <v>0</v>
      </c>
      <c r="AI113" s="136">
        <f>IF(COLUMN(AI$12)-COLUMN($V$12)+1&lt;=$U113,ROUNDUP(IF(SUM($V113:AH113)+($E113-SUM($V113:AH113))*$N113&gt;$E113-$O113,$E113-$O113-SUM($V113:AH113),($E113-SUM($V113:AH113))*$N113),0),0)</f>
        <v>0</v>
      </c>
      <c r="AJ113" s="136">
        <f>IF(COLUMN(AJ$12)-COLUMN($V$12)+1&lt;=$U113,ROUNDUP(IF(SUM($V113:AI113)+($E113-SUM($V113:AI113))*$N113&gt;$E113-$O113,$E113-$O113-SUM($V113:AI113),($E113-SUM($V113:AI113))*$N113),0),0)</f>
        <v>0</v>
      </c>
      <c r="AK113" s="136">
        <f>IF(COLUMN(AK$12)-COLUMN($V$12)+1&lt;=$U113,ROUNDUP(IF(SUM($V113:AJ113)+($E113-SUM($V113:AJ113))*$N113&gt;$E113-$O113,$E113-$O113-SUM($V113:AJ113),($E113-SUM($V113:AJ113))*$N113),0),0)</f>
        <v>0</v>
      </c>
      <c r="AL113" s="136">
        <f>IF(COLUMN(AL$12)-COLUMN($V$12)+1&lt;=$U113,ROUNDUP(IF(SUM($V113:AK113)+($E113-SUM($V113:AK113))*$N113&gt;$E113-$O113,$E113-$O113-SUM($V113:AK113),($E113-SUM($V113:AK113))*$N113),0),0)</f>
        <v>0</v>
      </c>
      <c r="AM113" s="136">
        <f>IF(COLUMN(AM$12)-COLUMN($V$12)+1&lt;=$U113,ROUNDUP(IF(SUM($V113:AL113)+($E113-SUM($V113:AL113))*$N113&gt;$E113-$O113,$E113-$O113-SUM($V113:AL113),($E113-SUM($V113:AL113))*$N113),0),0)</f>
        <v>0</v>
      </c>
      <c r="AN113" s="136">
        <f>IF(COLUMN(AN$12)-COLUMN($V$12)+1&lt;=$U113,ROUNDUP(IF(SUM($V113:AM113)+($E113-SUM($V113:AM113))*$N113&gt;$E113-$O113,$E113-$O113-SUM($V113:AM113),($E113-SUM($V113:AM113))*$N113),0),0)</f>
        <v>0</v>
      </c>
      <c r="AO113" s="136">
        <f>IF(COLUMN(AO$12)-COLUMN($V$12)+1&lt;=$U113,ROUNDUP(IF(SUM($V113:AN113)+($E113-SUM($V113:AN113))*$N113&gt;$E113-$O113,$E113-$O113-SUM($V113:AN113),($E113-SUM($V113:AN113))*$N113),0),0)</f>
        <v>0</v>
      </c>
      <c r="AP113" s="136">
        <f>IF(COLUMN(AP$12)-COLUMN($V$12)+1&lt;=$U113,ROUNDUP(IF(SUM($V113:AO113)+($E113-SUM($V113:AO113))*$N113&gt;$E113-$O113,$E113-$O113-SUM($V113:AO113),($E113-SUM($V113:AO113))*$N113),0),0)</f>
        <v>0</v>
      </c>
      <c r="AQ113" s="136">
        <f>IF(COLUMN(AQ$12)-COLUMN($V$12)+1&lt;=$U113,ROUNDUP(IF(SUM($V113:AP113)+($E113-SUM($V113:AP113))*$N113&gt;$E113-$O113,$E113-$O113-SUM($V113:AP113),($E113-SUM($V113:AP113))*$N113),0),0)</f>
        <v>0</v>
      </c>
      <c r="AR113" s="136">
        <f>IF(COLUMN(AR$12)-COLUMN($V$12)+1&lt;=$U113,ROUNDUP(IF(SUM($V113:AQ113)+($E113-SUM($V113:AQ113))*$N113&gt;$E113-$O113,$E113-$O113-SUM($V113:AQ113),($E113-SUM($V113:AQ113))*$N113),0),0)</f>
        <v>0</v>
      </c>
      <c r="AS113" s="136">
        <f>IF(COLUMN(AS$12)-COLUMN($V$12)+1&lt;=$U113,ROUNDUP(IF(SUM($V113:AR113)+($E113-SUM($V113:AR113))*$N113&gt;$E113-$O113,$E113-$O113-SUM($V113:AR113),($E113-SUM($V113:AR113))*$N113),0),0)</f>
        <v>0</v>
      </c>
      <c r="AT113" s="136">
        <f>IF(COLUMN(AT$12)-COLUMN($V$12)+1&lt;=$U113,ROUNDUP(IF(SUM($V113:AS113)+($E113-SUM($V113:AS113))*$N113&gt;$E113-$O113,$E113-$O113-SUM($V113:AS113),($E113-SUM($V113:AS113))*$N113),0),0)</f>
        <v>0</v>
      </c>
      <c r="AU113" s="136">
        <f>IF(COLUMN(AU$12)-COLUMN($V$12)+1&lt;=$U113,ROUNDUP(IF(SUM($V113:AT113)+($E113-SUM($V113:AT113))*$N113&gt;$E113-$O113,$E113-$O113-SUM($V113:AT113),($E113-SUM($V113:AT113))*$N113),0),0)</f>
        <v>0</v>
      </c>
      <c r="AV113" s="136">
        <f>IF(COLUMN(AV$12)-COLUMN($V$12)+1&lt;=$U113,ROUNDUP(IF(SUM($V113:AU113)+($E113-SUM($V113:AU113))*$N113&gt;$E113-$O113,$E113-$O113-SUM($V113:AU113),($E113-SUM($V113:AU113))*$N113),0),0)</f>
        <v>0</v>
      </c>
      <c r="AW113" s="136">
        <f>IF(COLUMN(AW$12)-COLUMN($V$12)+1&lt;=$U113,ROUNDUP(IF(SUM($V113:AV113)+($E113-SUM($V113:AV113))*$N113&gt;$E113-$O113,$E113-$O113-SUM($V113:AV113),($E113-SUM($V113:AV113))*$N113),0),0)</f>
        <v>0</v>
      </c>
      <c r="AX113" s="136">
        <f>IF(COLUMN(AX$12)-COLUMN($V$12)+1&lt;=$U113,ROUNDUP(IF(SUM($V113:AW113)+($E113-SUM($V113:AW113))*$N113&gt;$E113-$O113,$E113-$O113-SUM($V113:AW113),($E113-SUM($V113:AW113))*$N113),0),0)</f>
        <v>0</v>
      </c>
      <c r="AY113" s="136">
        <f>IF(COLUMN(AY$12)-COLUMN($V$12)+1&lt;=$U113,ROUNDUP(IF(SUM($V113:AX113)+($E113-SUM($V113:AX113))*$N113&gt;$E113-$O113,$E113-$O113-SUM($V113:AX113),($E113-SUM($V113:AX113))*$N113),0),0)</f>
        <v>0</v>
      </c>
      <c r="AZ113" s="136">
        <f>IF(COLUMN(AZ$12)-COLUMN($V$12)+1&lt;=$U113,ROUNDUP(IF(SUM($V113:AY113)+($E113-SUM($V113:AY113))*$N113&gt;$E113-$O113,$E113-$O113-SUM($V113:AY113),($E113-SUM($V113:AY113))*$N113),0),0)</f>
        <v>0</v>
      </c>
      <c r="BA113" s="136">
        <f>IF(COLUMN(BA$12)-COLUMN($V$12)+1&lt;=$U113,ROUNDUP(IF(SUM($V113:AZ113)+($E113-SUM($V113:AZ113))*$N113&gt;$E113-$O113,$E113-$O113-SUM($V113:AZ113),($E113-SUM($V113:AZ113))*$N113),0),0)</f>
        <v>0</v>
      </c>
      <c r="BB113" s="556">
        <f t="shared" si="121"/>
        <v>0</v>
      </c>
      <c r="BC113" s="556">
        <f t="shared" si="122"/>
        <v>0</v>
      </c>
      <c r="BD113" s="146">
        <f t="shared" si="123"/>
        <v>0</v>
      </c>
      <c r="BE113" s="146">
        <f t="shared" si="124"/>
        <v>0</v>
      </c>
      <c r="BF113" s="146">
        <f t="shared" si="125"/>
        <v>0</v>
      </c>
      <c r="BH113" s="557">
        <f t="shared" si="126"/>
        <v>0</v>
      </c>
      <c r="BI113" s="558">
        <f t="shared" si="99"/>
        <v>0</v>
      </c>
      <c r="BJ113" s="558">
        <f t="shared" si="100"/>
        <v>0</v>
      </c>
      <c r="BK113" s="557">
        <f t="shared" si="127"/>
        <v>0</v>
      </c>
      <c r="BL113" s="558">
        <f t="shared" si="101"/>
        <v>0</v>
      </c>
      <c r="BM113" s="558">
        <f t="shared" si="102"/>
        <v>0</v>
      </c>
      <c r="BN113" s="558">
        <f t="shared" si="103"/>
        <v>0</v>
      </c>
      <c r="BO113" s="558">
        <f t="shared" si="104"/>
        <v>0</v>
      </c>
      <c r="BP113" s="558">
        <f t="shared" si="105"/>
        <v>0</v>
      </c>
      <c r="BQ113" s="558">
        <f t="shared" si="106"/>
        <v>0</v>
      </c>
      <c r="BR113" s="533"/>
      <c r="BS113" s="557">
        <f t="shared" si="128"/>
        <v>0</v>
      </c>
      <c r="BT113" s="558">
        <f t="shared" si="107"/>
        <v>0</v>
      </c>
      <c r="BU113" s="558">
        <f t="shared" si="108"/>
        <v>0</v>
      </c>
      <c r="BV113" s="557">
        <f t="shared" si="129"/>
        <v>0</v>
      </c>
      <c r="BW113" s="558">
        <f t="shared" si="109"/>
        <v>0</v>
      </c>
      <c r="BX113" s="558">
        <f t="shared" si="110"/>
        <v>0</v>
      </c>
      <c r="BY113" s="558">
        <f t="shared" si="111"/>
        <v>0</v>
      </c>
      <c r="BZ113" s="558">
        <f t="shared" si="112"/>
        <v>0</v>
      </c>
      <c r="CA113" s="558">
        <f t="shared" si="113"/>
        <v>0</v>
      </c>
      <c r="CB113" s="558">
        <f t="shared" si="114"/>
        <v>0</v>
      </c>
      <c r="CC113" s="533"/>
      <c r="CD113" s="533"/>
      <c r="CE113" s="533"/>
      <c r="CF113" s="533"/>
      <c r="CG113" s="533"/>
      <c r="CH113" s="533"/>
      <c r="CI113" s="533"/>
      <c r="CJ113" s="533"/>
      <c r="CK113" s="533"/>
      <c r="CL113" s="533"/>
      <c r="CM113" s="533"/>
      <c r="CN113" s="533"/>
      <c r="CO113" s="533"/>
      <c r="CP113" s="533"/>
      <c r="CQ113" s="533"/>
      <c r="CR113" s="533"/>
      <c r="CS113" s="533"/>
      <c r="CT113" s="533"/>
      <c r="CU113" s="533"/>
      <c r="CV113" s="533"/>
      <c r="CW113" s="533"/>
      <c r="CX113" s="533"/>
      <c r="CY113" s="533"/>
      <c r="CZ113" s="533"/>
    </row>
    <row r="114" spans="2:104" ht="13.5" x14ac:dyDescent="0.2">
      <c r="B114" s="145" t="str">
        <f t="shared" si="95"/>
        <v/>
      </c>
      <c r="C114" s="550"/>
      <c r="D114" s="551"/>
      <c r="E114" s="552"/>
      <c r="F114" s="553"/>
      <c r="G114" s="553"/>
      <c r="H114" s="554"/>
      <c r="I114" s="554"/>
      <c r="J114" s="554"/>
      <c r="K114" s="554"/>
      <c r="L114" s="613" t="str" cm="1">
        <f t="array" ref="L114">IF(OR(NOT(ISBLANK(H114:K114))),SUM(H114:K114), "")</f>
        <v/>
      </c>
      <c r="M114" s="613" t="str">
        <f t="shared" si="94"/>
        <v/>
      </c>
      <c r="N114" s="555" t="str">
        <f t="shared" si="115"/>
        <v/>
      </c>
      <c r="O114" s="532">
        <f t="shared" si="116"/>
        <v>0</v>
      </c>
      <c r="P114" s="146">
        <f t="shared" si="117"/>
        <v>0</v>
      </c>
      <c r="Q114" s="146">
        <f t="shared" si="96"/>
        <v>0</v>
      </c>
      <c r="R114" s="146">
        <f t="shared" si="97"/>
        <v>0</v>
      </c>
      <c r="S114" s="146" t="str">
        <f t="shared" si="118"/>
        <v/>
      </c>
      <c r="T114" s="146" t="str">
        <f t="shared" si="119"/>
        <v/>
      </c>
      <c r="U114" s="146">
        <f t="shared" si="98"/>
        <v>0</v>
      </c>
      <c r="V114" s="136">
        <f t="shared" si="120"/>
        <v>0</v>
      </c>
      <c r="W114" s="136">
        <f>IF(COLUMN(W$12)-COLUMN($V$12)+1&lt;=$U114,ROUNDUP(IF(SUM($V114:V114)+($E114-SUM($V114:V114))*$N114&gt;$E114-$O114,$E114-$O114-SUM($V114:V114),($E114-SUM($V114:V114))*$N114),0),0)</f>
        <v>0</v>
      </c>
      <c r="X114" s="136">
        <f>IF(COLUMN(X$12)-COLUMN($V$12)+1&lt;=$U114,ROUNDUP(IF(SUM($V114:W114)+($E114-SUM($V114:W114))*$N114&gt;$E114-$O114,$E114-$O114-SUM($V114:W114),($E114-SUM($V114:W114))*$N114),0),0)</f>
        <v>0</v>
      </c>
      <c r="Y114" s="136">
        <f>IF(COLUMN(Y$12)-COLUMN($V$12)+1&lt;=$U114,ROUNDUP(IF(SUM($V114:X114)+($E114-SUM($V114:X114))*$N114&gt;$E114-$O114,$E114-$O114-SUM($V114:X114),($E114-SUM($V114:X114))*$N114),0),0)</f>
        <v>0</v>
      </c>
      <c r="Z114" s="136">
        <f>IF(COLUMN(Z$12)-COLUMN($V$12)+1&lt;=$U114,ROUNDUP(IF(SUM($V114:Y114)+($E114-SUM($V114:Y114))*$N114&gt;$E114-$O114,$E114-$O114-SUM($V114:Y114),($E114-SUM($V114:Y114))*$N114),0),0)</f>
        <v>0</v>
      </c>
      <c r="AA114" s="136">
        <f>IF(COLUMN(AA$12)-COLUMN($V$12)+1&lt;=$U114,ROUNDUP(IF(SUM($V114:Z114)+($E114-SUM($V114:Z114))*$N114&gt;$E114-$O114,$E114-$O114-SUM($V114:Z114),($E114-SUM($V114:Z114))*$N114),0),0)</f>
        <v>0</v>
      </c>
      <c r="AB114" s="136">
        <f>IF(COLUMN(AB$12)-COLUMN($V$12)+1&lt;=$U114,ROUNDUP(IF(SUM($V114:AA114)+($E114-SUM($V114:AA114))*$N114&gt;$E114-$O114,$E114-$O114-SUM($V114:AA114),($E114-SUM($V114:AA114))*$N114),0),0)</f>
        <v>0</v>
      </c>
      <c r="AC114" s="136">
        <f>IF(COLUMN(AC$12)-COLUMN($V$12)+1&lt;=$U114,ROUNDUP(IF(SUM($V114:AB114)+($E114-SUM($V114:AB114))*$N114&gt;$E114-$O114,$E114-$O114-SUM($V114:AB114),($E114-SUM($V114:AB114))*$N114),0),0)</f>
        <v>0</v>
      </c>
      <c r="AD114" s="136">
        <f>IF(COLUMN(AD$12)-COLUMN($V$12)+1&lt;=$U114,ROUNDUP(IF(SUM($V114:AC114)+($E114-SUM($V114:AC114))*$N114&gt;$E114-$O114,$E114-$O114-SUM($V114:AC114),($E114-SUM($V114:AC114))*$N114),0),0)</f>
        <v>0</v>
      </c>
      <c r="AE114" s="136">
        <f>IF(COLUMN(AE$12)-COLUMN($V$12)+1&lt;=$U114,ROUNDUP(IF(SUM($V114:AD114)+($E114-SUM($V114:AD114))*$N114&gt;$E114-$O114,$E114-$O114-SUM($V114:AD114),($E114-SUM($V114:AD114))*$N114),0),0)</f>
        <v>0</v>
      </c>
      <c r="AF114" s="136">
        <f>IF(COLUMN(AF$12)-COLUMN($V$12)+1&lt;=$U114,ROUNDUP(IF(SUM($V114:AE114)+($E114-SUM($V114:AE114))*$N114&gt;$E114-$O114,$E114-$O114-SUM($V114:AE114),($E114-SUM($V114:AE114))*$N114),0),0)</f>
        <v>0</v>
      </c>
      <c r="AG114" s="136">
        <f>IF(COLUMN(AG$12)-COLUMN($V$12)+1&lt;=$U114,ROUNDUP(IF(SUM($V114:AF114)+($E114-SUM($V114:AF114))*$N114&gt;$E114-$O114,$E114-$O114-SUM($V114:AF114),($E114-SUM($V114:AF114))*$N114),0),0)</f>
        <v>0</v>
      </c>
      <c r="AH114" s="136">
        <f>IF(COLUMN(AH$12)-COLUMN($V$12)+1&lt;=$U114,ROUNDUP(IF(SUM($V114:AG114)+($E114-SUM($V114:AG114))*$N114&gt;$E114-$O114,$E114-$O114-SUM($V114:AG114),($E114-SUM($V114:AG114))*$N114),0),0)</f>
        <v>0</v>
      </c>
      <c r="AI114" s="136">
        <f>IF(COLUMN(AI$12)-COLUMN($V$12)+1&lt;=$U114,ROUNDUP(IF(SUM($V114:AH114)+($E114-SUM($V114:AH114))*$N114&gt;$E114-$O114,$E114-$O114-SUM($V114:AH114),($E114-SUM($V114:AH114))*$N114),0),0)</f>
        <v>0</v>
      </c>
      <c r="AJ114" s="136">
        <f>IF(COLUMN(AJ$12)-COLUMN($V$12)+1&lt;=$U114,ROUNDUP(IF(SUM($V114:AI114)+($E114-SUM($V114:AI114))*$N114&gt;$E114-$O114,$E114-$O114-SUM($V114:AI114),($E114-SUM($V114:AI114))*$N114),0),0)</f>
        <v>0</v>
      </c>
      <c r="AK114" s="136">
        <f>IF(COLUMN(AK$12)-COLUMN($V$12)+1&lt;=$U114,ROUNDUP(IF(SUM($V114:AJ114)+($E114-SUM($V114:AJ114))*$N114&gt;$E114-$O114,$E114-$O114-SUM($V114:AJ114),($E114-SUM($V114:AJ114))*$N114),0),0)</f>
        <v>0</v>
      </c>
      <c r="AL114" s="136">
        <f>IF(COLUMN(AL$12)-COLUMN($V$12)+1&lt;=$U114,ROUNDUP(IF(SUM($V114:AK114)+($E114-SUM($V114:AK114))*$N114&gt;$E114-$O114,$E114-$O114-SUM($V114:AK114),($E114-SUM($V114:AK114))*$N114),0),0)</f>
        <v>0</v>
      </c>
      <c r="AM114" s="136">
        <f>IF(COLUMN(AM$12)-COLUMN($V$12)+1&lt;=$U114,ROUNDUP(IF(SUM($V114:AL114)+($E114-SUM($V114:AL114))*$N114&gt;$E114-$O114,$E114-$O114-SUM($V114:AL114),($E114-SUM($V114:AL114))*$N114),0),0)</f>
        <v>0</v>
      </c>
      <c r="AN114" s="136">
        <f>IF(COLUMN(AN$12)-COLUMN($V$12)+1&lt;=$U114,ROUNDUP(IF(SUM($V114:AM114)+($E114-SUM($V114:AM114))*$N114&gt;$E114-$O114,$E114-$O114-SUM($V114:AM114),($E114-SUM($V114:AM114))*$N114),0),0)</f>
        <v>0</v>
      </c>
      <c r="AO114" s="136">
        <f>IF(COLUMN(AO$12)-COLUMN($V$12)+1&lt;=$U114,ROUNDUP(IF(SUM($V114:AN114)+($E114-SUM($V114:AN114))*$N114&gt;$E114-$O114,$E114-$O114-SUM($V114:AN114),($E114-SUM($V114:AN114))*$N114),0),0)</f>
        <v>0</v>
      </c>
      <c r="AP114" s="136">
        <f>IF(COLUMN(AP$12)-COLUMN($V$12)+1&lt;=$U114,ROUNDUP(IF(SUM($V114:AO114)+($E114-SUM($V114:AO114))*$N114&gt;$E114-$O114,$E114-$O114-SUM($V114:AO114),($E114-SUM($V114:AO114))*$N114),0),0)</f>
        <v>0</v>
      </c>
      <c r="AQ114" s="136">
        <f>IF(COLUMN(AQ$12)-COLUMN($V$12)+1&lt;=$U114,ROUNDUP(IF(SUM($V114:AP114)+($E114-SUM($V114:AP114))*$N114&gt;$E114-$O114,$E114-$O114-SUM($V114:AP114),($E114-SUM($V114:AP114))*$N114),0),0)</f>
        <v>0</v>
      </c>
      <c r="AR114" s="136">
        <f>IF(COLUMN(AR$12)-COLUMN($V$12)+1&lt;=$U114,ROUNDUP(IF(SUM($V114:AQ114)+($E114-SUM($V114:AQ114))*$N114&gt;$E114-$O114,$E114-$O114-SUM($V114:AQ114),($E114-SUM($V114:AQ114))*$N114),0),0)</f>
        <v>0</v>
      </c>
      <c r="AS114" s="136">
        <f>IF(COLUMN(AS$12)-COLUMN($V$12)+1&lt;=$U114,ROUNDUP(IF(SUM($V114:AR114)+($E114-SUM($V114:AR114))*$N114&gt;$E114-$O114,$E114-$O114-SUM($V114:AR114),($E114-SUM($V114:AR114))*$N114),0),0)</f>
        <v>0</v>
      </c>
      <c r="AT114" s="136">
        <f>IF(COLUMN(AT$12)-COLUMN($V$12)+1&lt;=$U114,ROUNDUP(IF(SUM($V114:AS114)+($E114-SUM($V114:AS114))*$N114&gt;$E114-$O114,$E114-$O114-SUM($V114:AS114),($E114-SUM($V114:AS114))*$N114),0),0)</f>
        <v>0</v>
      </c>
      <c r="AU114" s="136">
        <f>IF(COLUMN(AU$12)-COLUMN($V$12)+1&lt;=$U114,ROUNDUP(IF(SUM($V114:AT114)+($E114-SUM($V114:AT114))*$N114&gt;$E114-$O114,$E114-$O114-SUM($V114:AT114),($E114-SUM($V114:AT114))*$N114),0),0)</f>
        <v>0</v>
      </c>
      <c r="AV114" s="136">
        <f>IF(COLUMN(AV$12)-COLUMN($V$12)+1&lt;=$U114,ROUNDUP(IF(SUM($V114:AU114)+($E114-SUM($V114:AU114))*$N114&gt;$E114-$O114,$E114-$O114-SUM($V114:AU114),($E114-SUM($V114:AU114))*$N114),0),0)</f>
        <v>0</v>
      </c>
      <c r="AW114" s="136">
        <f>IF(COLUMN(AW$12)-COLUMN($V$12)+1&lt;=$U114,ROUNDUP(IF(SUM($V114:AV114)+($E114-SUM($V114:AV114))*$N114&gt;$E114-$O114,$E114-$O114-SUM($V114:AV114),($E114-SUM($V114:AV114))*$N114),0),0)</f>
        <v>0</v>
      </c>
      <c r="AX114" s="136">
        <f>IF(COLUMN(AX$12)-COLUMN($V$12)+1&lt;=$U114,ROUNDUP(IF(SUM($V114:AW114)+($E114-SUM($V114:AW114))*$N114&gt;$E114-$O114,$E114-$O114-SUM($V114:AW114),($E114-SUM($V114:AW114))*$N114),0),0)</f>
        <v>0</v>
      </c>
      <c r="AY114" s="136">
        <f>IF(COLUMN(AY$12)-COLUMN($V$12)+1&lt;=$U114,ROUNDUP(IF(SUM($V114:AX114)+($E114-SUM($V114:AX114))*$N114&gt;$E114-$O114,$E114-$O114-SUM($V114:AX114),($E114-SUM($V114:AX114))*$N114),0),0)</f>
        <v>0</v>
      </c>
      <c r="AZ114" s="136">
        <f>IF(COLUMN(AZ$12)-COLUMN($V$12)+1&lt;=$U114,ROUNDUP(IF(SUM($V114:AY114)+($E114-SUM($V114:AY114))*$N114&gt;$E114-$O114,$E114-$O114-SUM($V114:AY114),($E114-SUM($V114:AY114))*$N114),0),0)</f>
        <v>0</v>
      </c>
      <c r="BA114" s="136">
        <f>IF(COLUMN(BA$12)-COLUMN($V$12)+1&lt;=$U114,ROUNDUP(IF(SUM($V114:AZ114)+($E114-SUM($V114:AZ114))*$N114&gt;$E114-$O114,$E114-$O114-SUM($V114:AZ114),($E114-SUM($V114:AZ114))*$N114),0),0)</f>
        <v>0</v>
      </c>
      <c r="BB114" s="556">
        <f t="shared" si="121"/>
        <v>0</v>
      </c>
      <c r="BC114" s="556">
        <f t="shared" si="122"/>
        <v>0</v>
      </c>
      <c r="BD114" s="146">
        <f t="shared" si="123"/>
        <v>0</v>
      </c>
      <c r="BE114" s="146">
        <f t="shared" si="124"/>
        <v>0</v>
      </c>
      <c r="BF114" s="146">
        <f t="shared" si="125"/>
        <v>0</v>
      </c>
      <c r="BH114" s="557">
        <f t="shared" si="126"/>
        <v>0</v>
      </c>
      <c r="BI114" s="558">
        <f t="shared" si="99"/>
        <v>0</v>
      </c>
      <c r="BJ114" s="558">
        <f t="shared" si="100"/>
        <v>0</v>
      </c>
      <c r="BK114" s="557">
        <f t="shared" si="127"/>
        <v>0</v>
      </c>
      <c r="BL114" s="558">
        <f t="shared" si="101"/>
        <v>0</v>
      </c>
      <c r="BM114" s="558">
        <f t="shared" si="102"/>
        <v>0</v>
      </c>
      <c r="BN114" s="558">
        <f t="shared" si="103"/>
        <v>0</v>
      </c>
      <c r="BO114" s="558">
        <f t="shared" si="104"/>
        <v>0</v>
      </c>
      <c r="BP114" s="558">
        <f t="shared" si="105"/>
        <v>0</v>
      </c>
      <c r="BQ114" s="558">
        <f t="shared" si="106"/>
        <v>0</v>
      </c>
      <c r="BR114" s="533"/>
      <c r="BS114" s="557">
        <f t="shared" si="128"/>
        <v>0</v>
      </c>
      <c r="BT114" s="558">
        <f t="shared" si="107"/>
        <v>0</v>
      </c>
      <c r="BU114" s="558">
        <f t="shared" si="108"/>
        <v>0</v>
      </c>
      <c r="BV114" s="557">
        <f t="shared" si="129"/>
        <v>0</v>
      </c>
      <c r="BW114" s="558">
        <f t="shared" si="109"/>
        <v>0</v>
      </c>
      <c r="BX114" s="558">
        <f t="shared" si="110"/>
        <v>0</v>
      </c>
      <c r="BY114" s="558">
        <f t="shared" si="111"/>
        <v>0</v>
      </c>
      <c r="BZ114" s="558">
        <f t="shared" si="112"/>
        <v>0</v>
      </c>
      <c r="CA114" s="558">
        <f t="shared" si="113"/>
        <v>0</v>
      </c>
      <c r="CB114" s="558">
        <f t="shared" si="114"/>
        <v>0</v>
      </c>
      <c r="CC114" s="533"/>
      <c r="CD114" s="533"/>
      <c r="CE114" s="533"/>
      <c r="CF114" s="533"/>
      <c r="CG114" s="533"/>
      <c r="CH114" s="533"/>
      <c r="CI114" s="533"/>
      <c r="CJ114" s="533"/>
      <c r="CK114" s="533"/>
      <c r="CL114" s="533"/>
      <c r="CM114" s="533"/>
      <c r="CN114" s="533"/>
      <c r="CO114" s="533"/>
      <c r="CP114" s="533"/>
      <c r="CQ114" s="533"/>
      <c r="CR114" s="533"/>
      <c r="CS114" s="533"/>
      <c r="CT114" s="533"/>
      <c r="CU114" s="533"/>
      <c r="CV114" s="533"/>
      <c r="CW114" s="533"/>
      <c r="CX114" s="533"/>
      <c r="CY114" s="533"/>
      <c r="CZ114" s="533"/>
    </row>
    <row r="115" spans="2:104" ht="13.5" x14ac:dyDescent="0.2">
      <c r="B115" s="145" t="str">
        <f t="shared" si="95"/>
        <v/>
      </c>
      <c r="C115" s="550"/>
      <c r="D115" s="551"/>
      <c r="E115" s="552"/>
      <c r="F115" s="553"/>
      <c r="G115" s="553"/>
      <c r="H115" s="554"/>
      <c r="I115" s="554"/>
      <c r="J115" s="554"/>
      <c r="K115" s="554"/>
      <c r="L115" s="613" t="str" cm="1">
        <f t="array" ref="L115">IF(OR(NOT(ISBLANK(H115:K115))),SUM(H115:K115), "")</f>
        <v/>
      </c>
      <c r="M115" s="613" t="str">
        <f t="shared" si="94"/>
        <v/>
      </c>
      <c r="N115" s="555" t="str">
        <f t="shared" si="115"/>
        <v/>
      </c>
      <c r="O115" s="532">
        <f t="shared" si="116"/>
        <v>0</v>
      </c>
      <c r="P115" s="146">
        <f t="shared" si="117"/>
        <v>0</v>
      </c>
      <c r="Q115" s="146">
        <f t="shared" si="96"/>
        <v>0</v>
      </c>
      <c r="R115" s="146">
        <f t="shared" si="97"/>
        <v>0</v>
      </c>
      <c r="S115" s="146" t="str">
        <f t="shared" si="118"/>
        <v/>
      </c>
      <c r="T115" s="146" t="str">
        <f t="shared" si="119"/>
        <v/>
      </c>
      <c r="U115" s="146">
        <f t="shared" si="98"/>
        <v>0</v>
      </c>
      <c r="V115" s="136">
        <f t="shared" si="120"/>
        <v>0</v>
      </c>
      <c r="W115" s="136">
        <f>IF(COLUMN(W$12)-COLUMN($V$12)+1&lt;=$U115,ROUNDUP(IF(SUM($V115:V115)+($E115-SUM($V115:V115))*$N115&gt;$E115-$O115,$E115-$O115-SUM($V115:V115),($E115-SUM($V115:V115))*$N115),0),0)</f>
        <v>0</v>
      </c>
      <c r="X115" s="136">
        <f>IF(COLUMN(X$12)-COLUMN($V$12)+1&lt;=$U115,ROUNDUP(IF(SUM($V115:W115)+($E115-SUM($V115:W115))*$N115&gt;$E115-$O115,$E115-$O115-SUM($V115:W115),($E115-SUM($V115:W115))*$N115),0),0)</f>
        <v>0</v>
      </c>
      <c r="Y115" s="136">
        <f>IF(COLUMN(Y$12)-COLUMN($V$12)+1&lt;=$U115,ROUNDUP(IF(SUM($V115:X115)+($E115-SUM($V115:X115))*$N115&gt;$E115-$O115,$E115-$O115-SUM($V115:X115),($E115-SUM($V115:X115))*$N115),0),0)</f>
        <v>0</v>
      </c>
      <c r="Z115" s="136">
        <f>IF(COLUMN(Z$12)-COLUMN($V$12)+1&lt;=$U115,ROUNDUP(IF(SUM($V115:Y115)+($E115-SUM($V115:Y115))*$N115&gt;$E115-$O115,$E115-$O115-SUM($V115:Y115),($E115-SUM($V115:Y115))*$N115),0),0)</f>
        <v>0</v>
      </c>
      <c r="AA115" s="136">
        <f>IF(COLUMN(AA$12)-COLUMN($V$12)+1&lt;=$U115,ROUNDUP(IF(SUM($V115:Z115)+($E115-SUM($V115:Z115))*$N115&gt;$E115-$O115,$E115-$O115-SUM($V115:Z115),($E115-SUM($V115:Z115))*$N115),0),0)</f>
        <v>0</v>
      </c>
      <c r="AB115" s="136">
        <f>IF(COLUMN(AB$12)-COLUMN($V$12)+1&lt;=$U115,ROUNDUP(IF(SUM($V115:AA115)+($E115-SUM($V115:AA115))*$N115&gt;$E115-$O115,$E115-$O115-SUM($V115:AA115),($E115-SUM($V115:AA115))*$N115),0),0)</f>
        <v>0</v>
      </c>
      <c r="AC115" s="136">
        <f>IF(COLUMN(AC$12)-COLUMN($V$12)+1&lt;=$U115,ROUNDUP(IF(SUM($V115:AB115)+($E115-SUM($V115:AB115))*$N115&gt;$E115-$O115,$E115-$O115-SUM($V115:AB115),($E115-SUM($V115:AB115))*$N115),0),0)</f>
        <v>0</v>
      </c>
      <c r="AD115" s="136">
        <f>IF(COLUMN(AD$12)-COLUMN($V$12)+1&lt;=$U115,ROUNDUP(IF(SUM($V115:AC115)+($E115-SUM($V115:AC115))*$N115&gt;$E115-$O115,$E115-$O115-SUM($V115:AC115),($E115-SUM($V115:AC115))*$N115),0),0)</f>
        <v>0</v>
      </c>
      <c r="AE115" s="136">
        <f>IF(COLUMN(AE$12)-COLUMN($V$12)+1&lt;=$U115,ROUNDUP(IF(SUM($V115:AD115)+($E115-SUM($V115:AD115))*$N115&gt;$E115-$O115,$E115-$O115-SUM($V115:AD115),($E115-SUM($V115:AD115))*$N115),0),0)</f>
        <v>0</v>
      </c>
      <c r="AF115" s="136">
        <f>IF(COLUMN(AF$12)-COLUMN($V$12)+1&lt;=$U115,ROUNDUP(IF(SUM($V115:AE115)+($E115-SUM($V115:AE115))*$N115&gt;$E115-$O115,$E115-$O115-SUM($V115:AE115),($E115-SUM($V115:AE115))*$N115),0),0)</f>
        <v>0</v>
      </c>
      <c r="AG115" s="136">
        <f>IF(COLUMN(AG$12)-COLUMN($V$12)+1&lt;=$U115,ROUNDUP(IF(SUM($V115:AF115)+($E115-SUM($V115:AF115))*$N115&gt;$E115-$O115,$E115-$O115-SUM($V115:AF115),($E115-SUM($V115:AF115))*$N115),0),0)</f>
        <v>0</v>
      </c>
      <c r="AH115" s="136">
        <f>IF(COLUMN(AH$12)-COLUMN($V$12)+1&lt;=$U115,ROUNDUP(IF(SUM($V115:AG115)+($E115-SUM($V115:AG115))*$N115&gt;$E115-$O115,$E115-$O115-SUM($V115:AG115),($E115-SUM($V115:AG115))*$N115),0),0)</f>
        <v>0</v>
      </c>
      <c r="AI115" s="136">
        <f>IF(COLUMN(AI$12)-COLUMN($V$12)+1&lt;=$U115,ROUNDUP(IF(SUM($V115:AH115)+($E115-SUM($V115:AH115))*$N115&gt;$E115-$O115,$E115-$O115-SUM($V115:AH115),($E115-SUM($V115:AH115))*$N115),0),0)</f>
        <v>0</v>
      </c>
      <c r="AJ115" s="136">
        <f>IF(COLUMN(AJ$12)-COLUMN($V$12)+1&lt;=$U115,ROUNDUP(IF(SUM($V115:AI115)+($E115-SUM($V115:AI115))*$N115&gt;$E115-$O115,$E115-$O115-SUM($V115:AI115),($E115-SUM($V115:AI115))*$N115),0),0)</f>
        <v>0</v>
      </c>
      <c r="AK115" s="136">
        <f>IF(COLUMN(AK$12)-COLUMN($V$12)+1&lt;=$U115,ROUNDUP(IF(SUM($V115:AJ115)+($E115-SUM($V115:AJ115))*$N115&gt;$E115-$O115,$E115-$O115-SUM($V115:AJ115),($E115-SUM($V115:AJ115))*$N115),0),0)</f>
        <v>0</v>
      </c>
      <c r="AL115" s="136">
        <f>IF(COLUMN(AL$12)-COLUMN($V$12)+1&lt;=$U115,ROUNDUP(IF(SUM($V115:AK115)+($E115-SUM($V115:AK115))*$N115&gt;$E115-$O115,$E115-$O115-SUM($V115:AK115),($E115-SUM($V115:AK115))*$N115),0),0)</f>
        <v>0</v>
      </c>
      <c r="AM115" s="136">
        <f>IF(COLUMN(AM$12)-COLUMN($V$12)+1&lt;=$U115,ROUNDUP(IF(SUM($V115:AL115)+($E115-SUM($V115:AL115))*$N115&gt;$E115-$O115,$E115-$O115-SUM($V115:AL115),($E115-SUM($V115:AL115))*$N115),0),0)</f>
        <v>0</v>
      </c>
      <c r="AN115" s="136">
        <f>IF(COLUMN(AN$12)-COLUMN($V$12)+1&lt;=$U115,ROUNDUP(IF(SUM($V115:AM115)+($E115-SUM($V115:AM115))*$N115&gt;$E115-$O115,$E115-$O115-SUM($V115:AM115),($E115-SUM($V115:AM115))*$N115),0),0)</f>
        <v>0</v>
      </c>
      <c r="AO115" s="136">
        <f>IF(COLUMN(AO$12)-COLUMN($V$12)+1&lt;=$U115,ROUNDUP(IF(SUM($V115:AN115)+($E115-SUM($V115:AN115))*$N115&gt;$E115-$O115,$E115-$O115-SUM($V115:AN115),($E115-SUM($V115:AN115))*$N115),0),0)</f>
        <v>0</v>
      </c>
      <c r="AP115" s="136">
        <f>IF(COLUMN(AP$12)-COLUMN($V$12)+1&lt;=$U115,ROUNDUP(IF(SUM($V115:AO115)+($E115-SUM($V115:AO115))*$N115&gt;$E115-$O115,$E115-$O115-SUM($V115:AO115),($E115-SUM($V115:AO115))*$N115),0),0)</f>
        <v>0</v>
      </c>
      <c r="AQ115" s="136">
        <f>IF(COLUMN(AQ$12)-COLUMN($V$12)+1&lt;=$U115,ROUNDUP(IF(SUM($V115:AP115)+($E115-SUM($V115:AP115))*$N115&gt;$E115-$O115,$E115-$O115-SUM($V115:AP115),($E115-SUM($V115:AP115))*$N115),0),0)</f>
        <v>0</v>
      </c>
      <c r="AR115" s="136">
        <f>IF(COLUMN(AR$12)-COLUMN($V$12)+1&lt;=$U115,ROUNDUP(IF(SUM($V115:AQ115)+($E115-SUM($V115:AQ115))*$N115&gt;$E115-$O115,$E115-$O115-SUM($V115:AQ115),($E115-SUM($V115:AQ115))*$N115),0),0)</f>
        <v>0</v>
      </c>
      <c r="AS115" s="136">
        <f>IF(COLUMN(AS$12)-COLUMN($V$12)+1&lt;=$U115,ROUNDUP(IF(SUM($V115:AR115)+($E115-SUM($V115:AR115))*$N115&gt;$E115-$O115,$E115-$O115-SUM($V115:AR115),($E115-SUM($V115:AR115))*$N115),0),0)</f>
        <v>0</v>
      </c>
      <c r="AT115" s="136">
        <f>IF(COLUMN(AT$12)-COLUMN($V$12)+1&lt;=$U115,ROUNDUP(IF(SUM($V115:AS115)+($E115-SUM($V115:AS115))*$N115&gt;$E115-$O115,$E115-$O115-SUM($V115:AS115),($E115-SUM($V115:AS115))*$N115),0),0)</f>
        <v>0</v>
      </c>
      <c r="AU115" s="136">
        <f>IF(COLUMN(AU$12)-COLUMN($V$12)+1&lt;=$U115,ROUNDUP(IF(SUM($V115:AT115)+($E115-SUM($V115:AT115))*$N115&gt;$E115-$O115,$E115-$O115-SUM($V115:AT115),($E115-SUM($V115:AT115))*$N115),0),0)</f>
        <v>0</v>
      </c>
      <c r="AV115" s="136">
        <f>IF(COLUMN(AV$12)-COLUMN($V$12)+1&lt;=$U115,ROUNDUP(IF(SUM($V115:AU115)+($E115-SUM($V115:AU115))*$N115&gt;$E115-$O115,$E115-$O115-SUM($V115:AU115),($E115-SUM($V115:AU115))*$N115),0),0)</f>
        <v>0</v>
      </c>
      <c r="AW115" s="136">
        <f>IF(COLUMN(AW$12)-COLUMN($V$12)+1&lt;=$U115,ROUNDUP(IF(SUM($V115:AV115)+($E115-SUM($V115:AV115))*$N115&gt;$E115-$O115,$E115-$O115-SUM($V115:AV115),($E115-SUM($V115:AV115))*$N115),0),0)</f>
        <v>0</v>
      </c>
      <c r="AX115" s="136">
        <f>IF(COLUMN(AX$12)-COLUMN($V$12)+1&lt;=$U115,ROUNDUP(IF(SUM($V115:AW115)+($E115-SUM($V115:AW115))*$N115&gt;$E115-$O115,$E115-$O115-SUM($V115:AW115),($E115-SUM($V115:AW115))*$N115),0),0)</f>
        <v>0</v>
      </c>
      <c r="AY115" s="136">
        <f>IF(COLUMN(AY$12)-COLUMN($V$12)+1&lt;=$U115,ROUNDUP(IF(SUM($V115:AX115)+($E115-SUM($V115:AX115))*$N115&gt;$E115-$O115,$E115-$O115-SUM($V115:AX115),($E115-SUM($V115:AX115))*$N115),0),0)</f>
        <v>0</v>
      </c>
      <c r="AZ115" s="136">
        <f>IF(COLUMN(AZ$12)-COLUMN($V$12)+1&lt;=$U115,ROUNDUP(IF(SUM($V115:AY115)+($E115-SUM($V115:AY115))*$N115&gt;$E115-$O115,$E115-$O115-SUM($V115:AY115),($E115-SUM($V115:AY115))*$N115),0),0)</f>
        <v>0</v>
      </c>
      <c r="BA115" s="136">
        <f>IF(COLUMN(BA$12)-COLUMN($V$12)+1&lt;=$U115,ROUNDUP(IF(SUM($V115:AZ115)+($E115-SUM($V115:AZ115))*$N115&gt;$E115-$O115,$E115-$O115-SUM($V115:AZ115),($E115-SUM($V115:AZ115))*$N115),0),0)</f>
        <v>0</v>
      </c>
      <c r="BB115" s="556">
        <f t="shared" si="121"/>
        <v>0</v>
      </c>
      <c r="BC115" s="556">
        <f t="shared" si="122"/>
        <v>0</v>
      </c>
      <c r="BD115" s="146">
        <f t="shared" si="123"/>
        <v>0</v>
      </c>
      <c r="BE115" s="146">
        <f t="shared" si="124"/>
        <v>0</v>
      </c>
      <c r="BF115" s="146">
        <f t="shared" si="125"/>
        <v>0</v>
      </c>
      <c r="BH115" s="557">
        <f t="shared" si="126"/>
        <v>0</v>
      </c>
      <c r="BI115" s="558">
        <f t="shared" si="99"/>
        <v>0</v>
      </c>
      <c r="BJ115" s="558">
        <f t="shared" si="100"/>
        <v>0</v>
      </c>
      <c r="BK115" s="557">
        <f t="shared" si="127"/>
        <v>0</v>
      </c>
      <c r="BL115" s="558">
        <f t="shared" si="101"/>
        <v>0</v>
      </c>
      <c r="BM115" s="558">
        <f t="shared" si="102"/>
        <v>0</v>
      </c>
      <c r="BN115" s="558">
        <f t="shared" si="103"/>
        <v>0</v>
      </c>
      <c r="BO115" s="558">
        <f t="shared" si="104"/>
        <v>0</v>
      </c>
      <c r="BP115" s="558">
        <f t="shared" si="105"/>
        <v>0</v>
      </c>
      <c r="BQ115" s="558">
        <f t="shared" si="106"/>
        <v>0</v>
      </c>
      <c r="BR115" s="533"/>
      <c r="BS115" s="557">
        <f t="shared" si="128"/>
        <v>0</v>
      </c>
      <c r="BT115" s="558">
        <f t="shared" si="107"/>
        <v>0</v>
      </c>
      <c r="BU115" s="558">
        <f t="shared" si="108"/>
        <v>0</v>
      </c>
      <c r="BV115" s="557">
        <f t="shared" si="129"/>
        <v>0</v>
      </c>
      <c r="BW115" s="558">
        <f t="shared" si="109"/>
        <v>0</v>
      </c>
      <c r="BX115" s="558">
        <f t="shared" si="110"/>
        <v>0</v>
      </c>
      <c r="BY115" s="558">
        <f t="shared" si="111"/>
        <v>0</v>
      </c>
      <c r="BZ115" s="558">
        <f t="shared" si="112"/>
        <v>0</v>
      </c>
      <c r="CA115" s="558">
        <f t="shared" si="113"/>
        <v>0</v>
      </c>
      <c r="CB115" s="558">
        <f t="shared" si="114"/>
        <v>0</v>
      </c>
      <c r="CC115" s="533"/>
      <c r="CD115" s="533"/>
      <c r="CE115" s="533"/>
      <c r="CF115" s="533"/>
      <c r="CG115" s="533"/>
      <c r="CH115" s="533"/>
      <c r="CI115" s="533"/>
      <c r="CJ115" s="533"/>
      <c r="CK115" s="533"/>
      <c r="CL115" s="533"/>
      <c r="CM115" s="533"/>
      <c r="CN115" s="533"/>
      <c r="CO115" s="533"/>
      <c r="CP115" s="533"/>
      <c r="CQ115" s="533"/>
      <c r="CR115" s="533"/>
      <c r="CS115" s="533"/>
      <c r="CT115" s="533"/>
      <c r="CU115" s="533"/>
      <c r="CV115" s="533"/>
      <c r="CW115" s="533"/>
      <c r="CX115" s="533"/>
      <c r="CY115" s="533"/>
      <c r="CZ115" s="533"/>
    </row>
    <row r="116" spans="2:104" ht="13.5" x14ac:dyDescent="0.2">
      <c r="B116" s="145" t="str">
        <f t="shared" si="95"/>
        <v/>
      </c>
      <c r="C116" s="550"/>
      <c r="D116" s="551"/>
      <c r="E116" s="552"/>
      <c r="F116" s="553"/>
      <c r="G116" s="553"/>
      <c r="H116" s="554"/>
      <c r="I116" s="554"/>
      <c r="J116" s="554"/>
      <c r="K116" s="554"/>
      <c r="L116" s="613" t="str" cm="1">
        <f t="array" ref="L116">IF(OR(NOT(ISBLANK(H116:K116))),SUM(H116:K116), "")</f>
        <v/>
      </c>
      <c r="M116" s="613" t="str">
        <f t="shared" si="94"/>
        <v/>
      </c>
      <c r="N116" s="555" t="str">
        <f t="shared" si="115"/>
        <v/>
      </c>
      <c r="O116" s="532">
        <f t="shared" si="116"/>
        <v>0</v>
      </c>
      <c r="P116" s="146">
        <f t="shared" si="117"/>
        <v>0</v>
      </c>
      <c r="Q116" s="146">
        <f t="shared" si="96"/>
        <v>0</v>
      </c>
      <c r="R116" s="146">
        <f t="shared" si="97"/>
        <v>0</v>
      </c>
      <c r="S116" s="146" t="str">
        <f t="shared" si="118"/>
        <v/>
      </c>
      <c r="T116" s="146" t="str">
        <f t="shared" si="119"/>
        <v/>
      </c>
      <c r="U116" s="146">
        <f t="shared" si="98"/>
        <v>0</v>
      </c>
      <c r="V116" s="136">
        <f t="shared" si="120"/>
        <v>0</v>
      </c>
      <c r="W116" s="136">
        <f>IF(COLUMN(W$12)-COLUMN($V$12)+1&lt;=$U116,ROUNDUP(IF(SUM($V116:V116)+($E116-SUM($V116:V116))*$N116&gt;$E116-$O116,$E116-$O116-SUM($V116:V116),($E116-SUM($V116:V116))*$N116),0),0)</f>
        <v>0</v>
      </c>
      <c r="X116" s="136">
        <f>IF(COLUMN(X$12)-COLUMN($V$12)+1&lt;=$U116,ROUNDUP(IF(SUM($V116:W116)+($E116-SUM($V116:W116))*$N116&gt;$E116-$O116,$E116-$O116-SUM($V116:W116),($E116-SUM($V116:W116))*$N116),0),0)</f>
        <v>0</v>
      </c>
      <c r="Y116" s="136">
        <f>IF(COLUMN(Y$12)-COLUMN($V$12)+1&lt;=$U116,ROUNDUP(IF(SUM($V116:X116)+($E116-SUM($V116:X116))*$N116&gt;$E116-$O116,$E116-$O116-SUM($V116:X116),($E116-SUM($V116:X116))*$N116),0),0)</f>
        <v>0</v>
      </c>
      <c r="Z116" s="136">
        <f>IF(COLUMN(Z$12)-COLUMN($V$12)+1&lt;=$U116,ROUNDUP(IF(SUM($V116:Y116)+($E116-SUM($V116:Y116))*$N116&gt;$E116-$O116,$E116-$O116-SUM($V116:Y116),($E116-SUM($V116:Y116))*$N116),0),0)</f>
        <v>0</v>
      </c>
      <c r="AA116" s="136">
        <f>IF(COLUMN(AA$12)-COLUMN($V$12)+1&lt;=$U116,ROUNDUP(IF(SUM($V116:Z116)+($E116-SUM($V116:Z116))*$N116&gt;$E116-$O116,$E116-$O116-SUM($V116:Z116),($E116-SUM($V116:Z116))*$N116),0),0)</f>
        <v>0</v>
      </c>
      <c r="AB116" s="136">
        <f>IF(COLUMN(AB$12)-COLUMN($V$12)+1&lt;=$U116,ROUNDUP(IF(SUM($V116:AA116)+($E116-SUM($V116:AA116))*$N116&gt;$E116-$O116,$E116-$O116-SUM($V116:AA116),($E116-SUM($V116:AA116))*$N116),0),0)</f>
        <v>0</v>
      </c>
      <c r="AC116" s="136">
        <f>IF(COLUMN(AC$12)-COLUMN($V$12)+1&lt;=$U116,ROUNDUP(IF(SUM($V116:AB116)+($E116-SUM($V116:AB116))*$N116&gt;$E116-$O116,$E116-$O116-SUM($V116:AB116),($E116-SUM($V116:AB116))*$N116),0),0)</f>
        <v>0</v>
      </c>
      <c r="AD116" s="136">
        <f>IF(COLUMN(AD$12)-COLUMN($V$12)+1&lt;=$U116,ROUNDUP(IF(SUM($V116:AC116)+($E116-SUM($V116:AC116))*$N116&gt;$E116-$O116,$E116-$O116-SUM($V116:AC116),($E116-SUM($V116:AC116))*$N116),0),0)</f>
        <v>0</v>
      </c>
      <c r="AE116" s="136">
        <f>IF(COLUMN(AE$12)-COLUMN($V$12)+1&lt;=$U116,ROUNDUP(IF(SUM($V116:AD116)+($E116-SUM($V116:AD116))*$N116&gt;$E116-$O116,$E116-$O116-SUM($V116:AD116),($E116-SUM($V116:AD116))*$N116),0),0)</f>
        <v>0</v>
      </c>
      <c r="AF116" s="136">
        <f>IF(COLUMN(AF$12)-COLUMN($V$12)+1&lt;=$U116,ROUNDUP(IF(SUM($V116:AE116)+($E116-SUM($V116:AE116))*$N116&gt;$E116-$O116,$E116-$O116-SUM($V116:AE116),($E116-SUM($V116:AE116))*$N116),0),0)</f>
        <v>0</v>
      </c>
      <c r="AG116" s="136">
        <f>IF(COLUMN(AG$12)-COLUMN($V$12)+1&lt;=$U116,ROUNDUP(IF(SUM($V116:AF116)+($E116-SUM($V116:AF116))*$N116&gt;$E116-$O116,$E116-$O116-SUM($V116:AF116),($E116-SUM($V116:AF116))*$N116),0),0)</f>
        <v>0</v>
      </c>
      <c r="AH116" s="136">
        <f>IF(COLUMN(AH$12)-COLUMN($V$12)+1&lt;=$U116,ROUNDUP(IF(SUM($V116:AG116)+($E116-SUM($V116:AG116))*$N116&gt;$E116-$O116,$E116-$O116-SUM($V116:AG116),($E116-SUM($V116:AG116))*$N116),0),0)</f>
        <v>0</v>
      </c>
      <c r="AI116" s="136">
        <f>IF(COLUMN(AI$12)-COLUMN($V$12)+1&lt;=$U116,ROUNDUP(IF(SUM($V116:AH116)+($E116-SUM($V116:AH116))*$N116&gt;$E116-$O116,$E116-$O116-SUM($V116:AH116),($E116-SUM($V116:AH116))*$N116),0),0)</f>
        <v>0</v>
      </c>
      <c r="AJ116" s="136">
        <f>IF(COLUMN(AJ$12)-COLUMN($V$12)+1&lt;=$U116,ROUNDUP(IF(SUM($V116:AI116)+($E116-SUM($V116:AI116))*$N116&gt;$E116-$O116,$E116-$O116-SUM($V116:AI116),($E116-SUM($V116:AI116))*$N116),0),0)</f>
        <v>0</v>
      </c>
      <c r="AK116" s="136">
        <f>IF(COLUMN(AK$12)-COLUMN($V$12)+1&lt;=$U116,ROUNDUP(IF(SUM($V116:AJ116)+($E116-SUM($V116:AJ116))*$N116&gt;$E116-$O116,$E116-$O116-SUM($V116:AJ116),($E116-SUM($V116:AJ116))*$N116),0),0)</f>
        <v>0</v>
      </c>
      <c r="AL116" s="136">
        <f>IF(COLUMN(AL$12)-COLUMN($V$12)+1&lt;=$U116,ROUNDUP(IF(SUM($V116:AK116)+($E116-SUM($V116:AK116))*$N116&gt;$E116-$O116,$E116-$O116-SUM($V116:AK116),($E116-SUM($V116:AK116))*$N116),0),0)</f>
        <v>0</v>
      </c>
      <c r="AM116" s="136">
        <f>IF(COLUMN(AM$12)-COLUMN($V$12)+1&lt;=$U116,ROUNDUP(IF(SUM($V116:AL116)+($E116-SUM($V116:AL116))*$N116&gt;$E116-$O116,$E116-$O116-SUM($V116:AL116),($E116-SUM($V116:AL116))*$N116),0),0)</f>
        <v>0</v>
      </c>
      <c r="AN116" s="136">
        <f>IF(COLUMN(AN$12)-COLUMN($V$12)+1&lt;=$U116,ROUNDUP(IF(SUM($V116:AM116)+($E116-SUM($V116:AM116))*$N116&gt;$E116-$O116,$E116-$O116-SUM($V116:AM116),($E116-SUM($V116:AM116))*$N116),0),0)</f>
        <v>0</v>
      </c>
      <c r="AO116" s="136">
        <f>IF(COLUMN(AO$12)-COLUMN($V$12)+1&lt;=$U116,ROUNDUP(IF(SUM($V116:AN116)+($E116-SUM($V116:AN116))*$N116&gt;$E116-$O116,$E116-$O116-SUM($V116:AN116),($E116-SUM($V116:AN116))*$N116),0),0)</f>
        <v>0</v>
      </c>
      <c r="AP116" s="136">
        <f>IF(COLUMN(AP$12)-COLUMN($V$12)+1&lt;=$U116,ROUNDUP(IF(SUM($V116:AO116)+($E116-SUM($V116:AO116))*$N116&gt;$E116-$O116,$E116-$O116-SUM($V116:AO116),($E116-SUM($V116:AO116))*$N116),0),0)</f>
        <v>0</v>
      </c>
      <c r="AQ116" s="136">
        <f>IF(COLUMN(AQ$12)-COLUMN($V$12)+1&lt;=$U116,ROUNDUP(IF(SUM($V116:AP116)+($E116-SUM($V116:AP116))*$N116&gt;$E116-$O116,$E116-$O116-SUM($V116:AP116),($E116-SUM($V116:AP116))*$N116),0),0)</f>
        <v>0</v>
      </c>
      <c r="AR116" s="136">
        <f>IF(COLUMN(AR$12)-COLUMN($V$12)+1&lt;=$U116,ROUNDUP(IF(SUM($V116:AQ116)+($E116-SUM($V116:AQ116))*$N116&gt;$E116-$O116,$E116-$O116-SUM($V116:AQ116),($E116-SUM($V116:AQ116))*$N116),0),0)</f>
        <v>0</v>
      </c>
      <c r="AS116" s="136">
        <f>IF(COLUMN(AS$12)-COLUMN($V$12)+1&lt;=$U116,ROUNDUP(IF(SUM($V116:AR116)+($E116-SUM($V116:AR116))*$N116&gt;$E116-$O116,$E116-$O116-SUM($V116:AR116),($E116-SUM($V116:AR116))*$N116),0),0)</f>
        <v>0</v>
      </c>
      <c r="AT116" s="136">
        <f>IF(COLUMN(AT$12)-COLUMN($V$12)+1&lt;=$U116,ROUNDUP(IF(SUM($V116:AS116)+($E116-SUM($V116:AS116))*$N116&gt;$E116-$O116,$E116-$O116-SUM($V116:AS116),($E116-SUM($V116:AS116))*$N116),0),0)</f>
        <v>0</v>
      </c>
      <c r="AU116" s="136">
        <f>IF(COLUMN(AU$12)-COLUMN($V$12)+1&lt;=$U116,ROUNDUP(IF(SUM($V116:AT116)+($E116-SUM($V116:AT116))*$N116&gt;$E116-$O116,$E116-$O116-SUM($V116:AT116),($E116-SUM($V116:AT116))*$N116),0),0)</f>
        <v>0</v>
      </c>
      <c r="AV116" s="136">
        <f>IF(COLUMN(AV$12)-COLUMN($V$12)+1&lt;=$U116,ROUNDUP(IF(SUM($V116:AU116)+($E116-SUM($V116:AU116))*$N116&gt;$E116-$O116,$E116-$O116-SUM($V116:AU116),($E116-SUM($V116:AU116))*$N116),0),0)</f>
        <v>0</v>
      </c>
      <c r="AW116" s="136">
        <f>IF(COLUMN(AW$12)-COLUMN($V$12)+1&lt;=$U116,ROUNDUP(IF(SUM($V116:AV116)+($E116-SUM($V116:AV116))*$N116&gt;$E116-$O116,$E116-$O116-SUM($V116:AV116),($E116-SUM($V116:AV116))*$N116),0),0)</f>
        <v>0</v>
      </c>
      <c r="AX116" s="136">
        <f>IF(COLUMN(AX$12)-COLUMN($V$12)+1&lt;=$U116,ROUNDUP(IF(SUM($V116:AW116)+($E116-SUM($V116:AW116))*$N116&gt;$E116-$O116,$E116-$O116-SUM($V116:AW116),($E116-SUM($V116:AW116))*$N116),0),0)</f>
        <v>0</v>
      </c>
      <c r="AY116" s="136">
        <f>IF(COLUMN(AY$12)-COLUMN($V$12)+1&lt;=$U116,ROUNDUP(IF(SUM($V116:AX116)+($E116-SUM($V116:AX116))*$N116&gt;$E116-$O116,$E116-$O116-SUM($V116:AX116),($E116-SUM($V116:AX116))*$N116),0),0)</f>
        <v>0</v>
      </c>
      <c r="AZ116" s="136">
        <f>IF(COLUMN(AZ$12)-COLUMN($V$12)+1&lt;=$U116,ROUNDUP(IF(SUM($V116:AY116)+($E116-SUM($V116:AY116))*$N116&gt;$E116-$O116,$E116-$O116-SUM($V116:AY116),($E116-SUM($V116:AY116))*$N116),0),0)</f>
        <v>0</v>
      </c>
      <c r="BA116" s="136">
        <f>IF(COLUMN(BA$12)-COLUMN($V$12)+1&lt;=$U116,ROUNDUP(IF(SUM($V116:AZ116)+($E116-SUM($V116:AZ116))*$N116&gt;$E116-$O116,$E116-$O116-SUM($V116:AZ116),($E116-SUM($V116:AZ116))*$N116),0),0)</f>
        <v>0</v>
      </c>
      <c r="BB116" s="556">
        <f t="shared" si="121"/>
        <v>0</v>
      </c>
      <c r="BC116" s="556">
        <f t="shared" si="122"/>
        <v>0</v>
      </c>
      <c r="BD116" s="146">
        <f t="shared" si="123"/>
        <v>0</v>
      </c>
      <c r="BE116" s="146">
        <f t="shared" si="124"/>
        <v>0</v>
      </c>
      <c r="BF116" s="146">
        <f t="shared" si="125"/>
        <v>0</v>
      </c>
      <c r="BH116" s="557">
        <f t="shared" si="126"/>
        <v>0</v>
      </c>
      <c r="BI116" s="558">
        <f t="shared" si="99"/>
        <v>0</v>
      </c>
      <c r="BJ116" s="558">
        <f t="shared" si="100"/>
        <v>0</v>
      </c>
      <c r="BK116" s="557">
        <f t="shared" si="127"/>
        <v>0</v>
      </c>
      <c r="BL116" s="558">
        <f t="shared" si="101"/>
        <v>0</v>
      </c>
      <c r="BM116" s="558">
        <f t="shared" si="102"/>
        <v>0</v>
      </c>
      <c r="BN116" s="558">
        <f t="shared" si="103"/>
        <v>0</v>
      </c>
      <c r="BO116" s="558">
        <f t="shared" si="104"/>
        <v>0</v>
      </c>
      <c r="BP116" s="558">
        <f t="shared" si="105"/>
        <v>0</v>
      </c>
      <c r="BQ116" s="558">
        <f t="shared" si="106"/>
        <v>0</v>
      </c>
      <c r="BR116" s="533"/>
      <c r="BS116" s="557">
        <f t="shared" si="128"/>
        <v>0</v>
      </c>
      <c r="BT116" s="558">
        <f t="shared" si="107"/>
        <v>0</v>
      </c>
      <c r="BU116" s="558">
        <f t="shared" si="108"/>
        <v>0</v>
      </c>
      <c r="BV116" s="557">
        <f t="shared" si="129"/>
        <v>0</v>
      </c>
      <c r="BW116" s="558">
        <f t="shared" si="109"/>
        <v>0</v>
      </c>
      <c r="BX116" s="558">
        <f t="shared" si="110"/>
        <v>0</v>
      </c>
      <c r="BY116" s="558">
        <f t="shared" si="111"/>
        <v>0</v>
      </c>
      <c r="BZ116" s="558">
        <f t="shared" si="112"/>
        <v>0</v>
      </c>
      <c r="CA116" s="558">
        <f t="shared" si="113"/>
        <v>0</v>
      </c>
      <c r="CB116" s="558">
        <f t="shared" si="114"/>
        <v>0</v>
      </c>
      <c r="CC116" s="533"/>
      <c r="CD116" s="533"/>
      <c r="CE116" s="533"/>
      <c r="CF116" s="533"/>
      <c r="CG116" s="533"/>
      <c r="CH116" s="533"/>
      <c r="CI116" s="533"/>
      <c r="CJ116" s="533"/>
      <c r="CK116" s="533"/>
      <c r="CL116" s="533"/>
      <c r="CM116" s="533"/>
      <c r="CN116" s="533"/>
      <c r="CO116" s="533"/>
      <c r="CP116" s="533"/>
      <c r="CQ116" s="533"/>
      <c r="CR116" s="533"/>
      <c r="CS116" s="533"/>
      <c r="CT116" s="533"/>
      <c r="CU116" s="533"/>
      <c r="CV116" s="533"/>
      <c r="CW116" s="533"/>
      <c r="CX116" s="533"/>
      <c r="CY116" s="533"/>
      <c r="CZ116" s="533"/>
    </row>
    <row r="117" spans="2:104" ht="13.5" x14ac:dyDescent="0.2">
      <c r="B117" s="145" t="str">
        <f t="shared" si="95"/>
        <v/>
      </c>
      <c r="C117" s="550"/>
      <c r="D117" s="551"/>
      <c r="E117" s="552"/>
      <c r="F117" s="553"/>
      <c r="G117" s="553"/>
      <c r="H117" s="554"/>
      <c r="I117" s="554"/>
      <c r="J117" s="554"/>
      <c r="K117" s="554"/>
      <c r="L117" s="613" t="str" cm="1">
        <f t="array" ref="L117">IF(OR(NOT(ISBLANK(H117:K117))),SUM(H117:K117), "")</f>
        <v/>
      </c>
      <c r="M117" s="613" t="str">
        <f t="shared" si="94"/>
        <v/>
      </c>
      <c r="N117" s="555" t="str">
        <f t="shared" si="115"/>
        <v/>
      </c>
      <c r="O117" s="532">
        <f t="shared" si="116"/>
        <v>0</v>
      </c>
      <c r="P117" s="146">
        <f t="shared" si="117"/>
        <v>0</v>
      </c>
      <c r="Q117" s="146">
        <f t="shared" si="96"/>
        <v>0</v>
      </c>
      <c r="R117" s="146">
        <f t="shared" si="97"/>
        <v>0</v>
      </c>
      <c r="S117" s="146" t="str">
        <f t="shared" si="118"/>
        <v/>
      </c>
      <c r="T117" s="146" t="str">
        <f t="shared" si="119"/>
        <v/>
      </c>
      <c r="U117" s="146">
        <f t="shared" si="98"/>
        <v>0</v>
      </c>
      <c r="V117" s="136">
        <f t="shared" si="120"/>
        <v>0</v>
      </c>
      <c r="W117" s="136">
        <f>IF(COLUMN(W$12)-COLUMN($V$12)+1&lt;=$U117,ROUNDUP(IF(SUM($V117:V117)+($E117-SUM($V117:V117))*$N117&gt;$E117-$O117,$E117-$O117-SUM($V117:V117),($E117-SUM($V117:V117))*$N117),0),0)</f>
        <v>0</v>
      </c>
      <c r="X117" s="136">
        <f>IF(COLUMN(X$12)-COLUMN($V$12)+1&lt;=$U117,ROUNDUP(IF(SUM($V117:W117)+($E117-SUM($V117:W117))*$N117&gt;$E117-$O117,$E117-$O117-SUM($V117:W117),($E117-SUM($V117:W117))*$N117),0),0)</f>
        <v>0</v>
      </c>
      <c r="Y117" s="136">
        <f>IF(COLUMN(Y$12)-COLUMN($V$12)+1&lt;=$U117,ROUNDUP(IF(SUM($V117:X117)+($E117-SUM($V117:X117))*$N117&gt;$E117-$O117,$E117-$O117-SUM($V117:X117),($E117-SUM($V117:X117))*$N117),0),0)</f>
        <v>0</v>
      </c>
      <c r="Z117" s="136">
        <f>IF(COLUMN(Z$12)-COLUMN($V$12)+1&lt;=$U117,ROUNDUP(IF(SUM($V117:Y117)+($E117-SUM($V117:Y117))*$N117&gt;$E117-$O117,$E117-$O117-SUM($V117:Y117),($E117-SUM($V117:Y117))*$N117),0),0)</f>
        <v>0</v>
      </c>
      <c r="AA117" s="136">
        <f>IF(COLUMN(AA$12)-COLUMN($V$12)+1&lt;=$U117,ROUNDUP(IF(SUM($V117:Z117)+($E117-SUM($V117:Z117))*$N117&gt;$E117-$O117,$E117-$O117-SUM($V117:Z117),($E117-SUM($V117:Z117))*$N117),0),0)</f>
        <v>0</v>
      </c>
      <c r="AB117" s="136">
        <f>IF(COLUMN(AB$12)-COLUMN($V$12)+1&lt;=$U117,ROUNDUP(IF(SUM($V117:AA117)+($E117-SUM($V117:AA117))*$N117&gt;$E117-$O117,$E117-$O117-SUM($V117:AA117),($E117-SUM($V117:AA117))*$N117),0),0)</f>
        <v>0</v>
      </c>
      <c r="AC117" s="136">
        <f>IF(COLUMN(AC$12)-COLUMN($V$12)+1&lt;=$U117,ROUNDUP(IF(SUM($V117:AB117)+($E117-SUM($V117:AB117))*$N117&gt;$E117-$O117,$E117-$O117-SUM($V117:AB117),($E117-SUM($V117:AB117))*$N117),0),0)</f>
        <v>0</v>
      </c>
      <c r="AD117" s="136">
        <f>IF(COLUMN(AD$12)-COLUMN($V$12)+1&lt;=$U117,ROUNDUP(IF(SUM($V117:AC117)+($E117-SUM($V117:AC117))*$N117&gt;$E117-$O117,$E117-$O117-SUM($V117:AC117),($E117-SUM($V117:AC117))*$N117),0),0)</f>
        <v>0</v>
      </c>
      <c r="AE117" s="136">
        <f>IF(COLUMN(AE$12)-COLUMN($V$12)+1&lt;=$U117,ROUNDUP(IF(SUM($V117:AD117)+($E117-SUM($V117:AD117))*$N117&gt;$E117-$O117,$E117-$O117-SUM($V117:AD117),($E117-SUM($V117:AD117))*$N117),0),0)</f>
        <v>0</v>
      </c>
      <c r="AF117" s="136">
        <f>IF(COLUMN(AF$12)-COLUMN($V$12)+1&lt;=$U117,ROUNDUP(IF(SUM($V117:AE117)+($E117-SUM($V117:AE117))*$N117&gt;$E117-$O117,$E117-$O117-SUM($V117:AE117),($E117-SUM($V117:AE117))*$N117),0),0)</f>
        <v>0</v>
      </c>
      <c r="AG117" s="136">
        <f>IF(COLUMN(AG$12)-COLUMN($V$12)+1&lt;=$U117,ROUNDUP(IF(SUM($V117:AF117)+($E117-SUM($V117:AF117))*$N117&gt;$E117-$O117,$E117-$O117-SUM($V117:AF117),($E117-SUM($V117:AF117))*$N117),0),0)</f>
        <v>0</v>
      </c>
      <c r="AH117" s="136">
        <f>IF(COLUMN(AH$12)-COLUMN($V$12)+1&lt;=$U117,ROUNDUP(IF(SUM($V117:AG117)+($E117-SUM($V117:AG117))*$N117&gt;$E117-$O117,$E117-$O117-SUM($V117:AG117),($E117-SUM($V117:AG117))*$N117),0),0)</f>
        <v>0</v>
      </c>
      <c r="AI117" s="136">
        <f>IF(COLUMN(AI$12)-COLUMN($V$12)+1&lt;=$U117,ROUNDUP(IF(SUM($V117:AH117)+($E117-SUM($V117:AH117))*$N117&gt;$E117-$O117,$E117-$O117-SUM($V117:AH117),($E117-SUM($V117:AH117))*$N117),0),0)</f>
        <v>0</v>
      </c>
      <c r="AJ117" s="136">
        <f>IF(COLUMN(AJ$12)-COLUMN($V$12)+1&lt;=$U117,ROUNDUP(IF(SUM($V117:AI117)+($E117-SUM($V117:AI117))*$N117&gt;$E117-$O117,$E117-$O117-SUM($V117:AI117),($E117-SUM($V117:AI117))*$N117),0),0)</f>
        <v>0</v>
      </c>
      <c r="AK117" s="136">
        <f>IF(COLUMN(AK$12)-COLUMN($V$12)+1&lt;=$U117,ROUNDUP(IF(SUM($V117:AJ117)+($E117-SUM($V117:AJ117))*$N117&gt;$E117-$O117,$E117-$O117-SUM($V117:AJ117),($E117-SUM($V117:AJ117))*$N117),0),0)</f>
        <v>0</v>
      </c>
      <c r="AL117" s="136">
        <f>IF(COLUMN(AL$12)-COLUMN($V$12)+1&lt;=$U117,ROUNDUP(IF(SUM($V117:AK117)+($E117-SUM($V117:AK117))*$N117&gt;$E117-$O117,$E117-$O117-SUM($V117:AK117),($E117-SUM($V117:AK117))*$N117),0),0)</f>
        <v>0</v>
      </c>
      <c r="AM117" s="136">
        <f>IF(COLUMN(AM$12)-COLUMN($V$12)+1&lt;=$U117,ROUNDUP(IF(SUM($V117:AL117)+($E117-SUM($V117:AL117))*$N117&gt;$E117-$O117,$E117-$O117-SUM($V117:AL117),($E117-SUM($V117:AL117))*$N117),0),0)</f>
        <v>0</v>
      </c>
      <c r="AN117" s="136">
        <f>IF(COLUMN(AN$12)-COLUMN($V$12)+1&lt;=$U117,ROUNDUP(IF(SUM($V117:AM117)+($E117-SUM($V117:AM117))*$N117&gt;$E117-$O117,$E117-$O117-SUM($V117:AM117),($E117-SUM($V117:AM117))*$N117),0),0)</f>
        <v>0</v>
      </c>
      <c r="AO117" s="136">
        <f>IF(COLUMN(AO$12)-COLUMN($V$12)+1&lt;=$U117,ROUNDUP(IF(SUM($V117:AN117)+($E117-SUM($V117:AN117))*$N117&gt;$E117-$O117,$E117-$O117-SUM($V117:AN117),($E117-SUM($V117:AN117))*$N117),0),0)</f>
        <v>0</v>
      </c>
      <c r="AP117" s="136">
        <f>IF(COLUMN(AP$12)-COLUMN($V$12)+1&lt;=$U117,ROUNDUP(IF(SUM($V117:AO117)+($E117-SUM($V117:AO117))*$N117&gt;$E117-$O117,$E117-$O117-SUM($V117:AO117),($E117-SUM($V117:AO117))*$N117),0),0)</f>
        <v>0</v>
      </c>
      <c r="AQ117" s="136">
        <f>IF(COLUMN(AQ$12)-COLUMN($V$12)+1&lt;=$U117,ROUNDUP(IF(SUM($V117:AP117)+($E117-SUM($V117:AP117))*$N117&gt;$E117-$O117,$E117-$O117-SUM($V117:AP117),($E117-SUM($V117:AP117))*$N117),0),0)</f>
        <v>0</v>
      </c>
      <c r="AR117" s="136">
        <f>IF(COLUMN(AR$12)-COLUMN($V$12)+1&lt;=$U117,ROUNDUP(IF(SUM($V117:AQ117)+($E117-SUM($V117:AQ117))*$N117&gt;$E117-$O117,$E117-$O117-SUM($V117:AQ117),($E117-SUM($V117:AQ117))*$N117),0),0)</f>
        <v>0</v>
      </c>
      <c r="AS117" s="136">
        <f>IF(COLUMN(AS$12)-COLUMN($V$12)+1&lt;=$U117,ROUNDUP(IF(SUM($V117:AR117)+($E117-SUM($V117:AR117))*$N117&gt;$E117-$O117,$E117-$O117-SUM($V117:AR117),($E117-SUM($V117:AR117))*$N117),0),0)</f>
        <v>0</v>
      </c>
      <c r="AT117" s="136">
        <f>IF(COLUMN(AT$12)-COLUMN($V$12)+1&lt;=$U117,ROUNDUP(IF(SUM($V117:AS117)+($E117-SUM($V117:AS117))*$N117&gt;$E117-$O117,$E117-$O117-SUM($V117:AS117),($E117-SUM($V117:AS117))*$N117),0),0)</f>
        <v>0</v>
      </c>
      <c r="AU117" s="136">
        <f>IF(COLUMN(AU$12)-COLUMN($V$12)+1&lt;=$U117,ROUNDUP(IF(SUM($V117:AT117)+($E117-SUM($V117:AT117))*$N117&gt;$E117-$O117,$E117-$O117-SUM($V117:AT117),($E117-SUM($V117:AT117))*$N117),0),0)</f>
        <v>0</v>
      </c>
      <c r="AV117" s="136">
        <f>IF(COLUMN(AV$12)-COLUMN($V$12)+1&lt;=$U117,ROUNDUP(IF(SUM($V117:AU117)+($E117-SUM($V117:AU117))*$N117&gt;$E117-$O117,$E117-$O117-SUM($V117:AU117),($E117-SUM($V117:AU117))*$N117),0),0)</f>
        <v>0</v>
      </c>
      <c r="AW117" s="136">
        <f>IF(COLUMN(AW$12)-COLUMN($V$12)+1&lt;=$U117,ROUNDUP(IF(SUM($V117:AV117)+($E117-SUM($V117:AV117))*$N117&gt;$E117-$O117,$E117-$O117-SUM($V117:AV117),($E117-SUM($V117:AV117))*$N117),0),0)</f>
        <v>0</v>
      </c>
      <c r="AX117" s="136">
        <f>IF(COLUMN(AX$12)-COLUMN($V$12)+1&lt;=$U117,ROUNDUP(IF(SUM($V117:AW117)+($E117-SUM($V117:AW117))*$N117&gt;$E117-$O117,$E117-$O117-SUM($V117:AW117),($E117-SUM($V117:AW117))*$N117),0),0)</f>
        <v>0</v>
      </c>
      <c r="AY117" s="136">
        <f>IF(COLUMN(AY$12)-COLUMN($V$12)+1&lt;=$U117,ROUNDUP(IF(SUM($V117:AX117)+($E117-SUM($V117:AX117))*$N117&gt;$E117-$O117,$E117-$O117-SUM($V117:AX117),($E117-SUM($V117:AX117))*$N117),0),0)</f>
        <v>0</v>
      </c>
      <c r="AZ117" s="136">
        <f>IF(COLUMN(AZ$12)-COLUMN($V$12)+1&lt;=$U117,ROUNDUP(IF(SUM($V117:AY117)+($E117-SUM($V117:AY117))*$N117&gt;$E117-$O117,$E117-$O117-SUM($V117:AY117),($E117-SUM($V117:AY117))*$N117),0),0)</f>
        <v>0</v>
      </c>
      <c r="BA117" s="136">
        <f>IF(COLUMN(BA$12)-COLUMN($V$12)+1&lt;=$U117,ROUNDUP(IF(SUM($V117:AZ117)+($E117-SUM($V117:AZ117))*$N117&gt;$E117-$O117,$E117-$O117-SUM($V117:AZ117),($E117-SUM($V117:AZ117))*$N117),0),0)</f>
        <v>0</v>
      </c>
      <c r="BB117" s="556">
        <f t="shared" si="121"/>
        <v>0</v>
      </c>
      <c r="BC117" s="556">
        <f t="shared" si="122"/>
        <v>0</v>
      </c>
      <c r="BD117" s="146">
        <f t="shared" si="123"/>
        <v>0</v>
      </c>
      <c r="BE117" s="146">
        <f t="shared" si="124"/>
        <v>0</v>
      </c>
      <c r="BF117" s="146">
        <f t="shared" si="125"/>
        <v>0</v>
      </c>
      <c r="BH117" s="557">
        <f t="shared" si="126"/>
        <v>0</v>
      </c>
      <c r="BI117" s="558">
        <f t="shared" si="99"/>
        <v>0</v>
      </c>
      <c r="BJ117" s="558">
        <f t="shared" si="100"/>
        <v>0</v>
      </c>
      <c r="BK117" s="557">
        <f t="shared" si="127"/>
        <v>0</v>
      </c>
      <c r="BL117" s="558">
        <f t="shared" si="101"/>
        <v>0</v>
      </c>
      <c r="BM117" s="558">
        <f t="shared" si="102"/>
        <v>0</v>
      </c>
      <c r="BN117" s="558">
        <f t="shared" si="103"/>
        <v>0</v>
      </c>
      <c r="BO117" s="558">
        <f t="shared" si="104"/>
        <v>0</v>
      </c>
      <c r="BP117" s="558">
        <f t="shared" si="105"/>
        <v>0</v>
      </c>
      <c r="BQ117" s="558">
        <f t="shared" si="106"/>
        <v>0</v>
      </c>
      <c r="BR117" s="533"/>
      <c r="BS117" s="557">
        <f t="shared" si="128"/>
        <v>0</v>
      </c>
      <c r="BT117" s="558">
        <f t="shared" si="107"/>
        <v>0</v>
      </c>
      <c r="BU117" s="558">
        <f t="shared" si="108"/>
        <v>0</v>
      </c>
      <c r="BV117" s="557">
        <f t="shared" si="129"/>
        <v>0</v>
      </c>
      <c r="BW117" s="558">
        <f t="shared" si="109"/>
        <v>0</v>
      </c>
      <c r="BX117" s="558">
        <f t="shared" si="110"/>
        <v>0</v>
      </c>
      <c r="BY117" s="558">
        <f t="shared" si="111"/>
        <v>0</v>
      </c>
      <c r="BZ117" s="558">
        <f t="shared" si="112"/>
        <v>0</v>
      </c>
      <c r="CA117" s="558">
        <f t="shared" si="113"/>
        <v>0</v>
      </c>
      <c r="CB117" s="558">
        <f t="shared" si="114"/>
        <v>0</v>
      </c>
      <c r="CC117" s="533"/>
      <c r="CD117" s="533"/>
      <c r="CE117" s="533"/>
      <c r="CF117" s="533"/>
      <c r="CG117" s="533"/>
      <c r="CH117" s="533"/>
      <c r="CI117" s="533"/>
      <c r="CJ117" s="533"/>
      <c r="CK117" s="533"/>
      <c r="CL117" s="533"/>
      <c r="CM117" s="533"/>
      <c r="CN117" s="533"/>
      <c r="CO117" s="533"/>
      <c r="CP117" s="533"/>
      <c r="CQ117" s="533"/>
      <c r="CR117" s="533"/>
      <c r="CS117" s="533"/>
      <c r="CT117" s="533"/>
      <c r="CU117" s="533"/>
      <c r="CV117" s="533"/>
      <c r="CW117" s="533"/>
      <c r="CX117" s="533"/>
      <c r="CY117" s="533"/>
      <c r="CZ117" s="533"/>
    </row>
    <row r="118" spans="2:104" ht="13.5" x14ac:dyDescent="0.2">
      <c r="B118" s="145" t="str">
        <f t="shared" si="95"/>
        <v/>
      </c>
      <c r="C118" s="550"/>
      <c r="D118" s="551"/>
      <c r="E118" s="552"/>
      <c r="F118" s="553"/>
      <c r="G118" s="553"/>
      <c r="H118" s="554"/>
      <c r="I118" s="554"/>
      <c r="J118" s="554"/>
      <c r="K118" s="554"/>
      <c r="L118" s="613" t="str" cm="1">
        <f t="array" ref="L118">IF(OR(NOT(ISBLANK(H118:K118))),SUM(H118:K118), "")</f>
        <v/>
      </c>
      <c r="M118" s="613" t="str">
        <f t="shared" si="94"/>
        <v/>
      </c>
      <c r="N118" s="555" t="str">
        <f t="shared" si="115"/>
        <v/>
      </c>
      <c r="O118" s="532">
        <f t="shared" si="116"/>
        <v>0</v>
      </c>
      <c r="P118" s="146">
        <f t="shared" si="117"/>
        <v>0</v>
      </c>
      <c r="Q118" s="146">
        <f t="shared" si="96"/>
        <v>0</v>
      </c>
      <c r="R118" s="146">
        <f t="shared" si="97"/>
        <v>0</v>
      </c>
      <c r="S118" s="146" t="str">
        <f t="shared" si="118"/>
        <v/>
      </c>
      <c r="T118" s="146" t="str">
        <f t="shared" si="119"/>
        <v/>
      </c>
      <c r="U118" s="146">
        <f t="shared" si="98"/>
        <v>0</v>
      </c>
      <c r="V118" s="136">
        <f t="shared" si="120"/>
        <v>0</v>
      </c>
      <c r="W118" s="136">
        <f>IF(COLUMN(W$12)-COLUMN($V$12)+1&lt;=$U118,ROUNDUP(IF(SUM($V118:V118)+($E118-SUM($V118:V118))*$N118&gt;$E118-$O118,$E118-$O118-SUM($V118:V118),($E118-SUM($V118:V118))*$N118),0),0)</f>
        <v>0</v>
      </c>
      <c r="X118" s="136">
        <f>IF(COLUMN(X$12)-COLUMN($V$12)+1&lt;=$U118,ROUNDUP(IF(SUM($V118:W118)+($E118-SUM($V118:W118))*$N118&gt;$E118-$O118,$E118-$O118-SUM($V118:W118),($E118-SUM($V118:W118))*$N118),0),0)</f>
        <v>0</v>
      </c>
      <c r="Y118" s="136">
        <f>IF(COLUMN(Y$12)-COLUMN($V$12)+1&lt;=$U118,ROUNDUP(IF(SUM($V118:X118)+($E118-SUM($V118:X118))*$N118&gt;$E118-$O118,$E118-$O118-SUM($V118:X118),($E118-SUM($V118:X118))*$N118),0),0)</f>
        <v>0</v>
      </c>
      <c r="Z118" s="136">
        <f>IF(COLUMN(Z$12)-COLUMN($V$12)+1&lt;=$U118,ROUNDUP(IF(SUM($V118:Y118)+($E118-SUM($V118:Y118))*$N118&gt;$E118-$O118,$E118-$O118-SUM($V118:Y118),($E118-SUM($V118:Y118))*$N118),0),0)</f>
        <v>0</v>
      </c>
      <c r="AA118" s="136">
        <f>IF(COLUMN(AA$12)-COLUMN($V$12)+1&lt;=$U118,ROUNDUP(IF(SUM($V118:Z118)+($E118-SUM($V118:Z118))*$N118&gt;$E118-$O118,$E118-$O118-SUM($V118:Z118),($E118-SUM($V118:Z118))*$N118),0),0)</f>
        <v>0</v>
      </c>
      <c r="AB118" s="136">
        <f>IF(COLUMN(AB$12)-COLUMN($V$12)+1&lt;=$U118,ROUNDUP(IF(SUM($V118:AA118)+($E118-SUM($V118:AA118))*$N118&gt;$E118-$O118,$E118-$O118-SUM($V118:AA118),($E118-SUM($V118:AA118))*$N118),0),0)</f>
        <v>0</v>
      </c>
      <c r="AC118" s="136">
        <f>IF(COLUMN(AC$12)-COLUMN($V$12)+1&lt;=$U118,ROUNDUP(IF(SUM($V118:AB118)+($E118-SUM($V118:AB118))*$N118&gt;$E118-$O118,$E118-$O118-SUM($V118:AB118),($E118-SUM($V118:AB118))*$N118),0),0)</f>
        <v>0</v>
      </c>
      <c r="AD118" s="136">
        <f>IF(COLUMN(AD$12)-COLUMN($V$12)+1&lt;=$U118,ROUNDUP(IF(SUM($V118:AC118)+($E118-SUM($V118:AC118))*$N118&gt;$E118-$O118,$E118-$O118-SUM($V118:AC118),($E118-SUM($V118:AC118))*$N118),0),0)</f>
        <v>0</v>
      </c>
      <c r="AE118" s="136">
        <f>IF(COLUMN(AE$12)-COLUMN($V$12)+1&lt;=$U118,ROUNDUP(IF(SUM($V118:AD118)+($E118-SUM($V118:AD118))*$N118&gt;$E118-$O118,$E118-$O118-SUM($V118:AD118),($E118-SUM($V118:AD118))*$N118),0),0)</f>
        <v>0</v>
      </c>
      <c r="AF118" s="136">
        <f>IF(COLUMN(AF$12)-COLUMN($V$12)+1&lt;=$U118,ROUNDUP(IF(SUM($V118:AE118)+($E118-SUM($V118:AE118))*$N118&gt;$E118-$O118,$E118-$O118-SUM($V118:AE118),($E118-SUM($V118:AE118))*$N118),0),0)</f>
        <v>0</v>
      </c>
      <c r="AG118" s="136">
        <f>IF(COLUMN(AG$12)-COLUMN($V$12)+1&lt;=$U118,ROUNDUP(IF(SUM($V118:AF118)+($E118-SUM($V118:AF118))*$N118&gt;$E118-$O118,$E118-$O118-SUM($V118:AF118),($E118-SUM($V118:AF118))*$N118),0),0)</f>
        <v>0</v>
      </c>
      <c r="AH118" s="136">
        <f>IF(COLUMN(AH$12)-COLUMN($V$12)+1&lt;=$U118,ROUNDUP(IF(SUM($V118:AG118)+($E118-SUM($V118:AG118))*$N118&gt;$E118-$O118,$E118-$O118-SUM($V118:AG118),($E118-SUM($V118:AG118))*$N118),0),0)</f>
        <v>0</v>
      </c>
      <c r="AI118" s="136">
        <f>IF(COLUMN(AI$12)-COLUMN($V$12)+1&lt;=$U118,ROUNDUP(IF(SUM($V118:AH118)+($E118-SUM($V118:AH118))*$N118&gt;$E118-$O118,$E118-$O118-SUM($V118:AH118),($E118-SUM($V118:AH118))*$N118),0),0)</f>
        <v>0</v>
      </c>
      <c r="AJ118" s="136">
        <f>IF(COLUMN(AJ$12)-COLUMN($V$12)+1&lt;=$U118,ROUNDUP(IF(SUM($V118:AI118)+($E118-SUM($V118:AI118))*$N118&gt;$E118-$O118,$E118-$O118-SUM($V118:AI118),($E118-SUM($V118:AI118))*$N118),0),0)</f>
        <v>0</v>
      </c>
      <c r="AK118" s="136">
        <f>IF(COLUMN(AK$12)-COLUMN($V$12)+1&lt;=$U118,ROUNDUP(IF(SUM($V118:AJ118)+($E118-SUM($V118:AJ118))*$N118&gt;$E118-$O118,$E118-$O118-SUM($V118:AJ118),($E118-SUM($V118:AJ118))*$N118),0),0)</f>
        <v>0</v>
      </c>
      <c r="AL118" s="136">
        <f>IF(COLUMN(AL$12)-COLUMN($V$12)+1&lt;=$U118,ROUNDUP(IF(SUM($V118:AK118)+($E118-SUM($V118:AK118))*$N118&gt;$E118-$O118,$E118-$O118-SUM($V118:AK118),($E118-SUM($V118:AK118))*$N118),0),0)</f>
        <v>0</v>
      </c>
      <c r="AM118" s="136">
        <f>IF(COLUMN(AM$12)-COLUMN($V$12)+1&lt;=$U118,ROUNDUP(IF(SUM($V118:AL118)+($E118-SUM($V118:AL118))*$N118&gt;$E118-$O118,$E118-$O118-SUM($V118:AL118),($E118-SUM($V118:AL118))*$N118),0),0)</f>
        <v>0</v>
      </c>
      <c r="AN118" s="136">
        <f>IF(COLUMN(AN$12)-COLUMN($V$12)+1&lt;=$U118,ROUNDUP(IF(SUM($V118:AM118)+($E118-SUM($V118:AM118))*$N118&gt;$E118-$O118,$E118-$O118-SUM($V118:AM118),($E118-SUM($V118:AM118))*$N118),0),0)</f>
        <v>0</v>
      </c>
      <c r="AO118" s="136">
        <f>IF(COLUMN(AO$12)-COLUMN($V$12)+1&lt;=$U118,ROUNDUP(IF(SUM($V118:AN118)+($E118-SUM($V118:AN118))*$N118&gt;$E118-$O118,$E118-$O118-SUM($V118:AN118),($E118-SUM($V118:AN118))*$N118),0),0)</f>
        <v>0</v>
      </c>
      <c r="AP118" s="136">
        <f>IF(COLUMN(AP$12)-COLUMN($V$12)+1&lt;=$U118,ROUNDUP(IF(SUM($V118:AO118)+($E118-SUM($V118:AO118))*$N118&gt;$E118-$O118,$E118-$O118-SUM($V118:AO118),($E118-SUM($V118:AO118))*$N118),0),0)</f>
        <v>0</v>
      </c>
      <c r="AQ118" s="136">
        <f>IF(COLUMN(AQ$12)-COLUMN($V$12)+1&lt;=$U118,ROUNDUP(IF(SUM($V118:AP118)+($E118-SUM($V118:AP118))*$N118&gt;$E118-$O118,$E118-$O118-SUM($V118:AP118),($E118-SUM($V118:AP118))*$N118),0),0)</f>
        <v>0</v>
      </c>
      <c r="AR118" s="136">
        <f>IF(COLUMN(AR$12)-COLUMN($V$12)+1&lt;=$U118,ROUNDUP(IF(SUM($V118:AQ118)+($E118-SUM($V118:AQ118))*$N118&gt;$E118-$O118,$E118-$O118-SUM($V118:AQ118),($E118-SUM($V118:AQ118))*$N118),0),0)</f>
        <v>0</v>
      </c>
      <c r="AS118" s="136">
        <f>IF(COLUMN(AS$12)-COLUMN($V$12)+1&lt;=$U118,ROUNDUP(IF(SUM($V118:AR118)+($E118-SUM($V118:AR118))*$N118&gt;$E118-$O118,$E118-$O118-SUM($V118:AR118),($E118-SUM($V118:AR118))*$N118),0),0)</f>
        <v>0</v>
      </c>
      <c r="AT118" s="136">
        <f>IF(COLUMN(AT$12)-COLUMN($V$12)+1&lt;=$U118,ROUNDUP(IF(SUM($V118:AS118)+($E118-SUM($V118:AS118))*$N118&gt;$E118-$O118,$E118-$O118-SUM($V118:AS118),($E118-SUM($V118:AS118))*$N118),0),0)</f>
        <v>0</v>
      </c>
      <c r="AU118" s="136">
        <f>IF(COLUMN(AU$12)-COLUMN($V$12)+1&lt;=$U118,ROUNDUP(IF(SUM($V118:AT118)+($E118-SUM($V118:AT118))*$N118&gt;$E118-$O118,$E118-$O118-SUM($V118:AT118),($E118-SUM($V118:AT118))*$N118),0),0)</f>
        <v>0</v>
      </c>
      <c r="AV118" s="136">
        <f>IF(COLUMN(AV$12)-COLUMN($V$12)+1&lt;=$U118,ROUNDUP(IF(SUM($V118:AU118)+($E118-SUM($V118:AU118))*$N118&gt;$E118-$O118,$E118-$O118-SUM($V118:AU118),($E118-SUM($V118:AU118))*$N118),0),0)</f>
        <v>0</v>
      </c>
      <c r="AW118" s="136">
        <f>IF(COLUMN(AW$12)-COLUMN($V$12)+1&lt;=$U118,ROUNDUP(IF(SUM($V118:AV118)+($E118-SUM($V118:AV118))*$N118&gt;$E118-$O118,$E118-$O118-SUM($V118:AV118),($E118-SUM($V118:AV118))*$N118),0),0)</f>
        <v>0</v>
      </c>
      <c r="AX118" s="136">
        <f>IF(COLUMN(AX$12)-COLUMN($V$12)+1&lt;=$U118,ROUNDUP(IF(SUM($V118:AW118)+($E118-SUM($V118:AW118))*$N118&gt;$E118-$O118,$E118-$O118-SUM($V118:AW118),($E118-SUM($V118:AW118))*$N118),0),0)</f>
        <v>0</v>
      </c>
      <c r="AY118" s="136">
        <f>IF(COLUMN(AY$12)-COLUMN($V$12)+1&lt;=$U118,ROUNDUP(IF(SUM($V118:AX118)+($E118-SUM($V118:AX118))*$N118&gt;$E118-$O118,$E118-$O118-SUM($V118:AX118),($E118-SUM($V118:AX118))*$N118),0),0)</f>
        <v>0</v>
      </c>
      <c r="AZ118" s="136">
        <f>IF(COLUMN(AZ$12)-COLUMN($V$12)+1&lt;=$U118,ROUNDUP(IF(SUM($V118:AY118)+($E118-SUM($V118:AY118))*$N118&gt;$E118-$O118,$E118-$O118-SUM($V118:AY118),($E118-SUM($V118:AY118))*$N118),0),0)</f>
        <v>0</v>
      </c>
      <c r="BA118" s="136">
        <f>IF(COLUMN(BA$12)-COLUMN($V$12)+1&lt;=$U118,ROUNDUP(IF(SUM($V118:AZ118)+($E118-SUM($V118:AZ118))*$N118&gt;$E118-$O118,$E118-$O118-SUM($V118:AZ118),($E118-SUM($V118:AZ118))*$N118),0),0)</f>
        <v>0</v>
      </c>
      <c r="BB118" s="556">
        <f t="shared" si="121"/>
        <v>0</v>
      </c>
      <c r="BC118" s="556">
        <f t="shared" si="122"/>
        <v>0</v>
      </c>
      <c r="BD118" s="146">
        <f t="shared" si="123"/>
        <v>0</v>
      </c>
      <c r="BE118" s="146">
        <f t="shared" si="124"/>
        <v>0</v>
      </c>
      <c r="BF118" s="146">
        <f t="shared" si="125"/>
        <v>0</v>
      </c>
      <c r="BH118" s="557">
        <f t="shared" si="126"/>
        <v>0</v>
      </c>
      <c r="BI118" s="558">
        <f t="shared" si="99"/>
        <v>0</v>
      </c>
      <c r="BJ118" s="558">
        <f t="shared" si="100"/>
        <v>0</v>
      </c>
      <c r="BK118" s="557">
        <f t="shared" si="127"/>
        <v>0</v>
      </c>
      <c r="BL118" s="558">
        <f t="shared" si="101"/>
        <v>0</v>
      </c>
      <c r="BM118" s="558">
        <f t="shared" si="102"/>
        <v>0</v>
      </c>
      <c r="BN118" s="558">
        <f t="shared" si="103"/>
        <v>0</v>
      </c>
      <c r="BO118" s="558">
        <f t="shared" si="104"/>
        <v>0</v>
      </c>
      <c r="BP118" s="558">
        <f t="shared" si="105"/>
        <v>0</v>
      </c>
      <c r="BQ118" s="558">
        <f t="shared" si="106"/>
        <v>0</v>
      </c>
      <c r="BR118" s="533"/>
      <c r="BS118" s="557">
        <f t="shared" si="128"/>
        <v>0</v>
      </c>
      <c r="BT118" s="558">
        <f t="shared" si="107"/>
        <v>0</v>
      </c>
      <c r="BU118" s="558">
        <f t="shared" si="108"/>
        <v>0</v>
      </c>
      <c r="BV118" s="557">
        <f t="shared" si="129"/>
        <v>0</v>
      </c>
      <c r="BW118" s="558">
        <f t="shared" si="109"/>
        <v>0</v>
      </c>
      <c r="BX118" s="558">
        <f t="shared" si="110"/>
        <v>0</v>
      </c>
      <c r="BY118" s="558">
        <f t="shared" si="111"/>
        <v>0</v>
      </c>
      <c r="BZ118" s="558">
        <f t="shared" si="112"/>
        <v>0</v>
      </c>
      <c r="CA118" s="558">
        <f t="shared" si="113"/>
        <v>0</v>
      </c>
      <c r="CB118" s="558">
        <f t="shared" si="114"/>
        <v>0</v>
      </c>
      <c r="CC118" s="533"/>
      <c r="CD118" s="533"/>
      <c r="CE118" s="533"/>
      <c r="CF118" s="533"/>
      <c r="CG118" s="533"/>
      <c r="CH118" s="533"/>
      <c r="CI118" s="533"/>
      <c r="CJ118" s="533"/>
      <c r="CK118" s="533"/>
      <c r="CL118" s="533"/>
      <c r="CM118" s="533"/>
      <c r="CN118" s="533"/>
      <c r="CO118" s="533"/>
      <c r="CP118" s="533"/>
      <c r="CQ118" s="533"/>
      <c r="CR118" s="533"/>
      <c r="CS118" s="533"/>
      <c r="CT118" s="533"/>
      <c r="CU118" s="533"/>
      <c r="CV118" s="533"/>
      <c r="CW118" s="533"/>
      <c r="CX118" s="533"/>
      <c r="CY118" s="533"/>
      <c r="CZ118" s="533"/>
    </row>
    <row r="119" spans="2:104" ht="13.5" x14ac:dyDescent="0.2">
      <c r="B119" s="145" t="str">
        <f t="shared" si="95"/>
        <v/>
      </c>
      <c r="C119" s="550"/>
      <c r="D119" s="551"/>
      <c r="E119" s="552"/>
      <c r="F119" s="553"/>
      <c r="G119" s="553"/>
      <c r="H119" s="554"/>
      <c r="I119" s="554"/>
      <c r="J119" s="554"/>
      <c r="K119" s="554"/>
      <c r="L119" s="613" t="str" cm="1">
        <f t="array" ref="L119">IF(OR(NOT(ISBLANK(H119:K119))),SUM(H119:K119), "")</f>
        <v/>
      </c>
      <c r="M119" s="613" t="str">
        <f t="shared" si="94"/>
        <v/>
      </c>
      <c r="N119" s="555" t="str">
        <f t="shared" si="115"/>
        <v/>
      </c>
      <c r="O119" s="532">
        <f t="shared" si="116"/>
        <v>0</v>
      </c>
      <c r="P119" s="146">
        <f t="shared" si="117"/>
        <v>0</v>
      </c>
      <c r="Q119" s="146">
        <f t="shared" si="96"/>
        <v>0</v>
      </c>
      <c r="R119" s="146">
        <f t="shared" si="97"/>
        <v>0</v>
      </c>
      <c r="S119" s="146" t="str">
        <f t="shared" si="118"/>
        <v/>
      </c>
      <c r="T119" s="146" t="str">
        <f t="shared" si="119"/>
        <v/>
      </c>
      <c r="U119" s="146">
        <f t="shared" si="98"/>
        <v>0</v>
      </c>
      <c r="V119" s="136">
        <f t="shared" si="120"/>
        <v>0</v>
      </c>
      <c r="W119" s="136">
        <f>IF(COLUMN(W$12)-COLUMN($V$12)+1&lt;=$U119,ROUNDUP(IF(SUM($V119:V119)+($E119-SUM($V119:V119))*$N119&gt;$E119-$O119,$E119-$O119-SUM($V119:V119),($E119-SUM($V119:V119))*$N119),0),0)</f>
        <v>0</v>
      </c>
      <c r="X119" s="136">
        <f>IF(COLUMN(X$12)-COLUMN($V$12)+1&lt;=$U119,ROUNDUP(IF(SUM($V119:W119)+($E119-SUM($V119:W119))*$N119&gt;$E119-$O119,$E119-$O119-SUM($V119:W119),($E119-SUM($V119:W119))*$N119),0),0)</f>
        <v>0</v>
      </c>
      <c r="Y119" s="136">
        <f>IF(COLUMN(Y$12)-COLUMN($V$12)+1&lt;=$U119,ROUNDUP(IF(SUM($V119:X119)+($E119-SUM($V119:X119))*$N119&gt;$E119-$O119,$E119-$O119-SUM($V119:X119),($E119-SUM($V119:X119))*$N119),0),0)</f>
        <v>0</v>
      </c>
      <c r="Z119" s="136">
        <f>IF(COLUMN(Z$12)-COLUMN($V$12)+1&lt;=$U119,ROUNDUP(IF(SUM($V119:Y119)+($E119-SUM($V119:Y119))*$N119&gt;$E119-$O119,$E119-$O119-SUM($V119:Y119),($E119-SUM($V119:Y119))*$N119),0),0)</f>
        <v>0</v>
      </c>
      <c r="AA119" s="136">
        <f>IF(COLUMN(AA$12)-COLUMN($V$12)+1&lt;=$U119,ROUNDUP(IF(SUM($V119:Z119)+($E119-SUM($V119:Z119))*$N119&gt;$E119-$O119,$E119-$O119-SUM($V119:Z119),($E119-SUM($V119:Z119))*$N119),0),0)</f>
        <v>0</v>
      </c>
      <c r="AB119" s="136">
        <f>IF(COLUMN(AB$12)-COLUMN($V$12)+1&lt;=$U119,ROUNDUP(IF(SUM($V119:AA119)+($E119-SUM($V119:AA119))*$N119&gt;$E119-$O119,$E119-$O119-SUM($V119:AA119),($E119-SUM($V119:AA119))*$N119),0),0)</f>
        <v>0</v>
      </c>
      <c r="AC119" s="136">
        <f>IF(COLUMN(AC$12)-COLUMN($V$12)+1&lt;=$U119,ROUNDUP(IF(SUM($V119:AB119)+($E119-SUM($V119:AB119))*$N119&gt;$E119-$O119,$E119-$O119-SUM($V119:AB119),($E119-SUM($V119:AB119))*$N119),0),0)</f>
        <v>0</v>
      </c>
      <c r="AD119" s="136">
        <f>IF(COLUMN(AD$12)-COLUMN($V$12)+1&lt;=$U119,ROUNDUP(IF(SUM($V119:AC119)+($E119-SUM($V119:AC119))*$N119&gt;$E119-$O119,$E119-$O119-SUM($V119:AC119),($E119-SUM($V119:AC119))*$N119),0),0)</f>
        <v>0</v>
      </c>
      <c r="AE119" s="136">
        <f>IF(COLUMN(AE$12)-COLUMN($V$12)+1&lt;=$U119,ROUNDUP(IF(SUM($V119:AD119)+($E119-SUM($V119:AD119))*$N119&gt;$E119-$O119,$E119-$O119-SUM($V119:AD119),($E119-SUM($V119:AD119))*$N119),0),0)</f>
        <v>0</v>
      </c>
      <c r="AF119" s="136">
        <f>IF(COLUMN(AF$12)-COLUMN($V$12)+1&lt;=$U119,ROUNDUP(IF(SUM($V119:AE119)+($E119-SUM($V119:AE119))*$N119&gt;$E119-$O119,$E119-$O119-SUM($V119:AE119),($E119-SUM($V119:AE119))*$N119),0),0)</f>
        <v>0</v>
      </c>
      <c r="AG119" s="136">
        <f>IF(COLUMN(AG$12)-COLUMN($V$12)+1&lt;=$U119,ROUNDUP(IF(SUM($V119:AF119)+($E119-SUM($V119:AF119))*$N119&gt;$E119-$O119,$E119-$O119-SUM($V119:AF119),($E119-SUM($V119:AF119))*$N119),0),0)</f>
        <v>0</v>
      </c>
      <c r="AH119" s="136">
        <f>IF(COLUMN(AH$12)-COLUMN($V$12)+1&lt;=$U119,ROUNDUP(IF(SUM($V119:AG119)+($E119-SUM($V119:AG119))*$N119&gt;$E119-$O119,$E119-$O119-SUM($V119:AG119),($E119-SUM($V119:AG119))*$N119),0),0)</f>
        <v>0</v>
      </c>
      <c r="AI119" s="136">
        <f>IF(COLUMN(AI$12)-COLUMN($V$12)+1&lt;=$U119,ROUNDUP(IF(SUM($V119:AH119)+($E119-SUM($V119:AH119))*$N119&gt;$E119-$O119,$E119-$O119-SUM($V119:AH119),($E119-SUM($V119:AH119))*$N119),0),0)</f>
        <v>0</v>
      </c>
      <c r="AJ119" s="136">
        <f>IF(COLUMN(AJ$12)-COLUMN($V$12)+1&lt;=$U119,ROUNDUP(IF(SUM($V119:AI119)+($E119-SUM($V119:AI119))*$N119&gt;$E119-$O119,$E119-$O119-SUM($V119:AI119),($E119-SUM($V119:AI119))*$N119),0),0)</f>
        <v>0</v>
      </c>
      <c r="AK119" s="136">
        <f>IF(COLUMN(AK$12)-COLUMN($V$12)+1&lt;=$U119,ROUNDUP(IF(SUM($V119:AJ119)+($E119-SUM($V119:AJ119))*$N119&gt;$E119-$O119,$E119-$O119-SUM($V119:AJ119),($E119-SUM($V119:AJ119))*$N119),0),0)</f>
        <v>0</v>
      </c>
      <c r="AL119" s="136">
        <f>IF(COLUMN(AL$12)-COLUMN($V$12)+1&lt;=$U119,ROUNDUP(IF(SUM($V119:AK119)+($E119-SUM($V119:AK119))*$N119&gt;$E119-$O119,$E119-$O119-SUM($V119:AK119),($E119-SUM($V119:AK119))*$N119),0),0)</f>
        <v>0</v>
      </c>
      <c r="AM119" s="136">
        <f>IF(COLUMN(AM$12)-COLUMN($V$12)+1&lt;=$U119,ROUNDUP(IF(SUM($V119:AL119)+($E119-SUM($V119:AL119))*$N119&gt;$E119-$O119,$E119-$O119-SUM($V119:AL119),($E119-SUM($V119:AL119))*$N119),0),0)</f>
        <v>0</v>
      </c>
      <c r="AN119" s="136">
        <f>IF(COLUMN(AN$12)-COLUMN($V$12)+1&lt;=$U119,ROUNDUP(IF(SUM($V119:AM119)+($E119-SUM($V119:AM119))*$N119&gt;$E119-$O119,$E119-$O119-SUM($V119:AM119),($E119-SUM($V119:AM119))*$N119),0),0)</f>
        <v>0</v>
      </c>
      <c r="AO119" s="136">
        <f>IF(COLUMN(AO$12)-COLUMN($V$12)+1&lt;=$U119,ROUNDUP(IF(SUM($V119:AN119)+($E119-SUM($V119:AN119))*$N119&gt;$E119-$O119,$E119-$O119-SUM($V119:AN119),($E119-SUM($V119:AN119))*$N119),0),0)</f>
        <v>0</v>
      </c>
      <c r="AP119" s="136">
        <f>IF(COLUMN(AP$12)-COLUMN($V$12)+1&lt;=$U119,ROUNDUP(IF(SUM($V119:AO119)+($E119-SUM($V119:AO119))*$N119&gt;$E119-$O119,$E119-$O119-SUM($V119:AO119),($E119-SUM($V119:AO119))*$N119),0),0)</f>
        <v>0</v>
      </c>
      <c r="AQ119" s="136">
        <f>IF(COLUMN(AQ$12)-COLUMN($V$12)+1&lt;=$U119,ROUNDUP(IF(SUM($V119:AP119)+($E119-SUM($V119:AP119))*$N119&gt;$E119-$O119,$E119-$O119-SUM($V119:AP119),($E119-SUM($V119:AP119))*$N119),0),0)</f>
        <v>0</v>
      </c>
      <c r="AR119" s="136">
        <f>IF(COLUMN(AR$12)-COLUMN($V$12)+1&lt;=$U119,ROUNDUP(IF(SUM($V119:AQ119)+($E119-SUM($V119:AQ119))*$N119&gt;$E119-$O119,$E119-$O119-SUM($V119:AQ119),($E119-SUM($V119:AQ119))*$N119),0),0)</f>
        <v>0</v>
      </c>
      <c r="AS119" s="136">
        <f>IF(COLUMN(AS$12)-COLUMN($V$12)+1&lt;=$U119,ROUNDUP(IF(SUM($V119:AR119)+($E119-SUM($V119:AR119))*$N119&gt;$E119-$O119,$E119-$O119-SUM($V119:AR119),($E119-SUM($V119:AR119))*$N119),0),0)</f>
        <v>0</v>
      </c>
      <c r="AT119" s="136">
        <f>IF(COLUMN(AT$12)-COLUMN($V$12)+1&lt;=$U119,ROUNDUP(IF(SUM($V119:AS119)+($E119-SUM($V119:AS119))*$N119&gt;$E119-$O119,$E119-$O119-SUM($V119:AS119),($E119-SUM($V119:AS119))*$N119),0),0)</f>
        <v>0</v>
      </c>
      <c r="AU119" s="136">
        <f>IF(COLUMN(AU$12)-COLUMN($V$12)+1&lt;=$U119,ROUNDUP(IF(SUM($V119:AT119)+($E119-SUM($V119:AT119))*$N119&gt;$E119-$O119,$E119-$O119-SUM($V119:AT119),($E119-SUM($V119:AT119))*$N119),0),0)</f>
        <v>0</v>
      </c>
      <c r="AV119" s="136">
        <f>IF(COLUMN(AV$12)-COLUMN($V$12)+1&lt;=$U119,ROUNDUP(IF(SUM($V119:AU119)+($E119-SUM($V119:AU119))*$N119&gt;$E119-$O119,$E119-$O119-SUM($V119:AU119),($E119-SUM($V119:AU119))*$N119),0),0)</f>
        <v>0</v>
      </c>
      <c r="AW119" s="136">
        <f>IF(COLUMN(AW$12)-COLUMN($V$12)+1&lt;=$U119,ROUNDUP(IF(SUM($V119:AV119)+($E119-SUM($V119:AV119))*$N119&gt;$E119-$O119,$E119-$O119-SUM($V119:AV119),($E119-SUM($V119:AV119))*$N119),0),0)</f>
        <v>0</v>
      </c>
      <c r="AX119" s="136">
        <f>IF(COLUMN(AX$12)-COLUMN($V$12)+1&lt;=$U119,ROUNDUP(IF(SUM($V119:AW119)+($E119-SUM($V119:AW119))*$N119&gt;$E119-$O119,$E119-$O119-SUM($V119:AW119),($E119-SUM($V119:AW119))*$N119),0),0)</f>
        <v>0</v>
      </c>
      <c r="AY119" s="136">
        <f>IF(COLUMN(AY$12)-COLUMN($V$12)+1&lt;=$U119,ROUNDUP(IF(SUM($V119:AX119)+($E119-SUM($V119:AX119))*$N119&gt;$E119-$O119,$E119-$O119-SUM($V119:AX119),($E119-SUM($V119:AX119))*$N119),0),0)</f>
        <v>0</v>
      </c>
      <c r="AZ119" s="136">
        <f>IF(COLUMN(AZ$12)-COLUMN($V$12)+1&lt;=$U119,ROUNDUP(IF(SUM($V119:AY119)+($E119-SUM($V119:AY119))*$N119&gt;$E119-$O119,$E119-$O119-SUM($V119:AY119),($E119-SUM($V119:AY119))*$N119),0),0)</f>
        <v>0</v>
      </c>
      <c r="BA119" s="136">
        <f>IF(COLUMN(BA$12)-COLUMN($V$12)+1&lt;=$U119,ROUNDUP(IF(SUM($V119:AZ119)+($E119-SUM($V119:AZ119))*$N119&gt;$E119-$O119,$E119-$O119-SUM($V119:AZ119),($E119-SUM($V119:AZ119))*$N119),0),0)</f>
        <v>0</v>
      </c>
      <c r="BB119" s="556">
        <f t="shared" si="121"/>
        <v>0</v>
      </c>
      <c r="BC119" s="556">
        <f t="shared" si="122"/>
        <v>0</v>
      </c>
      <c r="BD119" s="146">
        <f t="shared" si="123"/>
        <v>0</v>
      </c>
      <c r="BE119" s="146">
        <f t="shared" si="124"/>
        <v>0</v>
      </c>
      <c r="BF119" s="146">
        <f t="shared" si="125"/>
        <v>0</v>
      </c>
      <c r="BH119" s="557">
        <f t="shared" si="126"/>
        <v>0</v>
      </c>
      <c r="BI119" s="558">
        <f t="shared" si="99"/>
        <v>0</v>
      </c>
      <c r="BJ119" s="558">
        <f t="shared" si="100"/>
        <v>0</v>
      </c>
      <c r="BK119" s="557">
        <f t="shared" si="127"/>
        <v>0</v>
      </c>
      <c r="BL119" s="558">
        <f t="shared" si="101"/>
        <v>0</v>
      </c>
      <c r="BM119" s="558">
        <f t="shared" si="102"/>
        <v>0</v>
      </c>
      <c r="BN119" s="558">
        <f t="shared" si="103"/>
        <v>0</v>
      </c>
      <c r="BO119" s="558">
        <f t="shared" si="104"/>
        <v>0</v>
      </c>
      <c r="BP119" s="558">
        <f t="shared" si="105"/>
        <v>0</v>
      </c>
      <c r="BQ119" s="558">
        <f t="shared" si="106"/>
        <v>0</v>
      </c>
      <c r="BR119" s="533"/>
      <c r="BS119" s="557">
        <f t="shared" si="128"/>
        <v>0</v>
      </c>
      <c r="BT119" s="558">
        <f t="shared" si="107"/>
        <v>0</v>
      </c>
      <c r="BU119" s="558">
        <f t="shared" si="108"/>
        <v>0</v>
      </c>
      <c r="BV119" s="557">
        <f t="shared" si="129"/>
        <v>0</v>
      </c>
      <c r="BW119" s="558">
        <f t="shared" si="109"/>
        <v>0</v>
      </c>
      <c r="BX119" s="558">
        <f t="shared" si="110"/>
        <v>0</v>
      </c>
      <c r="BY119" s="558">
        <f t="shared" si="111"/>
        <v>0</v>
      </c>
      <c r="BZ119" s="558">
        <f t="shared" si="112"/>
        <v>0</v>
      </c>
      <c r="CA119" s="558">
        <f t="shared" si="113"/>
        <v>0</v>
      </c>
      <c r="CB119" s="558">
        <f t="shared" si="114"/>
        <v>0</v>
      </c>
      <c r="CC119" s="533"/>
      <c r="CD119" s="533"/>
      <c r="CE119" s="533"/>
      <c r="CF119" s="533"/>
      <c r="CG119" s="533"/>
      <c r="CH119" s="533"/>
      <c r="CI119" s="533"/>
      <c r="CJ119" s="533"/>
      <c r="CK119" s="533"/>
      <c r="CL119" s="533"/>
      <c r="CM119" s="533"/>
      <c r="CN119" s="533"/>
      <c r="CO119" s="533"/>
      <c r="CP119" s="533"/>
      <c r="CQ119" s="533"/>
      <c r="CR119" s="533"/>
      <c r="CS119" s="533"/>
      <c r="CT119" s="533"/>
      <c r="CU119" s="533"/>
      <c r="CV119" s="533"/>
      <c r="CW119" s="533"/>
      <c r="CX119" s="533"/>
      <c r="CY119" s="533"/>
      <c r="CZ119" s="533"/>
    </row>
    <row r="120" spans="2:104" ht="13.5" x14ac:dyDescent="0.2">
      <c r="B120" s="145" t="str">
        <f t="shared" si="95"/>
        <v/>
      </c>
      <c r="C120" s="550"/>
      <c r="D120" s="551"/>
      <c r="E120" s="552"/>
      <c r="F120" s="553"/>
      <c r="G120" s="553"/>
      <c r="H120" s="554"/>
      <c r="I120" s="554"/>
      <c r="J120" s="554"/>
      <c r="K120" s="554"/>
      <c r="L120" s="613" t="str" cm="1">
        <f t="array" ref="L120">IF(OR(NOT(ISBLANK(H120:K120))),SUM(H120:K120), "")</f>
        <v/>
      </c>
      <c r="M120" s="613" t="str">
        <f t="shared" si="94"/>
        <v/>
      </c>
      <c r="N120" s="555" t="str">
        <f t="shared" si="115"/>
        <v/>
      </c>
      <c r="O120" s="532">
        <f t="shared" si="116"/>
        <v>0</v>
      </c>
      <c r="P120" s="146">
        <f t="shared" si="117"/>
        <v>0</v>
      </c>
      <c r="Q120" s="146">
        <f t="shared" si="96"/>
        <v>0</v>
      </c>
      <c r="R120" s="146">
        <f t="shared" si="97"/>
        <v>0</v>
      </c>
      <c r="S120" s="146" t="str">
        <f t="shared" si="118"/>
        <v/>
      </c>
      <c r="T120" s="146" t="str">
        <f t="shared" si="119"/>
        <v/>
      </c>
      <c r="U120" s="146">
        <f t="shared" si="98"/>
        <v>0</v>
      </c>
      <c r="V120" s="136">
        <f t="shared" si="120"/>
        <v>0</v>
      </c>
      <c r="W120" s="136">
        <f>IF(COLUMN(W$12)-COLUMN($V$12)+1&lt;=$U120,ROUNDUP(IF(SUM($V120:V120)+($E120-SUM($V120:V120))*$N120&gt;$E120-$O120,$E120-$O120-SUM($V120:V120),($E120-SUM($V120:V120))*$N120),0),0)</f>
        <v>0</v>
      </c>
      <c r="X120" s="136">
        <f>IF(COLUMN(X$12)-COLUMN($V$12)+1&lt;=$U120,ROUNDUP(IF(SUM($V120:W120)+($E120-SUM($V120:W120))*$N120&gt;$E120-$O120,$E120-$O120-SUM($V120:W120),($E120-SUM($V120:W120))*$N120),0),0)</f>
        <v>0</v>
      </c>
      <c r="Y120" s="136">
        <f>IF(COLUMN(Y$12)-COLUMN($V$12)+1&lt;=$U120,ROUNDUP(IF(SUM($V120:X120)+($E120-SUM($V120:X120))*$N120&gt;$E120-$O120,$E120-$O120-SUM($V120:X120),($E120-SUM($V120:X120))*$N120),0),0)</f>
        <v>0</v>
      </c>
      <c r="Z120" s="136">
        <f>IF(COLUMN(Z$12)-COLUMN($V$12)+1&lt;=$U120,ROUNDUP(IF(SUM($V120:Y120)+($E120-SUM($V120:Y120))*$N120&gt;$E120-$O120,$E120-$O120-SUM($V120:Y120),($E120-SUM($V120:Y120))*$N120),0),0)</f>
        <v>0</v>
      </c>
      <c r="AA120" s="136">
        <f>IF(COLUMN(AA$12)-COLUMN($V$12)+1&lt;=$U120,ROUNDUP(IF(SUM($V120:Z120)+($E120-SUM($V120:Z120))*$N120&gt;$E120-$O120,$E120-$O120-SUM($V120:Z120),($E120-SUM($V120:Z120))*$N120),0),0)</f>
        <v>0</v>
      </c>
      <c r="AB120" s="136">
        <f>IF(COLUMN(AB$12)-COLUMN($V$12)+1&lt;=$U120,ROUNDUP(IF(SUM($V120:AA120)+($E120-SUM($V120:AA120))*$N120&gt;$E120-$O120,$E120-$O120-SUM($V120:AA120),($E120-SUM($V120:AA120))*$N120),0),0)</f>
        <v>0</v>
      </c>
      <c r="AC120" s="136">
        <f>IF(COLUMN(AC$12)-COLUMN($V$12)+1&lt;=$U120,ROUNDUP(IF(SUM($V120:AB120)+($E120-SUM($V120:AB120))*$N120&gt;$E120-$O120,$E120-$O120-SUM($V120:AB120),($E120-SUM($V120:AB120))*$N120),0),0)</f>
        <v>0</v>
      </c>
      <c r="AD120" s="136">
        <f>IF(COLUMN(AD$12)-COLUMN($V$12)+1&lt;=$U120,ROUNDUP(IF(SUM($V120:AC120)+($E120-SUM($V120:AC120))*$N120&gt;$E120-$O120,$E120-$O120-SUM($V120:AC120),($E120-SUM($V120:AC120))*$N120),0),0)</f>
        <v>0</v>
      </c>
      <c r="AE120" s="136">
        <f>IF(COLUMN(AE$12)-COLUMN($V$12)+1&lt;=$U120,ROUNDUP(IF(SUM($V120:AD120)+($E120-SUM($V120:AD120))*$N120&gt;$E120-$O120,$E120-$O120-SUM($V120:AD120),($E120-SUM($V120:AD120))*$N120),0),0)</f>
        <v>0</v>
      </c>
      <c r="AF120" s="136">
        <f>IF(COLUMN(AF$12)-COLUMN($V$12)+1&lt;=$U120,ROUNDUP(IF(SUM($V120:AE120)+($E120-SUM($V120:AE120))*$N120&gt;$E120-$O120,$E120-$O120-SUM($V120:AE120),($E120-SUM($V120:AE120))*$N120),0),0)</f>
        <v>0</v>
      </c>
      <c r="AG120" s="136">
        <f>IF(COLUMN(AG$12)-COLUMN($V$12)+1&lt;=$U120,ROUNDUP(IF(SUM($V120:AF120)+($E120-SUM($V120:AF120))*$N120&gt;$E120-$O120,$E120-$O120-SUM($V120:AF120),($E120-SUM($V120:AF120))*$N120),0),0)</f>
        <v>0</v>
      </c>
      <c r="AH120" s="136">
        <f>IF(COLUMN(AH$12)-COLUMN($V$12)+1&lt;=$U120,ROUNDUP(IF(SUM($V120:AG120)+($E120-SUM($V120:AG120))*$N120&gt;$E120-$O120,$E120-$O120-SUM($V120:AG120),($E120-SUM($V120:AG120))*$N120),0),0)</f>
        <v>0</v>
      </c>
      <c r="AI120" s="136">
        <f>IF(COLUMN(AI$12)-COLUMN($V$12)+1&lt;=$U120,ROUNDUP(IF(SUM($V120:AH120)+($E120-SUM($V120:AH120))*$N120&gt;$E120-$O120,$E120-$O120-SUM($V120:AH120),($E120-SUM($V120:AH120))*$N120),0),0)</f>
        <v>0</v>
      </c>
      <c r="AJ120" s="136">
        <f>IF(COLUMN(AJ$12)-COLUMN($V$12)+1&lt;=$U120,ROUNDUP(IF(SUM($V120:AI120)+($E120-SUM($V120:AI120))*$N120&gt;$E120-$O120,$E120-$O120-SUM($V120:AI120),($E120-SUM($V120:AI120))*$N120),0),0)</f>
        <v>0</v>
      </c>
      <c r="AK120" s="136">
        <f>IF(COLUMN(AK$12)-COLUMN($V$12)+1&lt;=$U120,ROUNDUP(IF(SUM($V120:AJ120)+($E120-SUM($V120:AJ120))*$N120&gt;$E120-$O120,$E120-$O120-SUM($V120:AJ120),($E120-SUM($V120:AJ120))*$N120),0),0)</f>
        <v>0</v>
      </c>
      <c r="AL120" s="136">
        <f>IF(COLUMN(AL$12)-COLUMN($V$12)+1&lt;=$U120,ROUNDUP(IF(SUM($V120:AK120)+($E120-SUM($V120:AK120))*$N120&gt;$E120-$O120,$E120-$O120-SUM($V120:AK120),($E120-SUM($V120:AK120))*$N120),0),0)</f>
        <v>0</v>
      </c>
      <c r="AM120" s="136">
        <f>IF(COLUMN(AM$12)-COLUMN($V$12)+1&lt;=$U120,ROUNDUP(IF(SUM($V120:AL120)+($E120-SUM($V120:AL120))*$N120&gt;$E120-$O120,$E120-$O120-SUM($V120:AL120),($E120-SUM($V120:AL120))*$N120),0),0)</f>
        <v>0</v>
      </c>
      <c r="AN120" s="136">
        <f>IF(COLUMN(AN$12)-COLUMN($V$12)+1&lt;=$U120,ROUNDUP(IF(SUM($V120:AM120)+($E120-SUM($V120:AM120))*$N120&gt;$E120-$O120,$E120-$O120-SUM($V120:AM120),($E120-SUM($V120:AM120))*$N120),0),0)</f>
        <v>0</v>
      </c>
      <c r="AO120" s="136">
        <f>IF(COLUMN(AO$12)-COLUMN($V$12)+1&lt;=$U120,ROUNDUP(IF(SUM($V120:AN120)+($E120-SUM($V120:AN120))*$N120&gt;$E120-$O120,$E120-$O120-SUM($V120:AN120),($E120-SUM($V120:AN120))*$N120),0),0)</f>
        <v>0</v>
      </c>
      <c r="AP120" s="136">
        <f>IF(COLUMN(AP$12)-COLUMN($V$12)+1&lt;=$U120,ROUNDUP(IF(SUM($V120:AO120)+($E120-SUM($V120:AO120))*$N120&gt;$E120-$O120,$E120-$O120-SUM($V120:AO120),($E120-SUM($V120:AO120))*$N120),0),0)</f>
        <v>0</v>
      </c>
      <c r="AQ120" s="136">
        <f>IF(COLUMN(AQ$12)-COLUMN($V$12)+1&lt;=$U120,ROUNDUP(IF(SUM($V120:AP120)+($E120-SUM($V120:AP120))*$N120&gt;$E120-$O120,$E120-$O120-SUM($V120:AP120),($E120-SUM($V120:AP120))*$N120),0),0)</f>
        <v>0</v>
      </c>
      <c r="AR120" s="136">
        <f>IF(COLUMN(AR$12)-COLUMN($V$12)+1&lt;=$U120,ROUNDUP(IF(SUM($V120:AQ120)+($E120-SUM($V120:AQ120))*$N120&gt;$E120-$O120,$E120-$O120-SUM($V120:AQ120),($E120-SUM($V120:AQ120))*$N120),0),0)</f>
        <v>0</v>
      </c>
      <c r="AS120" s="136">
        <f>IF(COLUMN(AS$12)-COLUMN($V$12)+1&lt;=$U120,ROUNDUP(IF(SUM($V120:AR120)+($E120-SUM($V120:AR120))*$N120&gt;$E120-$O120,$E120-$O120-SUM($V120:AR120),($E120-SUM($V120:AR120))*$N120),0),0)</f>
        <v>0</v>
      </c>
      <c r="AT120" s="136">
        <f>IF(COLUMN(AT$12)-COLUMN($V$12)+1&lt;=$U120,ROUNDUP(IF(SUM($V120:AS120)+($E120-SUM($V120:AS120))*$N120&gt;$E120-$O120,$E120-$O120-SUM($V120:AS120),($E120-SUM($V120:AS120))*$N120),0),0)</f>
        <v>0</v>
      </c>
      <c r="AU120" s="136">
        <f>IF(COLUMN(AU$12)-COLUMN($V$12)+1&lt;=$U120,ROUNDUP(IF(SUM($V120:AT120)+($E120-SUM($V120:AT120))*$N120&gt;$E120-$O120,$E120-$O120-SUM($V120:AT120),($E120-SUM($V120:AT120))*$N120),0),0)</f>
        <v>0</v>
      </c>
      <c r="AV120" s="136">
        <f>IF(COLUMN(AV$12)-COLUMN($V$12)+1&lt;=$U120,ROUNDUP(IF(SUM($V120:AU120)+($E120-SUM($V120:AU120))*$N120&gt;$E120-$O120,$E120-$O120-SUM($V120:AU120),($E120-SUM($V120:AU120))*$N120),0),0)</f>
        <v>0</v>
      </c>
      <c r="AW120" s="136">
        <f>IF(COLUMN(AW$12)-COLUMN($V$12)+1&lt;=$U120,ROUNDUP(IF(SUM($V120:AV120)+($E120-SUM($V120:AV120))*$N120&gt;$E120-$O120,$E120-$O120-SUM($V120:AV120),($E120-SUM($V120:AV120))*$N120),0),0)</f>
        <v>0</v>
      </c>
      <c r="AX120" s="136">
        <f>IF(COLUMN(AX$12)-COLUMN($V$12)+1&lt;=$U120,ROUNDUP(IF(SUM($V120:AW120)+($E120-SUM($V120:AW120))*$N120&gt;$E120-$O120,$E120-$O120-SUM($V120:AW120),($E120-SUM($V120:AW120))*$N120),0),0)</f>
        <v>0</v>
      </c>
      <c r="AY120" s="136">
        <f>IF(COLUMN(AY$12)-COLUMN($V$12)+1&lt;=$U120,ROUNDUP(IF(SUM($V120:AX120)+($E120-SUM($V120:AX120))*$N120&gt;$E120-$O120,$E120-$O120-SUM($V120:AX120),($E120-SUM($V120:AX120))*$N120),0),0)</f>
        <v>0</v>
      </c>
      <c r="AZ120" s="136">
        <f>IF(COLUMN(AZ$12)-COLUMN($V$12)+1&lt;=$U120,ROUNDUP(IF(SUM($V120:AY120)+($E120-SUM($V120:AY120))*$N120&gt;$E120-$O120,$E120-$O120-SUM($V120:AY120),($E120-SUM($V120:AY120))*$N120),0),0)</f>
        <v>0</v>
      </c>
      <c r="BA120" s="136">
        <f>IF(COLUMN(BA$12)-COLUMN($V$12)+1&lt;=$U120,ROUNDUP(IF(SUM($V120:AZ120)+($E120-SUM($V120:AZ120))*$N120&gt;$E120-$O120,$E120-$O120-SUM($V120:AZ120),($E120-SUM($V120:AZ120))*$N120),0),0)</f>
        <v>0</v>
      </c>
      <c r="BB120" s="556">
        <f t="shared" si="121"/>
        <v>0</v>
      </c>
      <c r="BC120" s="556">
        <f t="shared" si="122"/>
        <v>0</v>
      </c>
      <c r="BD120" s="146">
        <f t="shared" si="123"/>
        <v>0</v>
      </c>
      <c r="BE120" s="146">
        <f t="shared" si="124"/>
        <v>0</v>
      </c>
      <c r="BF120" s="146">
        <f t="shared" si="125"/>
        <v>0</v>
      </c>
      <c r="BH120" s="557">
        <f t="shared" si="126"/>
        <v>0</v>
      </c>
      <c r="BI120" s="558">
        <f t="shared" si="99"/>
        <v>0</v>
      </c>
      <c r="BJ120" s="558">
        <f t="shared" si="100"/>
        <v>0</v>
      </c>
      <c r="BK120" s="557">
        <f t="shared" si="127"/>
        <v>0</v>
      </c>
      <c r="BL120" s="558">
        <f t="shared" si="101"/>
        <v>0</v>
      </c>
      <c r="BM120" s="558">
        <f t="shared" si="102"/>
        <v>0</v>
      </c>
      <c r="BN120" s="558">
        <f t="shared" si="103"/>
        <v>0</v>
      </c>
      <c r="BO120" s="558">
        <f t="shared" si="104"/>
        <v>0</v>
      </c>
      <c r="BP120" s="558">
        <f t="shared" si="105"/>
        <v>0</v>
      </c>
      <c r="BQ120" s="558">
        <f t="shared" si="106"/>
        <v>0</v>
      </c>
      <c r="BR120" s="533"/>
      <c r="BS120" s="557">
        <f t="shared" si="128"/>
        <v>0</v>
      </c>
      <c r="BT120" s="558">
        <f t="shared" si="107"/>
        <v>0</v>
      </c>
      <c r="BU120" s="558">
        <f t="shared" si="108"/>
        <v>0</v>
      </c>
      <c r="BV120" s="557">
        <f t="shared" si="129"/>
        <v>0</v>
      </c>
      <c r="BW120" s="558">
        <f t="shared" si="109"/>
        <v>0</v>
      </c>
      <c r="BX120" s="558">
        <f t="shared" si="110"/>
        <v>0</v>
      </c>
      <c r="BY120" s="558">
        <f t="shared" si="111"/>
        <v>0</v>
      </c>
      <c r="BZ120" s="558">
        <f t="shared" si="112"/>
        <v>0</v>
      </c>
      <c r="CA120" s="558">
        <f t="shared" si="113"/>
        <v>0</v>
      </c>
      <c r="CB120" s="558">
        <f t="shared" si="114"/>
        <v>0</v>
      </c>
      <c r="CC120" s="533"/>
      <c r="CD120" s="533"/>
      <c r="CE120" s="533"/>
      <c r="CF120" s="533"/>
      <c r="CG120" s="533"/>
      <c r="CH120" s="533"/>
      <c r="CI120" s="533"/>
      <c r="CJ120" s="533"/>
      <c r="CK120" s="533"/>
      <c r="CL120" s="533"/>
      <c r="CM120" s="533"/>
      <c r="CN120" s="533"/>
      <c r="CO120" s="533"/>
      <c r="CP120" s="533"/>
      <c r="CQ120" s="533"/>
      <c r="CR120" s="533"/>
      <c r="CS120" s="533"/>
      <c r="CT120" s="533"/>
      <c r="CU120" s="533"/>
      <c r="CV120" s="533"/>
      <c r="CW120" s="533"/>
      <c r="CX120" s="533"/>
      <c r="CY120" s="533"/>
      <c r="CZ120" s="533"/>
    </row>
    <row r="121" spans="2:104" ht="13.5" x14ac:dyDescent="0.2">
      <c r="B121" s="145" t="str">
        <f t="shared" si="95"/>
        <v/>
      </c>
      <c r="C121" s="550"/>
      <c r="D121" s="551"/>
      <c r="E121" s="552"/>
      <c r="F121" s="553"/>
      <c r="G121" s="553"/>
      <c r="H121" s="554"/>
      <c r="I121" s="554"/>
      <c r="J121" s="554"/>
      <c r="K121" s="554"/>
      <c r="L121" s="613" t="str" cm="1">
        <f t="array" ref="L121">IF(OR(NOT(ISBLANK(H121:K121))),SUM(H121:K121), "")</f>
        <v/>
      </c>
      <c r="M121" s="613" t="str">
        <f t="shared" si="94"/>
        <v/>
      </c>
      <c r="N121" s="555" t="str">
        <f t="shared" si="115"/>
        <v/>
      </c>
      <c r="O121" s="532">
        <f t="shared" si="116"/>
        <v>0</v>
      </c>
      <c r="P121" s="146">
        <f t="shared" si="117"/>
        <v>0</v>
      </c>
      <c r="Q121" s="146">
        <f t="shared" si="96"/>
        <v>0</v>
      </c>
      <c r="R121" s="146">
        <f t="shared" si="97"/>
        <v>0</v>
      </c>
      <c r="S121" s="146" t="str">
        <f t="shared" si="118"/>
        <v/>
      </c>
      <c r="T121" s="146" t="str">
        <f t="shared" si="119"/>
        <v/>
      </c>
      <c r="U121" s="146">
        <f t="shared" si="98"/>
        <v>0</v>
      </c>
      <c r="V121" s="136">
        <f t="shared" si="120"/>
        <v>0</v>
      </c>
      <c r="W121" s="136">
        <f>IF(COLUMN(W$12)-COLUMN($V$12)+1&lt;=$U121,ROUNDUP(IF(SUM($V121:V121)+($E121-SUM($V121:V121))*$N121&gt;$E121-$O121,$E121-$O121-SUM($V121:V121),($E121-SUM($V121:V121))*$N121),0),0)</f>
        <v>0</v>
      </c>
      <c r="X121" s="136">
        <f>IF(COLUMN(X$12)-COLUMN($V$12)+1&lt;=$U121,ROUNDUP(IF(SUM($V121:W121)+($E121-SUM($V121:W121))*$N121&gt;$E121-$O121,$E121-$O121-SUM($V121:W121),($E121-SUM($V121:W121))*$N121),0),0)</f>
        <v>0</v>
      </c>
      <c r="Y121" s="136">
        <f>IF(COLUMN(Y$12)-COLUMN($V$12)+1&lt;=$U121,ROUNDUP(IF(SUM($V121:X121)+($E121-SUM($V121:X121))*$N121&gt;$E121-$O121,$E121-$O121-SUM($V121:X121),($E121-SUM($V121:X121))*$N121),0),0)</f>
        <v>0</v>
      </c>
      <c r="Z121" s="136">
        <f>IF(COLUMN(Z$12)-COLUMN($V$12)+1&lt;=$U121,ROUNDUP(IF(SUM($V121:Y121)+($E121-SUM($V121:Y121))*$N121&gt;$E121-$O121,$E121-$O121-SUM($V121:Y121),($E121-SUM($V121:Y121))*$N121),0),0)</f>
        <v>0</v>
      </c>
      <c r="AA121" s="136">
        <f>IF(COLUMN(AA$12)-COLUMN($V$12)+1&lt;=$U121,ROUNDUP(IF(SUM($V121:Z121)+($E121-SUM($V121:Z121))*$N121&gt;$E121-$O121,$E121-$O121-SUM($V121:Z121),($E121-SUM($V121:Z121))*$N121),0),0)</f>
        <v>0</v>
      </c>
      <c r="AB121" s="136">
        <f>IF(COLUMN(AB$12)-COLUMN($V$12)+1&lt;=$U121,ROUNDUP(IF(SUM($V121:AA121)+($E121-SUM($V121:AA121))*$N121&gt;$E121-$O121,$E121-$O121-SUM($V121:AA121),($E121-SUM($V121:AA121))*$N121),0),0)</f>
        <v>0</v>
      </c>
      <c r="AC121" s="136">
        <f>IF(COLUMN(AC$12)-COLUMN($V$12)+1&lt;=$U121,ROUNDUP(IF(SUM($V121:AB121)+($E121-SUM($V121:AB121))*$N121&gt;$E121-$O121,$E121-$O121-SUM($V121:AB121),($E121-SUM($V121:AB121))*$N121),0),0)</f>
        <v>0</v>
      </c>
      <c r="AD121" s="136">
        <f>IF(COLUMN(AD$12)-COLUMN($V$12)+1&lt;=$U121,ROUNDUP(IF(SUM($V121:AC121)+($E121-SUM($V121:AC121))*$N121&gt;$E121-$O121,$E121-$O121-SUM($V121:AC121),($E121-SUM($V121:AC121))*$N121),0),0)</f>
        <v>0</v>
      </c>
      <c r="AE121" s="136">
        <f>IF(COLUMN(AE$12)-COLUMN($V$12)+1&lt;=$U121,ROUNDUP(IF(SUM($V121:AD121)+($E121-SUM($V121:AD121))*$N121&gt;$E121-$O121,$E121-$O121-SUM($V121:AD121),($E121-SUM($V121:AD121))*$N121),0),0)</f>
        <v>0</v>
      </c>
      <c r="AF121" s="136">
        <f>IF(COLUMN(AF$12)-COLUMN($V$12)+1&lt;=$U121,ROUNDUP(IF(SUM($V121:AE121)+($E121-SUM($V121:AE121))*$N121&gt;$E121-$O121,$E121-$O121-SUM($V121:AE121),($E121-SUM($V121:AE121))*$N121),0),0)</f>
        <v>0</v>
      </c>
      <c r="AG121" s="136">
        <f>IF(COLUMN(AG$12)-COLUMN($V$12)+1&lt;=$U121,ROUNDUP(IF(SUM($V121:AF121)+($E121-SUM($V121:AF121))*$N121&gt;$E121-$O121,$E121-$O121-SUM($V121:AF121),($E121-SUM($V121:AF121))*$N121),0),0)</f>
        <v>0</v>
      </c>
      <c r="AH121" s="136">
        <f>IF(COLUMN(AH$12)-COLUMN($V$12)+1&lt;=$U121,ROUNDUP(IF(SUM($V121:AG121)+($E121-SUM($V121:AG121))*$N121&gt;$E121-$O121,$E121-$O121-SUM($V121:AG121),($E121-SUM($V121:AG121))*$N121),0),0)</f>
        <v>0</v>
      </c>
      <c r="AI121" s="136">
        <f>IF(COLUMN(AI$12)-COLUMN($V$12)+1&lt;=$U121,ROUNDUP(IF(SUM($V121:AH121)+($E121-SUM($V121:AH121))*$N121&gt;$E121-$O121,$E121-$O121-SUM($V121:AH121),($E121-SUM($V121:AH121))*$N121),0),0)</f>
        <v>0</v>
      </c>
      <c r="AJ121" s="136">
        <f>IF(COLUMN(AJ$12)-COLUMN($V$12)+1&lt;=$U121,ROUNDUP(IF(SUM($V121:AI121)+($E121-SUM($V121:AI121))*$N121&gt;$E121-$O121,$E121-$O121-SUM($V121:AI121),($E121-SUM($V121:AI121))*$N121),0),0)</f>
        <v>0</v>
      </c>
      <c r="AK121" s="136">
        <f>IF(COLUMN(AK$12)-COLUMN($V$12)+1&lt;=$U121,ROUNDUP(IF(SUM($V121:AJ121)+($E121-SUM($V121:AJ121))*$N121&gt;$E121-$O121,$E121-$O121-SUM($V121:AJ121),($E121-SUM($V121:AJ121))*$N121),0),0)</f>
        <v>0</v>
      </c>
      <c r="AL121" s="136">
        <f>IF(COLUMN(AL$12)-COLUMN($V$12)+1&lt;=$U121,ROUNDUP(IF(SUM($V121:AK121)+($E121-SUM($V121:AK121))*$N121&gt;$E121-$O121,$E121-$O121-SUM($V121:AK121),($E121-SUM($V121:AK121))*$N121),0),0)</f>
        <v>0</v>
      </c>
      <c r="AM121" s="136">
        <f>IF(COLUMN(AM$12)-COLUMN($V$12)+1&lt;=$U121,ROUNDUP(IF(SUM($V121:AL121)+($E121-SUM($V121:AL121))*$N121&gt;$E121-$O121,$E121-$O121-SUM($V121:AL121),($E121-SUM($V121:AL121))*$N121),0),0)</f>
        <v>0</v>
      </c>
      <c r="AN121" s="136">
        <f>IF(COLUMN(AN$12)-COLUMN($V$12)+1&lt;=$U121,ROUNDUP(IF(SUM($V121:AM121)+($E121-SUM($V121:AM121))*$N121&gt;$E121-$O121,$E121-$O121-SUM($V121:AM121),($E121-SUM($V121:AM121))*$N121),0),0)</f>
        <v>0</v>
      </c>
      <c r="AO121" s="136">
        <f>IF(COLUMN(AO$12)-COLUMN($V$12)+1&lt;=$U121,ROUNDUP(IF(SUM($V121:AN121)+($E121-SUM($V121:AN121))*$N121&gt;$E121-$O121,$E121-$O121-SUM($V121:AN121),($E121-SUM($V121:AN121))*$N121),0),0)</f>
        <v>0</v>
      </c>
      <c r="AP121" s="136">
        <f>IF(COLUMN(AP$12)-COLUMN($V$12)+1&lt;=$U121,ROUNDUP(IF(SUM($V121:AO121)+($E121-SUM($V121:AO121))*$N121&gt;$E121-$O121,$E121-$O121-SUM($V121:AO121),($E121-SUM($V121:AO121))*$N121),0),0)</f>
        <v>0</v>
      </c>
      <c r="AQ121" s="136">
        <f>IF(COLUMN(AQ$12)-COLUMN($V$12)+1&lt;=$U121,ROUNDUP(IF(SUM($V121:AP121)+($E121-SUM($V121:AP121))*$N121&gt;$E121-$O121,$E121-$O121-SUM($V121:AP121),($E121-SUM($V121:AP121))*$N121),0),0)</f>
        <v>0</v>
      </c>
      <c r="AR121" s="136">
        <f>IF(COLUMN(AR$12)-COLUMN($V$12)+1&lt;=$U121,ROUNDUP(IF(SUM($V121:AQ121)+($E121-SUM($V121:AQ121))*$N121&gt;$E121-$O121,$E121-$O121-SUM($V121:AQ121),($E121-SUM($V121:AQ121))*$N121),0),0)</f>
        <v>0</v>
      </c>
      <c r="AS121" s="136">
        <f>IF(COLUMN(AS$12)-COLUMN($V$12)+1&lt;=$U121,ROUNDUP(IF(SUM($V121:AR121)+($E121-SUM($V121:AR121))*$N121&gt;$E121-$O121,$E121-$O121-SUM($V121:AR121),($E121-SUM($V121:AR121))*$N121),0),0)</f>
        <v>0</v>
      </c>
      <c r="AT121" s="136">
        <f>IF(COLUMN(AT$12)-COLUMN($V$12)+1&lt;=$U121,ROUNDUP(IF(SUM($V121:AS121)+($E121-SUM($V121:AS121))*$N121&gt;$E121-$O121,$E121-$O121-SUM($V121:AS121),($E121-SUM($V121:AS121))*$N121),0),0)</f>
        <v>0</v>
      </c>
      <c r="AU121" s="136">
        <f>IF(COLUMN(AU$12)-COLUMN($V$12)+1&lt;=$U121,ROUNDUP(IF(SUM($V121:AT121)+($E121-SUM($V121:AT121))*$N121&gt;$E121-$O121,$E121-$O121-SUM($V121:AT121),($E121-SUM($V121:AT121))*$N121),0),0)</f>
        <v>0</v>
      </c>
      <c r="AV121" s="136">
        <f>IF(COLUMN(AV$12)-COLUMN($V$12)+1&lt;=$U121,ROUNDUP(IF(SUM($V121:AU121)+($E121-SUM($V121:AU121))*$N121&gt;$E121-$O121,$E121-$O121-SUM($V121:AU121),($E121-SUM($V121:AU121))*$N121),0),0)</f>
        <v>0</v>
      </c>
      <c r="AW121" s="136">
        <f>IF(COLUMN(AW$12)-COLUMN($V$12)+1&lt;=$U121,ROUNDUP(IF(SUM($V121:AV121)+($E121-SUM($V121:AV121))*$N121&gt;$E121-$O121,$E121-$O121-SUM($V121:AV121),($E121-SUM($V121:AV121))*$N121),0),0)</f>
        <v>0</v>
      </c>
      <c r="AX121" s="136">
        <f>IF(COLUMN(AX$12)-COLUMN($V$12)+1&lt;=$U121,ROUNDUP(IF(SUM($V121:AW121)+($E121-SUM($V121:AW121))*$N121&gt;$E121-$O121,$E121-$O121-SUM($V121:AW121),($E121-SUM($V121:AW121))*$N121),0),0)</f>
        <v>0</v>
      </c>
      <c r="AY121" s="136">
        <f>IF(COLUMN(AY$12)-COLUMN($V$12)+1&lt;=$U121,ROUNDUP(IF(SUM($V121:AX121)+($E121-SUM($V121:AX121))*$N121&gt;$E121-$O121,$E121-$O121-SUM($V121:AX121),($E121-SUM($V121:AX121))*$N121),0),0)</f>
        <v>0</v>
      </c>
      <c r="AZ121" s="136">
        <f>IF(COLUMN(AZ$12)-COLUMN($V$12)+1&lt;=$U121,ROUNDUP(IF(SUM($V121:AY121)+($E121-SUM($V121:AY121))*$N121&gt;$E121-$O121,$E121-$O121-SUM($V121:AY121),($E121-SUM($V121:AY121))*$N121),0),0)</f>
        <v>0</v>
      </c>
      <c r="BA121" s="136">
        <f>IF(COLUMN(BA$12)-COLUMN($V$12)+1&lt;=$U121,ROUNDUP(IF(SUM($V121:AZ121)+($E121-SUM($V121:AZ121))*$N121&gt;$E121-$O121,$E121-$O121-SUM($V121:AZ121),($E121-SUM($V121:AZ121))*$N121),0),0)</f>
        <v>0</v>
      </c>
      <c r="BB121" s="556">
        <f t="shared" si="121"/>
        <v>0</v>
      </c>
      <c r="BC121" s="556">
        <f t="shared" si="122"/>
        <v>0</v>
      </c>
      <c r="BD121" s="146">
        <f t="shared" si="123"/>
        <v>0</v>
      </c>
      <c r="BE121" s="146">
        <f t="shared" si="124"/>
        <v>0</v>
      </c>
      <c r="BF121" s="146">
        <f t="shared" si="125"/>
        <v>0</v>
      </c>
      <c r="BH121" s="557">
        <f t="shared" si="126"/>
        <v>0</v>
      </c>
      <c r="BI121" s="558">
        <f t="shared" si="99"/>
        <v>0</v>
      </c>
      <c r="BJ121" s="558">
        <f t="shared" si="100"/>
        <v>0</v>
      </c>
      <c r="BK121" s="557">
        <f t="shared" si="127"/>
        <v>0</v>
      </c>
      <c r="BL121" s="558">
        <f t="shared" si="101"/>
        <v>0</v>
      </c>
      <c r="BM121" s="558">
        <f t="shared" si="102"/>
        <v>0</v>
      </c>
      <c r="BN121" s="558">
        <f t="shared" si="103"/>
        <v>0</v>
      </c>
      <c r="BO121" s="558">
        <f t="shared" si="104"/>
        <v>0</v>
      </c>
      <c r="BP121" s="558">
        <f t="shared" si="105"/>
        <v>0</v>
      </c>
      <c r="BQ121" s="558">
        <f t="shared" si="106"/>
        <v>0</v>
      </c>
      <c r="BR121" s="533"/>
      <c r="BS121" s="557">
        <f t="shared" si="128"/>
        <v>0</v>
      </c>
      <c r="BT121" s="558">
        <f t="shared" si="107"/>
        <v>0</v>
      </c>
      <c r="BU121" s="558">
        <f t="shared" si="108"/>
        <v>0</v>
      </c>
      <c r="BV121" s="557">
        <f t="shared" si="129"/>
        <v>0</v>
      </c>
      <c r="BW121" s="558">
        <f t="shared" si="109"/>
        <v>0</v>
      </c>
      <c r="BX121" s="558">
        <f t="shared" si="110"/>
        <v>0</v>
      </c>
      <c r="BY121" s="558">
        <f t="shared" si="111"/>
        <v>0</v>
      </c>
      <c r="BZ121" s="558">
        <f t="shared" si="112"/>
        <v>0</v>
      </c>
      <c r="CA121" s="558">
        <f t="shared" si="113"/>
        <v>0</v>
      </c>
      <c r="CB121" s="558">
        <f t="shared" si="114"/>
        <v>0</v>
      </c>
      <c r="CC121" s="533"/>
      <c r="CD121" s="533"/>
      <c r="CE121" s="533"/>
      <c r="CF121" s="533"/>
      <c r="CG121" s="533"/>
      <c r="CH121" s="533"/>
      <c r="CI121" s="533"/>
      <c r="CJ121" s="533"/>
      <c r="CK121" s="533"/>
      <c r="CL121" s="533"/>
      <c r="CM121" s="533"/>
      <c r="CN121" s="533"/>
      <c r="CO121" s="533"/>
      <c r="CP121" s="533"/>
      <c r="CQ121" s="533"/>
      <c r="CR121" s="533"/>
      <c r="CS121" s="533"/>
      <c r="CT121" s="533"/>
      <c r="CU121" s="533"/>
      <c r="CV121" s="533"/>
      <c r="CW121" s="533"/>
      <c r="CX121" s="533"/>
      <c r="CY121" s="533"/>
      <c r="CZ121" s="533"/>
    </row>
    <row r="122" spans="2:104" ht="13.5" x14ac:dyDescent="0.2">
      <c r="B122" s="145" t="str">
        <f t="shared" si="95"/>
        <v/>
      </c>
      <c r="C122" s="550"/>
      <c r="D122" s="551"/>
      <c r="E122" s="552"/>
      <c r="F122" s="553"/>
      <c r="G122" s="553"/>
      <c r="H122" s="554"/>
      <c r="I122" s="554"/>
      <c r="J122" s="554"/>
      <c r="K122" s="554"/>
      <c r="L122" s="613" t="str" cm="1">
        <f t="array" ref="L122">IF(OR(NOT(ISBLANK(H122:K122))),SUM(H122:K122), "")</f>
        <v/>
      </c>
      <c r="M122" s="613" t="str">
        <f t="shared" si="94"/>
        <v/>
      </c>
      <c r="N122" s="555" t="str">
        <f t="shared" si="115"/>
        <v/>
      </c>
      <c r="O122" s="532">
        <f t="shared" si="116"/>
        <v>0</v>
      </c>
      <c r="P122" s="146">
        <f t="shared" si="117"/>
        <v>0</v>
      </c>
      <c r="Q122" s="146">
        <f t="shared" si="96"/>
        <v>0</v>
      </c>
      <c r="R122" s="146">
        <f t="shared" si="97"/>
        <v>0</v>
      </c>
      <c r="S122" s="146" t="str">
        <f t="shared" si="118"/>
        <v/>
      </c>
      <c r="T122" s="146" t="str">
        <f t="shared" si="119"/>
        <v/>
      </c>
      <c r="U122" s="146">
        <f t="shared" si="98"/>
        <v>0</v>
      </c>
      <c r="V122" s="136">
        <f t="shared" si="120"/>
        <v>0</v>
      </c>
      <c r="W122" s="136">
        <f>IF(COLUMN(W$12)-COLUMN($V$12)+1&lt;=$U122,ROUNDUP(IF(SUM($V122:V122)+($E122-SUM($V122:V122))*$N122&gt;$E122-$O122,$E122-$O122-SUM($V122:V122),($E122-SUM($V122:V122))*$N122),0),0)</f>
        <v>0</v>
      </c>
      <c r="X122" s="136">
        <f>IF(COLUMN(X$12)-COLUMN($V$12)+1&lt;=$U122,ROUNDUP(IF(SUM($V122:W122)+($E122-SUM($V122:W122))*$N122&gt;$E122-$O122,$E122-$O122-SUM($V122:W122),($E122-SUM($V122:W122))*$N122),0),0)</f>
        <v>0</v>
      </c>
      <c r="Y122" s="136">
        <f>IF(COLUMN(Y$12)-COLUMN($V$12)+1&lt;=$U122,ROUNDUP(IF(SUM($V122:X122)+($E122-SUM($V122:X122))*$N122&gt;$E122-$O122,$E122-$O122-SUM($V122:X122),($E122-SUM($V122:X122))*$N122),0),0)</f>
        <v>0</v>
      </c>
      <c r="Z122" s="136">
        <f>IF(COLUMN(Z$12)-COLUMN($V$12)+1&lt;=$U122,ROUNDUP(IF(SUM($V122:Y122)+($E122-SUM($V122:Y122))*$N122&gt;$E122-$O122,$E122-$O122-SUM($V122:Y122),($E122-SUM($V122:Y122))*$N122),0),0)</f>
        <v>0</v>
      </c>
      <c r="AA122" s="136">
        <f>IF(COLUMN(AA$12)-COLUMN($V$12)+1&lt;=$U122,ROUNDUP(IF(SUM($V122:Z122)+($E122-SUM($V122:Z122))*$N122&gt;$E122-$O122,$E122-$O122-SUM($V122:Z122),($E122-SUM($V122:Z122))*$N122),0),0)</f>
        <v>0</v>
      </c>
      <c r="AB122" s="136">
        <f>IF(COLUMN(AB$12)-COLUMN($V$12)+1&lt;=$U122,ROUNDUP(IF(SUM($V122:AA122)+($E122-SUM($V122:AA122))*$N122&gt;$E122-$O122,$E122-$O122-SUM($V122:AA122),($E122-SUM($V122:AA122))*$N122),0),0)</f>
        <v>0</v>
      </c>
      <c r="AC122" s="136">
        <f>IF(COLUMN(AC$12)-COLUMN($V$12)+1&lt;=$U122,ROUNDUP(IF(SUM($V122:AB122)+($E122-SUM($V122:AB122))*$N122&gt;$E122-$O122,$E122-$O122-SUM($V122:AB122),($E122-SUM($V122:AB122))*$N122),0),0)</f>
        <v>0</v>
      </c>
      <c r="AD122" s="136">
        <f>IF(COLUMN(AD$12)-COLUMN($V$12)+1&lt;=$U122,ROUNDUP(IF(SUM($V122:AC122)+($E122-SUM($V122:AC122))*$N122&gt;$E122-$O122,$E122-$O122-SUM($V122:AC122),($E122-SUM($V122:AC122))*$N122),0),0)</f>
        <v>0</v>
      </c>
      <c r="AE122" s="136">
        <f>IF(COLUMN(AE$12)-COLUMN($V$12)+1&lt;=$U122,ROUNDUP(IF(SUM($V122:AD122)+($E122-SUM($V122:AD122))*$N122&gt;$E122-$O122,$E122-$O122-SUM($V122:AD122),($E122-SUM($V122:AD122))*$N122),0),0)</f>
        <v>0</v>
      </c>
      <c r="AF122" s="136">
        <f>IF(COLUMN(AF$12)-COLUMN($V$12)+1&lt;=$U122,ROUNDUP(IF(SUM($V122:AE122)+($E122-SUM($V122:AE122))*$N122&gt;$E122-$O122,$E122-$O122-SUM($V122:AE122),($E122-SUM($V122:AE122))*$N122),0),0)</f>
        <v>0</v>
      </c>
      <c r="AG122" s="136">
        <f>IF(COLUMN(AG$12)-COLUMN($V$12)+1&lt;=$U122,ROUNDUP(IF(SUM($V122:AF122)+($E122-SUM($V122:AF122))*$N122&gt;$E122-$O122,$E122-$O122-SUM($V122:AF122),($E122-SUM($V122:AF122))*$N122),0),0)</f>
        <v>0</v>
      </c>
      <c r="AH122" s="136">
        <f>IF(COLUMN(AH$12)-COLUMN($V$12)+1&lt;=$U122,ROUNDUP(IF(SUM($V122:AG122)+($E122-SUM($V122:AG122))*$N122&gt;$E122-$O122,$E122-$O122-SUM($V122:AG122),($E122-SUM($V122:AG122))*$N122),0),0)</f>
        <v>0</v>
      </c>
      <c r="AI122" s="136">
        <f>IF(COLUMN(AI$12)-COLUMN($V$12)+1&lt;=$U122,ROUNDUP(IF(SUM($V122:AH122)+($E122-SUM($V122:AH122))*$N122&gt;$E122-$O122,$E122-$O122-SUM($V122:AH122),($E122-SUM($V122:AH122))*$N122),0),0)</f>
        <v>0</v>
      </c>
      <c r="AJ122" s="136">
        <f>IF(COLUMN(AJ$12)-COLUMN($V$12)+1&lt;=$U122,ROUNDUP(IF(SUM($V122:AI122)+($E122-SUM($V122:AI122))*$N122&gt;$E122-$O122,$E122-$O122-SUM($V122:AI122),($E122-SUM($V122:AI122))*$N122),0),0)</f>
        <v>0</v>
      </c>
      <c r="AK122" s="136">
        <f>IF(COLUMN(AK$12)-COLUMN($V$12)+1&lt;=$U122,ROUNDUP(IF(SUM($V122:AJ122)+($E122-SUM($V122:AJ122))*$N122&gt;$E122-$O122,$E122-$O122-SUM($V122:AJ122),($E122-SUM($V122:AJ122))*$N122),0),0)</f>
        <v>0</v>
      </c>
      <c r="AL122" s="136">
        <f>IF(COLUMN(AL$12)-COLUMN($V$12)+1&lt;=$U122,ROUNDUP(IF(SUM($V122:AK122)+($E122-SUM($V122:AK122))*$N122&gt;$E122-$O122,$E122-$O122-SUM($V122:AK122),($E122-SUM($V122:AK122))*$N122),0),0)</f>
        <v>0</v>
      </c>
      <c r="AM122" s="136">
        <f>IF(COLUMN(AM$12)-COLUMN($V$12)+1&lt;=$U122,ROUNDUP(IF(SUM($V122:AL122)+($E122-SUM($V122:AL122))*$N122&gt;$E122-$O122,$E122-$O122-SUM($V122:AL122),($E122-SUM($V122:AL122))*$N122),0),0)</f>
        <v>0</v>
      </c>
      <c r="AN122" s="136">
        <f>IF(COLUMN(AN$12)-COLUMN($V$12)+1&lt;=$U122,ROUNDUP(IF(SUM($V122:AM122)+($E122-SUM($V122:AM122))*$N122&gt;$E122-$O122,$E122-$O122-SUM($V122:AM122),($E122-SUM($V122:AM122))*$N122),0),0)</f>
        <v>0</v>
      </c>
      <c r="AO122" s="136">
        <f>IF(COLUMN(AO$12)-COLUMN($V$12)+1&lt;=$U122,ROUNDUP(IF(SUM($V122:AN122)+($E122-SUM($V122:AN122))*$N122&gt;$E122-$O122,$E122-$O122-SUM($V122:AN122),($E122-SUM($V122:AN122))*$N122),0),0)</f>
        <v>0</v>
      </c>
      <c r="AP122" s="136">
        <f>IF(COLUMN(AP$12)-COLUMN($V$12)+1&lt;=$U122,ROUNDUP(IF(SUM($V122:AO122)+($E122-SUM($V122:AO122))*$N122&gt;$E122-$O122,$E122-$O122-SUM($V122:AO122),($E122-SUM($V122:AO122))*$N122),0),0)</f>
        <v>0</v>
      </c>
      <c r="AQ122" s="136">
        <f>IF(COLUMN(AQ$12)-COLUMN($V$12)+1&lt;=$U122,ROUNDUP(IF(SUM($V122:AP122)+($E122-SUM($V122:AP122))*$N122&gt;$E122-$O122,$E122-$O122-SUM($V122:AP122),($E122-SUM($V122:AP122))*$N122),0),0)</f>
        <v>0</v>
      </c>
      <c r="AR122" s="136">
        <f>IF(COLUMN(AR$12)-COLUMN($V$12)+1&lt;=$U122,ROUNDUP(IF(SUM($V122:AQ122)+($E122-SUM($V122:AQ122))*$N122&gt;$E122-$O122,$E122-$O122-SUM($V122:AQ122),($E122-SUM($V122:AQ122))*$N122),0),0)</f>
        <v>0</v>
      </c>
      <c r="AS122" s="136">
        <f>IF(COLUMN(AS$12)-COLUMN($V$12)+1&lt;=$U122,ROUNDUP(IF(SUM($V122:AR122)+($E122-SUM($V122:AR122))*$N122&gt;$E122-$O122,$E122-$O122-SUM($V122:AR122),($E122-SUM($V122:AR122))*$N122),0),0)</f>
        <v>0</v>
      </c>
      <c r="AT122" s="136">
        <f>IF(COLUMN(AT$12)-COLUMN($V$12)+1&lt;=$U122,ROUNDUP(IF(SUM($V122:AS122)+($E122-SUM($V122:AS122))*$N122&gt;$E122-$O122,$E122-$O122-SUM($V122:AS122),($E122-SUM($V122:AS122))*$N122),0),0)</f>
        <v>0</v>
      </c>
      <c r="AU122" s="136">
        <f>IF(COLUMN(AU$12)-COLUMN($V$12)+1&lt;=$U122,ROUNDUP(IF(SUM($V122:AT122)+($E122-SUM($V122:AT122))*$N122&gt;$E122-$O122,$E122-$O122-SUM($V122:AT122),($E122-SUM($V122:AT122))*$N122),0),0)</f>
        <v>0</v>
      </c>
      <c r="AV122" s="136">
        <f>IF(COLUMN(AV$12)-COLUMN($V$12)+1&lt;=$U122,ROUNDUP(IF(SUM($V122:AU122)+($E122-SUM($V122:AU122))*$N122&gt;$E122-$O122,$E122-$O122-SUM($V122:AU122),($E122-SUM($V122:AU122))*$N122),0),0)</f>
        <v>0</v>
      </c>
      <c r="AW122" s="136">
        <f>IF(COLUMN(AW$12)-COLUMN($V$12)+1&lt;=$U122,ROUNDUP(IF(SUM($V122:AV122)+($E122-SUM($V122:AV122))*$N122&gt;$E122-$O122,$E122-$O122-SUM($V122:AV122),($E122-SUM($V122:AV122))*$N122),0),0)</f>
        <v>0</v>
      </c>
      <c r="AX122" s="136">
        <f>IF(COLUMN(AX$12)-COLUMN($V$12)+1&lt;=$U122,ROUNDUP(IF(SUM($V122:AW122)+($E122-SUM($V122:AW122))*$N122&gt;$E122-$O122,$E122-$O122-SUM($V122:AW122),($E122-SUM($V122:AW122))*$N122),0),0)</f>
        <v>0</v>
      </c>
      <c r="AY122" s="136">
        <f>IF(COLUMN(AY$12)-COLUMN($V$12)+1&lt;=$U122,ROUNDUP(IF(SUM($V122:AX122)+($E122-SUM($V122:AX122))*$N122&gt;$E122-$O122,$E122-$O122-SUM($V122:AX122),($E122-SUM($V122:AX122))*$N122),0),0)</f>
        <v>0</v>
      </c>
      <c r="AZ122" s="136">
        <f>IF(COLUMN(AZ$12)-COLUMN($V$12)+1&lt;=$U122,ROUNDUP(IF(SUM($V122:AY122)+($E122-SUM($V122:AY122))*$N122&gt;$E122-$O122,$E122-$O122-SUM($V122:AY122),($E122-SUM($V122:AY122))*$N122),0),0)</f>
        <v>0</v>
      </c>
      <c r="BA122" s="136">
        <f>IF(COLUMN(BA$12)-COLUMN($V$12)+1&lt;=$U122,ROUNDUP(IF(SUM($V122:AZ122)+($E122-SUM($V122:AZ122))*$N122&gt;$E122-$O122,$E122-$O122-SUM($V122:AZ122),($E122-SUM($V122:AZ122))*$N122),0),0)</f>
        <v>0</v>
      </c>
      <c r="BB122" s="556">
        <f t="shared" si="121"/>
        <v>0</v>
      </c>
      <c r="BC122" s="556">
        <f t="shared" si="122"/>
        <v>0</v>
      </c>
      <c r="BD122" s="146">
        <f t="shared" si="123"/>
        <v>0</v>
      </c>
      <c r="BE122" s="146">
        <f t="shared" si="124"/>
        <v>0</v>
      </c>
      <c r="BF122" s="146">
        <f t="shared" si="125"/>
        <v>0</v>
      </c>
      <c r="BH122" s="557">
        <f t="shared" si="126"/>
        <v>0</v>
      </c>
      <c r="BI122" s="558">
        <f t="shared" si="99"/>
        <v>0</v>
      </c>
      <c r="BJ122" s="558">
        <f t="shared" si="100"/>
        <v>0</v>
      </c>
      <c r="BK122" s="557">
        <f t="shared" si="127"/>
        <v>0</v>
      </c>
      <c r="BL122" s="558">
        <f t="shared" si="101"/>
        <v>0</v>
      </c>
      <c r="BM122" s="558">
        <f t="shared" si="102"/>
        <v>0</v>
      </c>
      <c r="BN122" s="558">
        <f t="shared" si="103"/>
        <v>0</v>
      </c>
      <c r="BO122" s="558">
        <f t="shared" si="104"/>
        <v>0</v>
      </c>
      <c r="BP122" s="558">
        <f t="shared" si="105"/>
        <v>0</v>
      </c>
      <c r="BQ122" s="558">
        <f t="shared" si="106"/>
        <v>0</v>
      </c>
      <c r="BR122" s="533"/>
      <c r="BS122" s="557">
        <f t="shared" si="128"/>
        <v>0</v>
      </c>
      <c r="BT122" s="558">
        <f t="shared" si="107"/>
        <v>0</v>
      </c>
      <c r="BU122" s="558">
        <f t="shared" si="108"/>
        <v>0</v>
      </c>
      <c r="BV122" s="557">
        <f t="shared" si="129"/>
        <v>0</v>
      </c>
      <c r="BW122" s="558">
        <f t="shared" si="109"/>
        <v>0</v>
      </c>
      <c r="BX122" s="558">
        <f t="shared" si="110"/>
        <v>0</v>
      </c>
      <c r="BY122" s="558">
        <f t="shared" si="111"/>
        <v>0</v>
      </c>
      <c r="BZ122" s="558">
        <f t="shared" si="112"/>
        <v>0</v>
      </c>
      <c r="CA122" s="558">
        <f t="shared" si="113"/>
        <v>0</v>
      </c>
      <c r="CB122" s="558">
        <f t="shared" si="114"/>
        <v>0</v>
      </c>
      <c r="CC122" s="533"/>
      <c r="CD122" s="533"/>
      <c r="CE122" s="533"/>
      <c r="CF122" s="533"/>
      <c r="CG122" s="533"/>
      <c r="CH122" s="533"/>
      <c r="CI122" s="533"/>
      <c r="CJ122" s="533"/>
      <c r="CK122" s="533"/>
      <c r="CL122" s="533"/>
      <c r="CM122" s="533"/>
      <c r="CN122" s="533"/>
      <c r="CO122" s="533"/>
      <c r="CP122" s="533"/>
      <c r="CQ122" s="533"/>
      <c r="CR122" s="533"/>
      <c r="CS122" s="533"/>
      <c r="CT122" s="533"/>
      <c r="CU122" s="533"/>
      <c r="CV122" s="533"/>
      <c r="CW122" s="533"/>
      <c r="CX122" s="533"/>
      <c r="CY122" s="533"/>
      <c r="CZ122" s="533"/>
    </row>
    <row r="123" spans="2:104" ht="13.5" x14ac:dyDescent="0.2">
      <c r="B123" s="145" t="str">
        <f t="shared" si="95"/>
        <v/>
      </c>
      <c r="C123" s="550"/>
      <c r="D123" s="551"/>
      <c r="E123" s="552"/>
      <c r="F123" s="553"/>
      <c r="G123" s="553"/>
      <c r="H123" s="554"/>
      <c r="I123" s="554"/>
      <c r="J123" s="554"/>
      <c r="K123" s="554"/>
      <c r="L123" s="613" t="str" cm="1">
        <f t="array" ref="L123">IF(OR(NOT(ISBLANK(H123:K123))),SUM(H123:K123), "")</f>
        <v/>
      </c>
      <c r="M123" s="613" t="str">
        <f t="shared" si="94"/>
        <v/>
      </c>
      <c r="N123" s="555" t="str">
        <f t="shared" si="115"/>
        <v/>
      </c>
      <c r="O123" s="532">
        <f t="shared" si="116"/>
        <v>0</v>
      </c>
      <c r="P123" s="146">
        <f t="shared" si="117"/>
        <v>0</v>
      </c>
      <c r="Q123" s="146">
        <f t="shared" si="96"/>
        <v>0</v>
      </c>
      <c r="R123" s="146">
        <f t="shared" si="97"/>
        <v>0</v>
      </c>
      <c r="S123" s="146" t="str">
        <f t="shared" si="118"/>
        <v/>
      </c>
      <c r="T123" s="146" t="str">
        <f t="shared" si="119"/>
        <v/>
      </c>
      <c r="U123" s="146">
        <f t="shared" si="98"/>
        <v>0</v>
      </c>
      <c r="V123" s="136">
        <f t="shared" si="120"/>
        <v>0</v>
      </c>
      <c r="W123" s="136">
        <f>IF(COLUMN(W$12)-COLUMN($V$12)+1&lt;=$U123,ROUNDUP(IF(SUM($V123:V123)+($E123-SUM($V123:V123))*$N123&gt;$E123-$O123,$E123-$O123-SUM($V123:V123),($E123-SUM($V123:V123))*$N123),0),0)</f>
        <v>0</v>
      </c>
      <c r="X123" s="136">
        <f>IF(COLUMN(X$12)-COLUMN($V$12)+1&lt;=$U123,ROUNDUP(IF(SUM($V123:W123)+($E123-SUM($V123:W123))*$N123&gt;$E123-$O123,$E123-$O123-SUM($V123:W123),($E123-SUM($V123:W123))*$N123),0),0)</f>
        <v>0</v>
      </c>
      <c r="Y123" s="136">
        <f>IF(COLUMN(Y$12)-COLUMN($V$12)+1&lt;=$U123,ROUNDUP(IF(SUM($V123:X123)+($E123-SUM($V123:X123))*$N123&gt;$E123-$O123,$E123-$O123-SUM($V123:X123),($E123-SUM($V123:X123))*$N123),0),0)</f>
        <v>0</v>
      </c>
      <c r="Z123" s="136">
        <f>IF(COLUMN(Z$12)-COLUMN($V$12)+1&lt;=$U123,ROUNDUP(IF(SUM($V123:Y123)+($E123-SUM($V123:Y123))*$N123&gt;$E123-$O123,$E123-$O123-SUM($V123:Y123),($E123-SUM($V123:Y123))*$N123),0),0)</f>
        <v>0</v>
      </c>
      <c r="AA123" s="136">
        <f>IF(COLUMN(AA$12)-COLUMN($V$12)+1&lt;=$U123,ROUNDUP(IF(SUM($V123:Z123)+($E123-SUM($V123:Z123))*$N123&gt;$E123-$O123,$E123-$O123-SUM($V123:Z123),($E123-SUM($V123:Z123))*$N123),0),0)</f>
        <v>0</v>
      </c>
      <c r="AB123" s="136">
        <f>IF(COLUMN(AB$12)-COLUMN($V$12)+1&lt;=$U123,ROUNDUP(IF(SUM($V123:AA123)+($E123-SUM($V123:AA123))*$N123&gt;$E123-$O123,$E123-$O123-SUM($V123:AA123),($E123-SUM($V123:AA123))*$N123),0),0)</f>
        <v>0</v>
      </c>
      <c r="AC123" s="136">
        <f>IF(COLUMN(AC$12)-COLUMN($V$12)+1&lt;=$U123,ROUNDUP(IF(SUM($V123:AB123)+($E123-SUM($V123:AB123))*$N123&gt;$E123-$O123,$E123-$O123-SUM($V123:AB123),($E123-SUM($V123:AB123))*$N123),0),0)</f>
        <v>0</v>
      </c>
      <c r="AD123" s="136">
        <f>IF(COLUMN(AD$12)-COLUMN($V$12)+1&lt;=$U123,ROUNDUP(IF(SUM($V123:AC123)+($E123-SUM($V123:AC123))*$N123&gt;$E123-$O123,$E123-$O123-SUM($V123:AC123),($E123-SUM($V123:AC123))*$N123),0),0)</f>
        <v>0</v>
      </c>
      <c r="AE123" s="136">
        <f>IF(COLUMN(AE$12)-COLUMN($V$12)+1&lt;=$U123,ROUNDUP(IF(SUM($V123:AD123)+($E123-SUM($V123:AD123))*$N123&gt;$E123-$O123,$E123-$O123-SUM($V123:AD123),($E123-SUM($V123:AD123))*$N123),0),0)</f>
        <v>0</v>
      </c>
      <c r="AF123" s="136">
        <f>IF(COLUMN(AF$12)-COLUMN($V$12)+1&lt;=$U123,ROUNDUP(IF(SUM($V123:AE123)+($E123-SUM($V123:AE123))*$N123&gt;$E123-$O123,$E123-$O123-SUM($V123:AE123),($E123-SUM($V123:AE123))*$N123),0),0)</f>
        <v>0</v>
      </c>
      <c r="AG123" s="136">
        <f>IF(COLUMN(AG$12)-COLUMN($V$12)+1&lt;=$U123,ROUNDUP(IF(SUM($V123:AF123)+($E123-SUM($V123:AF123))*$N123&gt;$E123-$O123,$E123-$O123-SUM($V123:AF123),($E123-SUM($V123:AF123))*$N123),0),0)</f>
        <v>0</v>
      </c>
      <c r="AH123" s="136">
        <f>IF(COLUMN(AH$12)-COLUMN($V$12)+1&lt;=$U123,ROUNDUP(IF(SUM($V123:AG123)+($E123-SUM($V123:AG123))*$N123&gt;$E123-$O123,$E123-$O123-SUM($V123:AG123),($E123-SUM($V123:AG123))*$N123),0),0)</f>
        <v>0</v>
      </c>
      <c r="AI123" s="136">
        <f>IF(COLUMN(AI$12)-COLUMN($V$12)+1&lt;=$U123,ROUNDUP(IF(SUM($V123:AH123)+($E123-SUM($V123:AH123))*$N123&gt;$E123-$O123,$E123-$O123-SUM($V123:AH123),($E123-SUM($V123:AH123))*$N123),0),0)</f>
        <v>0</v>
      </c>
      <c r="AJ123" s="136">
        <f>IF(COLUMN(AJ$12)-COLUMN($V$12)+1&lt;=$U123,ROUNDUP(IF(SUM($V123:AI123)+($E123-SUM($V123:AI123))*$N123&gt;$E123-$O123,$E123-$O123-SUM($V123:AI123),($E123-SUM($V123:AI123))*$N123),0),0)</f>
        <v>0</v>
      </c>
      <c r="AK123" s="136">
        <f>IF(COLUMN(AK$12)-COLUMN($V$12)+1&lt;=$U123,ROUNDUP(IF(SUM($V123:AJ123)+($E123-SUM($V123:AJ123))*$N123&gt;$E123-$O123,$E123-$O123-SUM($V123:AJ123),($E123-SUM($V123:AJ123))*$N123),0),0)</f>
        <v>0</v>
      </c>
      <c r="AL123" s="136">
        <f>IF(COLUMN(AL$12)-COLUMN($V$12)+1&lt;=$U123,ROUNDUP(IF(SUM($V123:AK123)+($E123-SUM($V123:AK123))*$N123&gt;$E123-$O123,$E123-$O123-SUM($V123:AK123),($E123-SUM($V123:AK123))*$N123),0),0)</f>
        <v>0</v>
      </c>
      <c r="AM123" s="136">
        <f>IF(COLUMN(AM$12)-COLUMN($V$12)+1&lt;=$U123,ROUNDUP(IF(SUM($V123:AL123)+($E123-SUM($V123:AL123))*$N123&gt;$E123-$O123,$E123-$O123-SUM($V123:AL123),($E123-SUM($V123:AL123))*$N123),0),0)</f>
        <v>0</v>
      </c>
      <c r="AN123" s="136">
        <f>IF(COLUMN(AN$12)-COLUMN($V$12)+1&lt;=$U123,ROUNDUP(IF(SUM($V123:AM123)+($E123-SUM($V123:AM123))*$N123&gt;$E123-$O123,$E123-$O123-SUM($V123:AM123),($E123-SUM($V123:AM123))*$N123),0),0)</f>
        <v>0</v>
      </c>
      <c r="AO123" s="136">
        <f>IF(COLUMN(AO$12)-COLUMN($V$12)+1&lt;=$U123,ROUNDUP(IF(SUM($V123:AN123)+($E123-SUM($V123:AN123))*$N123&gt;$E123-$O123,$E123-$O123-SUM($V123:AN123),($E123-SUM($V123:AN123))*$N123),0),0)</f>
        <v>0</v>
      </c>
      <c r="AP123" s="136">
        <f>IF(COLUMN(AP$12)-COLUMN($V$12)+1&lt;=$U123,ROUNDUP(IF(SUM($V123:AO123)+($E123-SUM($V123:AO123))*$N123&gt;$E123-$O123,$E123-$O123-SUM($V123:AO123),($E123-SUM($V123:AO123))*$N123),0),0)</f>
        <v>0</v>
      </c>
      <c r="AQ123" s="136">
        <f>IF(COLUMN(AQ$12)-COLUMN($V$12)+1&lt;=$U123,ROUNDUP(IF(SUM($V123:AP123)+($E123-SUM($V123:AP123))*$N123&gt;$E123-$O123,$E123-$O123-SUM($V123:AP123),($E123-SUM($V123:AP123))*$N123),0),0)</f>
        <v>0</v>
      </c>
      <c r="AR123" s="136">
        <f>IF(COLUMN(AR$12)-COLUMN($V$12)+1&lt;=$U123,ROUNDUP(IF(SUM($V123:AQ123)+($E123-SUM($V123:AQ123))*$N123&gt;$E123-$O123,$E123-$O123-SUM($V123:AQ123),($E123-SUM($V123:AQ123))*$N123),0),0)</f>
        <v>0</v>
      </c>
      <c r="AS123" s="136">
        <f>IF(COLUMN(AS$12)-COLUMN($V$12)+1&lt;=$U123,ROUNDUP(IF(SUM($V123:AR123)+($E123-SUM($V123:AR123))*$N123&gt;$E123-$O123,$E123-$O123-SUM($V123:AR123),($E123-SUM($V123:AR123))*$N123),0),0)</f>
        <v>0</v>
      </c>
      <c r="AT123" s="136">
        <f>IF(COLUMN(AT$12)-COLUMN($V$12)+1&lt;=$U123,ROUNDUP(IF(SUM($V123:AS123)+($E123-SUM($V123:AS123))*$N123&gt;$E123-$O123,$E123-$O123-SUM($V123:AS123),($E123-SUM($V123:AS123))*$N123),0),0)</f>
        <v>0</v>
      </c>
      <c r="AU123" s="136">
        <f>IF(COLUMN(AU$12)-COLUMN($V$12)+1&lt;=$U123,ROUNDUP(IF(SUM($V123:AT123)+($E123-SUM($V123:AT123))*$N123&gt;$E123-$O123,$E123-$O123-SUM($V123:AT123),($E123-SUM($V123:AT123))*$N123),0),0)</f>
        <v>0</v>
      </c>
      <c r="AV123" s="136">
        <f>IF(COLUMN(AV$12)-COLUMN($V$12)+1&lt;=$U123,ROUNDUP(IF(SUM($V123:AU123)+($E123-SUM($V123:AU123))*$N123&gt;$E123-$O123,$E123-$O123-SUM($V123:AU123),($E123-SUM($V123:AU123))*$N123),0),0)</f>
        <v>0</v>
      </c>
      <c r="AW123" s="136">
        <f>IF(COLUMN(AW$12)-COLUMN($V$12)+1&lt;=$U123,ROUNDUP(IF(SUM($V123:AV123)+($E123-SUM($V123:AV123))*$N123&gt;$E123-$O123,$E123-$O123-SUM($V123:AV123),($E123-SUM($V123:AV123))*$N123),0),0)</f>
        <v>0</v>
      </c>
      <c r="AX123" s="136">
        <f>IF(COLUMN(AX$12)-COLUMN($V$12)+1&lt;=$U123,ROUNDUP(IF(SUM($V123:AW123)+($E123-SUM($V123:AW123))*$N123&gt;$E123-$O123,$E123-$O123-SUM($V123:AW123),($E123-SUM($V123:AW123))*$N123),0),0)</f>
        <v>0</v>
      </c>
      <c r="AY123" s="136">
        <f>IF(COLUMN(AY$12)-COLUMN($V$12)+1&lt;=$U123,ROUNDUP(IF(SUM($V123:AX123)+($E123-SUM($V123:AX123))*$N123&gt;$E123-$O123,$E123-$O123-SUM($V123:AX123),($E123-SUM($V123:AX123))*$N123),0),0)</f>
        <v>0</v>
      </c>
      <c r="AZ123" s="136">
        <f>IF(COLUMN(AZ$12)-COLUMN($V$12)+1&lt;=$U123,ROUNDUP(IF(SUM($V123:AY123)+($E123-SUM($V123:AY123))*$N123&gt;$E123-$O123,$E123-$O123-SUM($V123:AY123),($E123-SUM($V123:AY123))*$N123),0),0)</f>
        <v>0</v>
      </c>
      <c r="BA123" s="136">
        <f>IF(COLUMN(BA$12)-COLUMN($V$12)+1&lt;=$U123,ROUNDUP(IF(SUM($V123:AZ123)+($E123-SUM($V123:AZ123))*$N123&gt;$E123-$O123,$E123-$O123-SUM($V123:AZ123),($E123-SUM($V123:AZ123))*$N123),0),0)</f>
        <v>0</v>
      </c>
      <c r="BB123" s="556">
        <f t="shared" si="121"/>
        <v>0</v>
      </c>
      <c r="BC123" s="556">
        <f t="shared" si="122"/>
        <v>0</v>
      </c>
      <c r="BD123" s="146">
        <f t="shared" si="123"/>
        <v>0</v>
      </c>
      <c r="BE123" s="146">
        <f t="shared" si="124"/>
        <v>0</v>
      </c>
      <c r="BF123" s="146">
        <f t="shared" si="125"/>
        <v>0</v>
      </c>
      <c r="BH123" s="557">
        <f t="shared" si="126"/>
        <v>0</v>
      </c>
      <c r="BI123" s="558">
        <f t="shared" si="99"/>
        <v>0</v>
      </c>
      <c r="BJ123" s="558">
        <f t="shared" si="100"/>
        <v>0</v>
      </c>
      <c r="BK123" s="557">
        <f t="shared" si="127"/>
        <v>0</v>
      </c>
      <c r="BL123" s="558">
        <f t="shared" si="101"/>
        <v>0</v>
      </c>
      <c r="BM123" s="558">
        <f t="shared" si="102"/>
        <v>0</v>
      </c>
      <c r="BN123" s="558">
        <f t="shared" si="103"/>
        <v>0</v>
      </c>
      <c r="BO123" s="558">
        <f t="shared" si="104"/>
        <v>0</v>
      </c>
      <c r="BP123" s="558">
        <f t="shared" si="105"/>
        <v>0</v>
      </c>
      <c r="BQ123" s="558">
        <f t="shared" si="106"/>
        <v>0</v>
      </c>
      <c r="BR123" s="533"/>
      <c r="BS123" s="557">
        <f t="shared" si="128"/>
        <v>0</v>
      </c>
      <c r="BT123" s="558">
        <f t="shared" si="107"/>
        <v>0</v>
      </c>
      <c r="BU123" s="558">
        <f t="shared" si="108"/>
        <v>0</v>
      </c>
      <c r="BV123" s="557">
        <f t="shared" si="129"/>
        <v>0</v>
      </c>
      <c r="BW123" s="558">
        <f t="shared" si="109"/>
        <v>0</v>
      </c>
      <c r="BX123" s="558">
        <f t="shared" si="110"/>
        <v>0</v>
      </c>
      <c r="BY123" s="558">
        <f t="shared" si="111"/>
        <v>0</v>
      </c>
      <c r="BZ123" s="558">
        <f t="shared" si="112"/>
        <v>0</v>
      </c>
      <c r="CA123" s="558">
        <f t="shared" si="113"/>
        <v>0</v>
      </c>
      <c r="CB123" s="558">
        <f t="shared" si="114"/>
        <v>0</v>
      </c>
      <c r="CC123" s="533"/>
      <c r="CD123" s="533"/>
      <c r="CE123" s="533"/>
      <c r="CF123" s="533"/>
      <c r="CG123" s="533"/>
      <c r="CH123" s="533"/>
      <c r="CI123" s="533"/>
      <c r="CJ123" s="533"/>
      <c r="CK123" s="533"/>
      <c r="CL123" s="533"/>
      <c r="CM123" s="533"/>
      <c r="CN123" s="533"/>
      <c r="CO123" s="533"/>
      <c r="CP123" s="533"/>
      <c r="CQ123" s="533"/>
      <c r="CR123" s="533"/>
      <c r="CS123" s="533"/>
      <c r="CT123" s="533"/>
      <c r="CU123" s="533"/>
      <c r="CV123" s="533"/>
      <c r="CW123" s="533"/>
      <c r="CX123" s="533"/>
      <c r="CY123" s="533"/>
      <c r="CZ123" s="533"/>
    </row>
    <row r="124" spans="2:104" ht="13.5" x14ac:dyDescent="0.2">
      <c r="B124" s="145" t="str">
        <f t="shared" si="95"/>
        <v/>
      </c>
      <c r="C124" s="550"/>
      <c r="D124" s="551"/>
      <c r="E124" s="552"/>
      <c r="F124" s="553"/>
      <c r="G124" s="553"/>
      <c r="H124" s="554"/>
      <c r="I124" s="554"/>
      <c r="J124" s="554"/>
      <c r="K124" s="554"/>
      <c r="L124" s="613" t="str" cm="1">
        <f t="array" ref="L124">IF(OR(NOT(ISBLANK(H124:K124))),SUM(H124:K124), "")</f>
        <v/>
      </c>
      <c r="M124" s="613" t="str">
        <f t="shared" si="94"/>
        <v/>
      </c>
      <c r="N124" s="555" t="str">
        <f t="shared" si="115"/>
        <v/>
      </c>
      <c r="O124" s="532">
        <f t="shared" si="116"/>
        <v>0</v>
      </c>
      <c r="P124" s="146">
        <f t="shared" si="117"/>
        <v>0</v>
      </c>
      <c r="Q124" s="146">
        <f t="shared" si="96"/>
        <v>0</v>
      </c>
      <c r="R124" s="146">
        <f t="shared" si="97"/>
        <v>0</v>
      </c>
      <c r="S124" s="146" t="str">
        <f t="shared" si="118"/>
        <v/>
      </c>
      <c r="T124" s="146" t="str">
        <f t="shared" si="119"/>
        <v/>
      </c>
      <c r="U124" s="146">
        <f t="shared" si="98"/>
        <v>0</v>
      </c>
      <c r="V124" s="136">
        <f t="shared" si="120"/>
        <v>0</v>
      </c>
      <c r="W124" s="136">
        <f>IF(COLUMN(W$12)-COLUMN($V$12)+1&lt;=$U124,ROUNDUP(IF(SUM($V124:V124)+($E124-SUM($V124:V124))*$N124&gt;$E124-$O124,$E124-$O124-SUM($V124:V124),($E124-SUM($V124:V124))*$N124),0),0)</f>
        <v>0</v>
      </c>
      <c r="X124" s="136">
        <f>IF(COLUMN(X$12)-COLUMN($V$12)+1&lt;=$U124,ROUNDUP(IF(SUM($V124:W124)+($E124-SUM($V124:W124))*$N124&gt;$E124-$O124,$E124-$O124-SUM($V124:W124),($E124-SUM($V124:W124))*$N124),0),0)</f>
        <v>0</v>
      </c>
      <c r="Y124" s="136">
        <f>IF(COLUMN(Y$12)-COLUMN($V$12)+1&lt;=$U124,ROUNDUP(IF(SUM($V124:X124)+($E124-SUM($V124:X124))*$N124&gt;$E124-$O124,$E124-$O124-SUM($V124:X124),($E124-SUM($V124:X124))*$N124),0),0)</f>
        <v>0</v>
      </c>
      <c r="Z124" s="136">
        <f>IF(COLUMN(Z$12)-COLUMN($V$12)+1&lt;=$U124,ROUNDUP(IF(SUM($V124:Y124)+($E124-SUM($V124:Y124))*$N124&gt;$E124-$O124,$E124-$O124-SUM($V124:Y124),($E124-SUM($V124:Y124))*$N124),0),0)</f>
        <v>0</v>
      </c>
      <c r="AA124" s="136">
        <f>IF(COLUMN(AA$12)-COLUMN($V$12)+1&lt;=$U124,ROUNDUP(IF(SUM($V124:Z124)+($E124-SUM($V124:Z124))*$N124&gt;$E124-$O124,$E124-$O124-SUM($V124:Z124),($E124-SUM($V124:Z124))*$N124),0),0)</f>
        <v>0</v>
      </c>
      <c r="AB124" s="136">
        <f>IF(COLUMN(AB$12)-COLUMN($V$12)+1&lt;=$U124,ROUNDUP(IF(SUM($V124:AA124)+($E124-SUM($V124:AA124))*$N124&gt;$E124-$O124,$E124-$O124-SUM($V124:AA124),($E124-SUM($V124:AA124))*$N124),0),0)</f>
        <v>0</v>
      </c>
      <c r="AC124" s="136">
        <f>IF(COLUMN(AC$12)-COLUMN($V$12)+1&lt;=$U124,ROUNDUP(IF(SUM($V124:AB124)+($E124-SUM($V124:AB124))*$N124&gt;$E124-$O124,$E124-$O124-SUM($V124:AB124),($E124-SUM($V124:AB124))*$N124),0),0)</f>
        <v>0</v>
      </c>
      <c r="AD124" s="136">
        <f>IF(COLUMN(AD$12)-COLUMN($V$12)+1&lt;=$U124,ROUNDUP(IF(SUM($V124:AC124)+($E124-SUM($V124:AC124))*$N124&gt;$E124-$O124,$E124-$O124-SUM($V124:AC124),($E124-SUM($V124:AC124))*$N124),0),0)</f>
        <v>0</v>
      </c>
      <c r="AE124" s="136">
        <f>IF(COLUMN(AE$12)-COLUMN($V$12)+1&lt;=$U124,ROUNDUP(IF(SUM($V124:AD124)+($E124-SUM($V124:AD124))*$N124&gt;$E124-$O124,$E124-$O124-SUM($V124:AD124),($E124-SUM($V124:AD124))*$N124),0),0)</f>
        <v>0</v>
      </c>
      <c r="AF124" s="136">
        <f>IF(COLUMN(AF$12)-COLUMN($V$12)+1&lt;=$U124,ROUNDUP(IF(SUM($V124:AE124)+($E124-SUM($V124:AE124))*$N124&gt;$E124-$O124,$E124-$O124-SUM($V124:AE124),($E124-SUM($V124:AE124))*$N124),0),0)</f>
        <v>0</v>
      </c>
      <c r="AG124" s="136">
        <f>IF(COLUMN(AG$12)-COLUMN($V$12)+1&lt;=$U124,ROUNDUP(IF(SUM($V124:AF124)+($E124-SUM($V124:AF124))*$N124&gt;$E124-$O124,$E124-$O124-SUM($V124:AF124),($E124-SUM($V124:AF124))*$N124),0),0)</f>
        <v>0</v>
      </c>
      <c r="AH124" s="136">
        <f>IF(COLUMN(AH$12)-COLUMN($V$12)+1&lt;=$U124,ROUNDUP(IF(SUM($V124:AG124)+($E124-SUM($V124:AG124))*$N124&gt;$E124-$O124,$E124-$O124-SUM($V124:AG124),($E124-SUM($V124:AG124))*$N124),0),0)</f>
        <v>0</v>
      </c>
      <c r="AI124" s="136">
        <f>IF(COLUMN(AI$12)-COLUMN($V$12)+1&lt;=$U124,ROUNDUP(IF(SUM($V124:AH124)+($E124-SUM($V124:AH124))*$N124&gt;$E124-$O124,$E124-$O124-SUM($V124:AH124),($E124-SUM($V124:AH124))*$N124),0),0)</f>
        <v>0</v>
      </c>
      <c r="AJ124" s="136">
        <f>IF(COLUMN(AJ$12)-COLUMN($V$12)+1&lt;=$U124,ROUNDUP(IF(SUM($V124:AI124)+($E124-SUM($V124:AI124))*$N124&gt;$E124-$O124,$E124-$O124-SUM($V124:AI124),($E124-SUM($V124:AI124))*$N124),0),0)</f>
        <v>0</v>
      </c>
      <c r="AK124" s="136">
        <f>IF(COLUMN(AK$12)-COLUMN($V$12)+1&lt;=$U124,ROUNDUP(IF(SUM($V124:AJ124)+($E124-SUM($V124:AJ124))*$N124&gt;$E124-$O124,$E124-$O124-SUM($V124:AJ124),($E124-SUM($V124:AJ124))*$N124),0),0)</f>
        <v>0</v>
      </c>
      <c r="AL124" s="136">
        <f>IF(COLUMN(AL$12)-COLUMN($V$12)+1&lt;=$U124,ROUNDUP(IF(SUM($V124:AK124)+($E124-SUM($V124:AK124))*$N124&gt;$E124-$O124,$E124-$O124-SUM($V124:AK124),($E124-SUM($V124:AK124))*$N124),0),0)</f>
        <v>0</v>
      </c>
      <c r="AM124" s="136">
        <f>IF(COLUMN(AM$12)-COLUMN($V$12)+1&lt;=$U124,ROUNDUP(IF(SUM($V124:AL124)+($E124-SUM($V124:AL124))*$N124&gt;$E124-$O124,$E124-$O124-SUM($V124:AL124),($E124-SUM($V124:AL124))*$N124),0),0)</f>
        <v>0</v>
      </c>
      <c r="AN124" s="136">
        <f>IF(COLUMN(AN$12)-COLUMN($V$12)+1&lt;=$U124,ROUNDUP(IF(SUM($V124:AM124)+($E124-SUM($V124:AM124))*$N124&gt;$E124-$O124,$E124-$O124-SUM($V124:AM124),($E124-SUM($V124:AM124))*$N124),0),0)</f>
        <v>0</v>
      </c>
      <c r="AO124" s="136">
        <f>IF(COLUMN(AO$12)-COLUMN($V$12)+1&lt;=$U124,ROUNDUP(IF(SUM($V124:AN124)+($E124-SUM($V124:AN124))*$N124&gt;$E124-$O124,$E124-$O124-SUM($V124:AN124),($E124-SUM($V124:AN124))*$N124),0),0)</f>
        <v>0</v>
      </c>
      <c r="AP124" s="136">
        <f>IF(COLUMN(AP$12)-COLUMN($V$12)+1&lt;=$U124,ROUNDUP(IF(SUM($V124:AO124)+($E124-SUM($V124:AO124))*$N124&gt;$E124-$O124,$E124-$O124-SUM($V124:AO124),($E124-SUM($V124:AO124))*$N124),0),0)</f>
        <v>0</v>
      </c>
      <c r="AQ124" s="136">
        <f>IF(COLUMN(AQ$12)-COLUMN($V$12)+1&lt;=$U124,ROUNDUP(IF(SUM($V124:AP124)+($E124-SUM($V124:AP124))*$N124&gt;$E124-$O124,$E124-$O124-SUM($V124:AP124),($E124-SUM($V124:AP124))*$N124),0),0)</f>
        <v>0</v>
      </c>
      <c r="AR124" s="136">
        <f>IF(COLUMN(AR$12)-COLUMN($V$12)+1&lt;=$U124,ROUNDUP(IF(SUM($V124:AQ124)+($E124-SUM($V124:AQ124))*$N124&gt;$E124-$O124,$E124-$O124-SUM($V124:AQ124),($E124-SUM($V124:AQ124))*$N124),0),0)</f>
        <v>0</v>
      </c>
      <c r="AS124" s="136">
        <f>IF(COLUMN(AS$12)-COLUMN($V$12)+1&lt;=$U124,ROUNDUP(IF(SUM($V124:AR124)+($E124-SUM($V124:AR124))*$N124&gt;$E124-$O124,$E124-$O124-SUM($V124:AR124),($E124-SUM($V124:AR124))*$N124),0),0)</f>
        <v>0</v>
      </c>
      <c r="AT124" s="136">
        <f>IF(COLUMN(AT$12)-COLUMN($V$12)+1&lt;=$U124,ROUNDUP(IF(SUM($V124:AS124)+($E124-SUM($V124:AS124))*$N124&gt;$E124-$O124,$E124-$O124-SUM($V124:AS124),($E124-SUM($V124:AS124))*$N124),0),0)</f>
        <v>0</v>
      </c>
      <c r="AU124" s="136">
        <f>IF(COLUMN(AU$12)-COLUMN($V$12)+1&lt;=$U124,ROUNDUP(IF(SUM($V124:AT124)+($E124-SUM($V124:AT124))*$N124&gt;$E124-$O124,$E124-$O124-SUM($V124:AT124),($E124-SUM($V124:AT124))*$N124),0),0)</f>
        <v>0</v>
      </c>
      <c r="AV124" s="136">
        <f>IF(COLUMN(AV$12)-COLUMN($V$12)+1&lt;=$U124,ROUNDUP(IF(SUM($V124:AU124)+($E124-SUM($V124:AU124))*$N124&gt;$E124-$O124,$E124-$O124-SUM($V124:AU124),($E124-SUM($V124:AU124))*$N124),0),0)</f>
        <v>0</v>
      </c>
      <c r="AW124" s="136">
        <f>IF(COLUMN(AW$12)-COLUMN($V$12)+1&lt;=$U124,ROUNDUP(IF(SUM($V124:AV124)+($E124-SUM($V124:AV124))*$N124&gt;$E124-$O124,$E124-$O124-SUM($V124:AV124),($E124-SUM($V124:AV124))*$N124),0),0)</f>
        <v>0</v>
      </c>
      <c r="AX124" s="136">
        <f>IF(COLUMN(AX$12)-COLUMN($V$12)+1&lt;=$U124,ROUNDUP(IF(SUM($V124:AW124)+($E124-SUM($V124:AW124))*$N124&gt;$E124-$O124,$E124-$O124-SUM($V124:AW124),($E124-SUM($V124:AW124))*$N124),0),0)</f>
        <v>0</v>
      </c>
      <c r="AY124" s="136">
        <f>IF(COLUMN(AY$12)-COLUMN($V$12)+1&lt;=$U124,ROUNDUP(IF(SUM($V124:AX124)+($E124-SUM($V124:AX124))*$N124&gt;$E124-$O124,$E124-$O124-SUM($V124:AX124),($E124-SUM($V124:AX124))*$N124),0),0)</f>
        <v>0</v>
      </c>
      <c r="AZ124" s="136">
        <f>IF(COLUMN(AZ$12)-COLUMN($V$12)+1&lt;=$U124,ROUNDUP(IF(SUM($V124:AY124)+($E124-SUM($V124:AY124))*$N124&gt;$E124-$O124,$E124-$O124-SUM($V124:AY124),($E124-SUM($V124:AY124))*$N124),0),0)</f>
        <v>0</v>
      </c>
      <c r="BA124" s="136">
        <f>IF(COLUMN(BA$12)-COLUMN($V$12)+1&lt;=$U124,ROUNDUP(IF(SUM($V124:AZ124)+($E124-SUM($V124:AZ124))*$N124&gt;$E124-$O124,$E124-$O124-SUM($V124:AZ124),($E124-SUM($V124:AZ124))*$N124),0),0)</f>
        <v>0</v>
      </c>
      <c r="BB124" s="556">
        <f t="shared" si="121"/>
        <v>0</v>
      </c>
      <c r="BC124" s="556">
        <f t="shared" si="122"/>
        <v>0</v>
      </c>
      <c r="BD124" s="146">
        <f t="shared" si="123"/>
        <v>0</v>
      </c>
      <c r="BE124" s="146">
        <f t="shared" si="124"/>
        <v>0</v>
      </c>
      <c r="BF124" s="146">
        <f t="shared" si="125"/>
        <v>0</v>
      </c>
      <c r="BH124" s="557">
        <f t="shared" si="126"/>
        <v>0</v>
      </c>
      <c r="BI124" s="558">
        <f t="shared" si="99"/>
        <v>0</v>
      </c>
      <c r="BJ124" s="558">
        <f t="shared" si="100"/>
        <v>0</v>
      </c>
      <c r="BK124" s="557">
        <f t="shared" si="127"/>
        <v>0</v>
      </c>
      <c r="BL124" s="558">
        <f t="shared" si="101"/>
        <v>0</v>
      </c>
      <c r="BM124" s="558">
        <f t="shared" si="102"/>
        <v>0</v>
      </c>
      <c r="BN124" s="558">
        <f t="shared" si="103"/>
        <v>0</v>
      </c>
      <c r="BO124" s="558">
        <f t="shared" si="104"/>
        <v>0</v>
      </c>
      <c r="BP124" s="558">
        <f t="shared" si="105"/>
        <v>0</v>
      </c>
      <c r="BQ124" s="558">
        <f t="shared" si="106"/>
        <v>0</v>
      </c>
      <c r="BR124" s="533"/>
      <c r="BS124" s="557">
        <f t="shared" si="128"/>
        <v>0</v>
      </c>
      <c r="BT124" s="558">
        <f t="shared" si="107"/>
        <v>0</v>
      </c>
      <c r="BU124" s="558">
        <f t="shared" si="108"/>
        <v>0</v>
      </c>
      <c r="BV124" s="557">
        <f t="shared" si="129"/>
        <v>0</v>
      </c>
      <c r="BW124" s="558">
        <f t="shared" si="109"/>
        <v>0</v>
      </c>
      <c r="BX124" s="558">
        <f t="shared" si="110"/>
        <v>0</v>
      </c>
      <c r="BY124" s="558">
        <f t="shared" si="111"/>
        <v>0</v>
      </c>
      <c r="BZ124" s="558">
        <f t="shared" si="112"/>
        <v>0</v>
      </c>
      <c r="CA124" s="558">
        <f t="shared" si="113"/>
        <v>0</v>
      </c>
      <c r="CB124" s="558">
        <f t="shared" si="114"/>
        <v>0</v>
      </c>
      <c r="CC124" s="533"/>
      <c r="CD124" s="533"/>
      <c r="CE124" s="533"/>
      <c r="CF124" s="533"/>
      <c r="CG124" s="533"/>
      <c r="CH124" s="533"/>
      <c r="CI124" s="533"/>
      <c r="CJ124" s="533"/>
      <c r="CK124" s="533"/>
      <c r="CL124" s="533"/>
      <c r="CM124" s="533"/>
      <c r="CN124" s="533"/>
      <c r="CO124" s="533"/>
      <c r="CP124" s="533"/>
      <c r="CQ124" s="533"/>
      <c r="CR124" s="533"/>
      <c r="CS124" s="533"/>
      <c r="CT124" s="533"/>
      <c r="CU124" s="533"/>
      <c r="CV124" s="533"/>
      <c r="CW124" s="533"/>
      <c r="CX124" s="533"/>
      <c r="CY124" s="533"/>
      <c r="CZ124" s="533"/>
    </row>
    <row r="125" spans="2:104" ht="13.5" x14ac:dyDescent="0.2">
      <c r="B125" s="145" t="str">
        <f t="shared" si="95"/>
        <v/>
      </c>
      <c r="C125" s="550"/>
      <c r="D125" s="551"/>
      <c r="E125" s="552"/>
      <c r="F125" s="553"/>
      <c r="G125" s="553"/>
      <c r="H125" s="554"/>
      <c r="I125" s="554"/>
      <c r="J125" s="554"/>
      <c r="K125" s="554"/>
      <c r="L125" s="613" t="str" cm="1">
        <f t="array" ref="L125">IF(OR(NOT(ISBLANK(H125:K125))),SUM(H125:K125), "")</f>
        <v/>
      </c>
      <c r="M125" s="613" t="str">
        <f t="shared" si="94"/>
        <v/>
      </c>
      <c r="N125" s="555" t="str">
        <f t="shared" si="115"/>
        <v/>
      </c>
      <c r="O125" s="532">
        <f t="shared" si="116"/>
        <v>0</v>
      </c>
      <c r="P125" s="146">
        <f t="shared" si="117"/>
        <v>0</v>
      </c>
      <c r="Q125" s="146">
        <f t="shared" si="96"/>
        <v>0</v>
      </c>
      <c r="R125" s="146">
        <f t="shared" si="97"/>
        <v>0</v>
      </c>
      <c r="S125" s="146" t="str">
        <f t="shared" si="118"/>
        <v/>
      </c>
      <c r="T125" s="146" t="str">
        <f t="shared" si="119"/>
        <v/>
      </c>
      <c r="U125" s="146">
        <f t="shared" si="98"/>
        <v>0</v>
      </c>
      <c r="V125" s="136">
        <f t="shared" si="120"/>
        <v>0</v>
      </c>
      <c r="W125" s="136">
        <f>IF(COLUMN(W$12)-COLUMN($V$12)+1&lt;=$U125,ROUNDUP(IF(SUM($V125:V125)+($E125-SUM($V125:V125))*$N125&gt;$E125-$O125,$E125-$O125-SUM($V125:V125),($E125-SUM($V125:V125))*$N125),0),0)</f>
        <v>0</v>
      </c>
      <c r="X125" s="136">
        <f>IF(COLUMN(X$12)-COLUMN($V$12)+1&lt;=$U125,ROUNDUP(IF(SUM($V125:W125)+($E125-SUM($V125:W125))*$N125&gt;$E125-$O125,$E125-$O125-SUM($V125:W125),($E125-SUM($V125:W125))*$N125),0),0)</f>
        <v>0</v>
      </c>
      <c r="Y125" s="136">
        <f>IF(COLUMN(Y$12)-COLUMN($V$12)+1&lt;=$U125,ROUNDUP(IF(SUM($V125:X125)+($E125-SUM($V125:X125))*$N125&gt;$E125-$O125,$E125-$O125-SUM($V125:X125),($E125-SUM($V125:X125))*$N125),0),0)</f>
        <v>0</v>
      </c>
      <c r="Z125" s="136">
        <f>IF(COLUMN(Z$12)-COLUMN($V$12)+1&lt;=$U125,ROUNDUP(IF(SUM($V125:Y125)+($E125-SUM($V125:Y125))*$N125&gt;$E125-$O125,$E125-$O125-SUM($V125:Y125),($E125-SUM($V125:Y125))*$N125),0),0)</f>
        <v>0</v>
      </c>
      <c r="AA125" s="136">
        <f>IF(COLUMN(AA$12)-COLUMN($V$12)+1&lt;=$U125,ROUNDUP(IF(SUM($V125:Z125)+($E125-SUM($V125:Z125))*$N125&gt;$E125-$O125,$E125-$O125-SUM($V125:Z125),($E125-SUM($V125:Z125))*$N125),0),0)</f>
        <v>0</v>
      </c>
      <c r="AB125" s="136">
        <f>IF(COLUMN(AB$12)-COLUMN($V$12)+1&lt;=$U125,ROUNDUP(IF(SUM($V125:AA125)+($E125-SUM($V125:AA125))*$N125&gt;$E125-$O125,$E125-$O125-SUM($V125:AA125),($E125-SUM($V125:AA125))*$N125),0),0)</f>
        <v>0</v>
      </c>
      <c r="AC125" s="136">
        <f>IF(COLUMN(AC$12)-COLUMN($V$12)+1&lt;=$U125,ROUNDUP(IF(SUM($V125:AB125)+($E125-SUM($V125:AB125))*$N125&gt;$E125-$O125,$E125-$O125-SUM($V125:AB125),($E125-SUM($V125:AB125))*$N125),0),0)</f>
        <v>0</v>
      </c>
      <c r="AD125" s="136">
        <f>IF(COLUMN(AD$12)-COLUMN($V$12)+1&lt;=$U125,ROUNDUP(IF(SUM($V125:AC125)+($E125-SUM($V125:AC125))*$N125&gt;$E125-$O125,$E125-$O125-SUM($V125:AC125),($E125-SUM($V125:AC125))*$N125),0),0)</f>
        <v>0</v>
      </c>
      <c r="AE125" s="136">
        <f>IF(COLUMN(AE$12)-COLUMN($V$12)+1&lt;=$U125,ROUNDUP(IF(SUM($V125:AD125)+($E125-SUM($V125:AD125))*$N125&gt;$E125-$O125,$E125-$O125-SUM($V125:AD125),($E125-SUM($V125:AD125))*$N125),0),0)</f>
        <v>0</v>
      </c>
      <c r="AF125" s="136">
        <f>IF(COLUMN(AF$12)-COLUMN($V$12)+1&lt;=$U125,ROUNDUP(IF(SUM($V125:AE125)+($E125-SUM($V125:AE125))*$N125&gt;$E125-$O125,$E125-$O125-SUM($V125:AE125),($E125-SUM($V125:AE125))*$N125),0),0)</f>
        <v>0</v>
      </c>
      <c r="AG125" s="136">
        <f>IF(COLUMN(AG$12)-COLUMN($V$12)+1&lt;=$U125,ROUNDUP(IF(SUM($V125:AF125)+($E125-SUM($V125:AF125))*$N125&gt;$E125-$O125,$E125-$O125-SUM($V125:AF125),($E125-SUM($V125:AF125))*$N125),0),0)</f>
        <v>0</v>
      </c>
      <c r="AH125" s="136">
        <f>IF(COLUMN(AH$12)-COLUMN($V$12)+1&lt;=$U125,ROUNDUP(IF(SUM($V125:AG125)+($E125-SUM($V125:AG125))*$N125&gt;$E125-$O125,$E125-$O125-SUM($V125:AG125),($E125-SUM($V125:AG125))*$N125),0),0)</f>
        <v>0</v>
      </c>
      <c r="AI125" s="136">
        <f>IF(COLUMN(AI$12)-COLUMN($V$12)+1&lt;=$U125,ROUNDUP(IF(SUM($V125:AH125)+($E125-SUM($V125:AH125))*$N125&gt;$E125-$O125,$E125-$O125-SUM($V125:AH125),($E125-SUM($V125:AH125))*$N125),0),0)</f>
        <v>0</v>
      </c>
      <c r="AJ125" s="136">
        <f>IF(COLUMN(AJ$12)-COLUMN($V$12)+1&lt;=$U125,ROUNDUP(IF(SUM($V125:AI125)+($E125-SUM($V125:AI125))*$N125&gt;$E125-$O125,$E125-$O125-SUM($V125:AI125),($E125-SUM($V125:AI125))*$N125),0),0)</f>
        <v>0</v>
      </c>
      <c r="AK125" s="136">
        <f>IF(COLUMN(AK$12)-COLUMN($V$12)+1&lt;=$U125,ROUNDUP(IF(SUM($V125:AJ125)+($E125-SUM($V125:AJ125))*$N125&gt;$E125-$O125,$E125-$O125-SUM($V125:AJ125),($E125-SUM($V125:AJ125))*$N125),0),0)</f>
        <v>0</v>
      </c>
      <c r="AL125" s="136">
        <f>IF(COLUMN(AL$12)-COLUMN($V$12)+1&lt;=$U125,ROUNDUP(IF(SUM($V125:AK125)+($E125-SUM($V125:AK125))*$N125&gt;$E125-$O125,$E125-$O125-SUM($V125:AK125),($E125-SUM($V125:AK125))*$N125),0),0)</f>
        <v>0</v>
      </c>
      <c r="AM125" s="136">
        <f>IF(COLUMN(AM$12)-COLUMN($V$12)+1&lt;=$U125,ROUNDUP(IF(SUM($V125:AL125)+($E125-SUM($V125:AL125))*$N125&gt;$E125-$O125,$E125-$O125-SUM($V125:AL125),($E125-SUM($V125:AL125))*$N125),0),0)</f>
        <v>0</v>
      </c>
      <c r="AN125" s="136">
        <f>IF(COLUMN(AN$12)-COLUMN($V$12)+1&lt;=$U125,ROUNDUP(IF(SUM($V125:AM125)+($E125-SUM($V125:AM125))*$N125&gt;$E125-$O125,$E125-$O125-SUM($V125:AM125),($E125-SUM($V125:AM125))*$N125),0),0)</f>
        <v>0</v>
      </c>
      <c r="AO125" s="136">
        <f>IF(COLUMN(AO$12)-COLUMN($V$12)+1&lt;=$U125,ROUNDUP(IF(SUM($V125:AN125)+($E125-SUM($V125:AN125))*$N125&gt;$E125-$O125,$E125-$O125-SUM($V125:AN125),($E125-SUM($V125:AN125))*$N125),0),0)</f>
        <v>0</v>
      </c>
      <c r="AP125" s="136">
        <f>IF(COLUMN(AP$12)-COLUMN($V$12)+1&lt;=$U125,ROUNDUP(IF(SUM($V125:AO125)+($E125-SUM($V125:AO125))*$N125&gt;$E125-$O125,$E125-$O125-SUM($V125:AO125),($E125-SUM($V125:AO125))*$N125),0),0)</f>
        <v>0</v>
      </c>
      <c r="AQ125" s="136">
        <f>IF(COLUMN(AQ$12)-COLUMN($V$12)+1&lt;=$U125,ROUNDUP(IF(SUM($V125:AP125)+($E125-SUM($V125:AP125))*$N125&gt;$E125-$O125,$E125-$O125-SUM($V125:AP125),($E125-SUM($V125:AP125))*$N125),0),0)</f>
        <v>0</v>
      </c>
      <c r="AR125" s="136">
        <f>IF(COLUMN(AR$12)-COLUMN($V$12)+1&lt;=$U125,ROUNDUP(IF(SUM($V125:AQ125)+($E125-SUM($V125:AQ125))*$N125&gt;$E125-$O125,$E125-$O125-SUM($V125:AQ125),($E125-SUM($V125:AQ125))*$N125),0),0)</f>
        <v>0</v>
      </c>
      <c r="AS125" s="136">
        <f>IF(COLUMN(AS$12)-COLUMN($V$12)+1&lt;=$U125,ROUNDUP(IF(SUM($V125:AR125)+($E125-SUM($V125:AR125))*$N125&gt;$E125-$O125,$E125-$O125-SUM($V125:AR125),($E125-SUM($V125:AR125))*$N125),0),0)</f>
        <v>0</v>
      </c>
      <c r="AT125" s="136">
        <f>IF(COLUMN(AT$12)-COLUMN($V$12)+1&lt;=$U125,ROUNDUP(IF(SUM($V125:AS125)+($E125-SUM($V125:AS125))*$N125&gt;$E125-$O125,$E125-$O125-SUM($V125:AS125),($E125-SUM($V125:AS125))*$N125),0),0)</f>
        <v>0</v>
      </c>
      <c r="AU125" s="136">
        <f>IF(COLUMN(AU$12)-COLUMN($V$12)+1&lt;=$U125,ROUNDUP(IF(SUM($V125:AT125)+($E125-SUM($V125:AT125))*$N125&gt;$E125-$O125,$E125-$O125-SUM($V125:AT125),($E125-SUM($V125:AT125))*$N125),0),0)</f>
        <v>0</v>
      </c>
      <c r="AV125" s="136">
        <f>IF(COLUMN(AV$12)-COLUMN($V$12)+1&lt;=$U125,ROUNDUP(IF(SUM($V125:AU125)+($E125-SUM($V125:AU125))*$N125&gt;$E125-$O125,$E125-$O125-SUM($V125:AU125),($E125-SUM($V125:AU125))*$N125),0),0)</f>
        <v>0</v>
      </c>
      <c r="AW125" s="136">
        <f>IF(COLUMN(AW$12)-COLUMN($V$12)+1&lt;=$U125,ROUNDUP(IF(SUM($V125:AV125)+($E125-SUM($V125:AV125))*$N125&gt;$E125-$O125,$E125-$O125-SUM($V125:AV125),($E125-SUM($V125:AV125))*$N125),0),0)</f>
        <v>0</v>
      </c>
      <c r="AX125" s="136">
        <f>IF(COLUMN(AX$12)-COLUMN($V$12)+1&lt;=$U125,ROUNDUP(IF(SUM($V125:AW125)+($E125-SUM($V125:AW125))*$N125&gt;$E125-$O125,$E125-$O125-SUM($V125:AW125),($E125-SUM($V125:AW125))*$N125),0),0)</f>
        <v>0</v>
      </c>
      <c r="AY125" s="136">
        <f>IF(COLUMN(AY$12)-COLUMN($V$12)+1&lt;=$U125,ROUNDUP(IF(SUM($V125:AX125)+($E125-SUM($V125:AX125))*$N125&gt;$E125-$O125,$E125-$O125-SUM($V125:AX125),($E125-SUM($V125:AX125))*$N125),0),0)</f>
        <v>0</v>
      </c>
      <c r="AZ125" s="136">
        <f>IF(COLUMN(AZ$12)-COLUMN($V$12)+1&lt;=$U125,ROUNDUP(IF(SUM($V125:AY125)+($E125-SUM($V125:AY125))*$N125&gt;$E125-$O125,$E125-$O125-SUM($V125:AY125),($E125-SUM($V125:AY125))*$N125),0),0)</f>
        <v>0</v>
      </c>
      <c r="BA125" s="136">
        <f>IF(COLUMN(BA$12)-COLUMN($V$12)+1&lt;=$U125,ROUNDUP(IF(SUM($V125:AZ125)+($E125-SUM($V125:AZ125))*$N125&gt;$E125-$O125,$E125-$O125-SUM($V125:AZ125),($E125-SUM($V125:AZ125))*$N125),0),0)</f>
        <v>0</v>
      </c>
      <c r="BB125" s="556">
        <f t="shared" si="121"/>
        <v>0</v>
      </c>
      <c r="BC125" s="556">
        <f t="shared" si="122"/>
        <v>0</v>
      </c>
      <c r="BD125" s="146">
        <f t="shared" si="123"/>
        <v>0</v>
      </c>
      <c r="BE125" s="146">
        <f t="shared" si="124"/>
        <v>0</v>
      </c>
      <c r="BF125" s="146">
        <f t="shared" si="125"/>
        <v>0</v>
      </c>
      <c r="BH125" s="557">
        <f t="shared" si="126"/>
        <v>0</v>
      </c>
      <c r="BI125" s="558">
        <f t="shared" si="99"/>
        <v>0</v>
      </c>
      <c r="BJ125" s="558">
        <f t="shared" si="100"/>
        <v>0</v>
      </c>
      <c r="BK125" s="557">
        <f t="shared" si="127"/>
        <v>0</v>
      </c>
      <c r="BL125" s="558">
        <f t="shared" si="101"/>
        <v>0</v>
      </c>
      <c r="BM125" s="558">
        <f t="shared" si="102"/>
        <v>0</v>
      </c>
      <c r="BN125" s="558">
        <f t="shared" si="103"/>
        <v>0</v>
      </c>
      <c r="BO125" s="558">
        <f t="shared" si="104"/>
        <v>0</v>
      </c>
      <c r="BP125" s="558">
        <f t="shared" si="105"/>
        <v>0</v>
      </c>
      <c r="BQ125" s="558">
        <f t="shared" si="106"/>
        <v>0</v>
      </c>
      <c r="BR125" s="533"/>
      <c r="BS125" s="557">
        <f t="shared" si="128"/>
        <v>0</v>
      </c>
      <c r="BT125" s="558">
        <f t="shared" si="107"/>
        <v>0</v>
      </c>
      <c r="BU125" s="558">
        <f t="shared" si="108"/>
        <v>0</v>
      </c>
      <c r="BV125" s="557">
        <f t="shared" si="129"/>
        <v>0</v>
      </c>
      <c r="BW125" s="558">
        <f t="shared" si="109"/>
        <v>0</v>
      </c>
      <c r="BX125" s="558">
        <f t="shared" si="110"/>
        <v>0</v>
      </c>
      <c r="BY125" s="558">
        <f t="shared" si="111"/>
        <v>0</v>
      </c>
      <c r="BZ125" s="558">
        <f t="shared" si="112"/>
        <v>0</v>
      </c>
      <c r="CA125" s="558">
        <f t="shared" si="113"/>
        <v>0</v>
      </c>
      <c r="CB125" s="558">
        <f t="shared" si="114"/>
        <v>0</v>
      </c>
      <c r="CC125" s="533"/>
      <c r="CD125" s="533"/>
      <c r="CE125" s="533"/>
      <c r="CF125" s="533"/>
      <c r="CG125" s="533"/>
      <c r="CH125" s="533"/>
      <c r="CI125" s="533"/>
      <c r="CJ125" s="533"/>
      <c r="CK125" s="533"/>
      <c r="CL125" s="533"/>
      <c r="CM125" s="533"/>
      <c r="CN125" s="533"/>
      <c r="CO125" s="533"/>
      <c r="CP125" s="533"/>
      <c r="CQ125" s="533"/>
      <c r="CR125" s="533"/>
      <c r="CS125" s="533"/>
      <c r="CT125" s="533"/>
      <c r="CU125" s="533"/>
      <c r="CV125" s="533"/>
      <c r="CW125" s="533"/>
      <c r="CX125" s="533"/>
      <c r="CY125" s="533"/>
      <c r="CZ125" s="533"/>
    </row>
    <row r="126" spans="2:104" ht="13.5" x14ac:dyDescent="0.2">
      <c r="B126" s="145" t="str">
        <f t="shared" si="95"/>
        <v/>
      </c>
      <c r="C126" s="550"/>
      <c r="D126" s="551"/>
      <c r="E126" s="552"/>
      <c r="F126" s="553"/>
      <c r="G126" s="553"/>
      <c r="H126" s="554"/>
      <c r="I126" s="554"/>
      <c r="J126" s="554"/>
      <c r="K126" s="554"/>
      <c r="L126" s="613" t="str" cm="1">
        <f t="array" ref="L126">IF(OR(NOT(ISBLANK(H126:K126))),SUM(H126:K126), "")</f>
        <v/>
      </c>
      <c r="M126" s="613" t="str">
        <f t="shared" si="94"/>
        <v/>
      </c>
      <c r="N126" s="555" t="str">
        <f t="shared" si="115"/>
        <v/>
      </c>
      <c r="O126" s="532">
        <f t="shared" si="116"/>
        <v>0</v>
      </c>
      <c r="P126" s="146">
        <f t="shared" si="117"/>
        <v>0</v>
      </c>
      <c r="Q126" s="146">
        <f t="shared" si="96"/>
        <v>0</v>
      </c>
      <c r="R126" s="146">
        <f t="shared" si="97"/>
        <v>0</v>
      </c>
      <c r="S126" s="146" t="str">
        <f t="shared" si="118"/>
        <v/>
      </c>
      <c r="T126" s="146" t="str">
        <f t="shared" si="119"/>
        <v/>
      </c>
      <c r="U126" s="146">
        <f t="shared" si="98"/>
        <v>0</v>
      </c>
      <c r="V126" s="136">
        <f t="shared" si="120"/>
        <v>0</v>
      </c>
      <c r="W126" s="136">
        <f>IF(COLUMN(W$12)-COLUMN($V$12)+1&lt;=$U126,ROUNDUP(IF(SUM($V126:V126)+($E126-SUM($V126:V126))*$N126&gt;$E126-$O126,$E126-$O126-SUM($V126:V126),($E126-SUM($V126:V126))*$N126),0),0)</f>
        <v>0</v>
      </c>
      <c r="X126" s="136">
        <f>IF(COLUMN(X$12)-COLUMN($V$12)+1&lt;=$U126,ROUNDUP(IF(SUM($V126:W126)+($E126-SUM($V126:W126))*$N126&gt;$E126-$O126,$E126-$O126-SUM($V126:W126),($E126-SUM($V126:W126))*$N126),0),0)</f>
        <v>0</v>
      </c>
      <c r="Y126" s="136">
        <f>IF(COLUMN(Y$12)-COLUMN($V$12)+1&lt;=$U126,ROUNDUP(IF(SUM($V126:X126)+($E126-SUM($V126:X126))*$N126&gt;$E126-$O126,$E126-$O126-SUM($V126:X126),($E126-SUM($V126:X126))*$N126),0),0)</f>
        <v>0</v>
      </c>
      <c r="Z126" s="136">
        <f>IF(COLUMN(Z$12)-COLUMN($V$12)+1&lt;=$U126,ROUNDUP(IF(SUM($V126:Y126)+($E126-SUM($V126:Y126))*$N126&gt;$E126-$O126,$E126-$O126-SUM($V126:Y126),($E126-SUM($V126:Y126))*$N126),0),0)</f>
        <v>0</v>
      </c>
      <c r="AA126" s="136">
        <f>IF(COLUMN(AA$12)-COLUMN($V$12)+1&lt;=$U126,ROUNDUP(IF(SUM($V126:Z126)+($E126-SUM($V126:Z126))*$N126&gt;$E126-$O126,$E126-$O126-SUM($V126:Z126),($E126-SUM($V126:Z126))*$N126),0),0)</f>
        <v>0</v>
      </c>
      <c r="AB126" s="136">
        <f>IF(COLUMN(AB$12)-COLUMN($V$12)+1&lt;=$U126,ROUNDUP(IF(SUM($V126:AA126)+($E126-SUM($V126:AA126))*$N126&gt;$E126-$O126,$E126-$O126-SUM($V126:AA126),($E126-SUM($V126:AA126))*$N126),0),0)</f>
        <v>0</v>
      </c>
      <c r="AC126" s="136">
        <f>IF(COLUMN(AC$12)-COLUMN($V$12)+1&lt;=$U126,ROUNDUP(IF(SUM($V126:AB126)+($E126-SUM($V126:AB126))*$N126&gt;$E126-$O126,$E126-$O126-SUM($V126:AB126),($E126-SUM($V126:AB126))*$N126),0),0)</f>
        <v>0</v>
      </c>
      <c r="AD126" s="136">
        <f>IF(COLUMN(AD$12)-COLUMN($V$12)+1&lt;=$U126,ROUNDUP(IF(SUM($V126:AC126)+($E126-SUM($V126:AC126))*$N126&gt;$E126-$O126,$E126-$O126-SUM($V126:AC126),($E126-SUM($V126:AC126))*$N126),0),0)</f>
        <v>0</v>
      </c>
      <c r="AE126" s="136">
        <f>IF(COLUMN(AE$12)-COLUMN($V$12)+1&lt;=$U126,ROUNDUP(IF(SUM($V126:AD126)+($E126-SUM($V126:AD126))*$N126&gt;$E126-$O126,$E126-$O126-SUM($V126:AD126),($E126-SUM($V126:AD126))*$N126),0),0)</f>
        <v>0</v>
      </c>
      <c r="AF126" s="136">
        <f>IF(COLUMN(AF$12)-COLUMN($V$12)+1&lt;=$U126,ROUNDUP(IF(SUM($V126:AE126)+($E126-SUM($V126:AE126))*$N126&gt;$E126-$O126,$E126-$O126-SUM($V126:AE126),($E126-SUM($V126:AE126))*$N126),0),0)</f>
        <v>0</v>
      </c>
      <c r="AG126" s="136">
        <f>IF(COLUMN(AG$12)-COLUMN($V$12)+1&lt;=$U126,ROUNDUP(IF(SUM($V126:AF126)+($E126-SUM($V126:AF126))*$N126&gt;$E126-$O126,$E126-$O126-SUM($V126:AF126),($E126-SUM($V126:AF126))*$N126),0),0)</f>
        <v>0</v>
      </c>
      <c r="AH126" s="136">
        <f>IF(COLUMN(AH$12)-COLUMN($V$12)+1&lt;=$U126,ROUNDUP(IF(SUM($V126:AG126)+($E126-SUM($V126:AG126))*$N126&gt;$E126-$O126,$E126-$O126-SUM($V126:AG126),($E126-SUM($V126:AG126))*$N126),0),0)</f>
        <v>0</v>
      </c>
      <c r="AI126" s="136">
        <f>IF(COLUMN(AI$12)-COLUMN($V$12)+1&lt;=$U126,ROUNDUP(IF(SUM($V126:AH126)+($E126-SUM($V126:AH126))*$N126&gt;$E126-$O126,$E126-$O126-SUM($V126:AH126),($E126-SUM($V126:AH126))*$N126),0),0)</f>
        <v>0</v>
      </c>
      <c r="AJ126" s="136">
        <f>IF(COLUMN(AJ$12)-COLUMN($V$12)+1&lt;=$U126,ROUNDUP(IF(SUM($V126:AI126)+($E126-SUM($V126:AI126))*$N126&gt;$E126-$O126,$E126-$O126-SUM($V126:AI126),($E126-SUM($V126:AI126))*$N126),0),0)</f>
        <v>0</v>
      </c>
      <c r="AK126" s="136">
        <f>IF(COLUMN(AK$12)-COLUMN($V$12)+1&lt;=$U126,ROUNDUP(IF(SUM($V126:AJ126)+($E126-SUM($V126:AJ126))*$N126&gt;$E126-$O126,$E126-$O126-SUM($V126:AJ126),($E126-SUM($V126:AJ126))*$N126),0),0)</f>
        <v>0</v>
      </c>
      <c r="AL126" s="136">
        <f>IF(COLUMN(AL$12)-COLUMN($V$12)+1&lt;=$U126,ROUNDUP(IF(SUM($V126:AK126)+($E126-SUM($V126:AK126))*$N126&gt;$E126-$O126,$E126-$O126-SUM($V126:AK126),($E126-SUM($V126:AK126))*$N126),0),0)</f>
        <v>0</v>
      </c>
      <c r="AM126" s="136">
        <f>IF(COLUMN(AM$12)-COLUMN($V$12)+1&lt;=$U126,ROUNDUP(IF(SUM($V126:AL126)+($E126-SUM($V126:AL126))*$N126&gt;$E126-$O126,$E126-$O126-SUM($V126:AL126),($E126-SUM($V126:AL126))*$N126),0),0)</f>
        <v>0</v>
      </c>
      <c r="AN126" s="136">
        <f>IF(COLUMN(AN$12)-COLUMN($V$12)+1&lt;=$U126,ROUNDUP(IF(SUM($V126:AM126)+($E126-SUM($V126:AM126))*$N126&gt;$E126-$O126,$E126-$O126-SUM($V126:AM126),($E126-SUM($V126:AM126))*$N126),0),0)</f>
        <v>0</v>
      </c>
      <c r="AO126" s="136">
        <f>IF(COLUMN(AO$12)-COLUMN($V$12)+1&lt;=$U126,ROUNDUP(IF(SUM($V126:AN126)+($E126-SUM($V126:AN126))*$N126&gt;$E126-$O126,$E126-$O126-SUM($V126:AN126),($E126-SUM($V126:AN126))*$N126),0),0)</f>
        <v>0</v>
      </c>
      <c r="AP126" s="136">
        <f>IF(COLUMN(AP$12)-COLUMN($V$12)+1&lt;=$U126,ROUNDUP(IF(SUM($V126:AO126)+($E126-SUM($V126:AO126))*$N126&gt;$E126-$O126,$E126-$O126-SUM($V126:AO126),($E126-SUM($V126:AO126))*$N126),0),0)</f>
        <v>0</v>
      </c>
      <c r="AQ126" s="136">
        <f>IF(COLUMN(AQ$12)-COLUMN($V$12)+1&lt;=$U126,ROUNDUP(IF(SUM($V126:AP126)+($E126-SUM($V126:AP126))*$N126&gt;$E126-$O126,$E126-$O126-SUM($V126:AP126),($E126-SUM($V126:AP126))*$N126),0),0)</f>
        <v>0</v>
      </c>
      <c r="AR126" s="136">
        <f>IF(COLUMN(AR$12)-COLUMN($V$12)+1&lt;=$U126,ROUNDUP(IF(SUM($V126:AQ126)+($E126-SUM($V126:AQ126))*$N126&gt;$E126-$O126,$E126-$O126-SUM($V126:AQ126),($E126-SUM($V126:AQ126))*$N126),0),0)</f>
        <v>0</v>
      </c>
      <c r="AS126" s="136">
        <f>IF(COLUMN(AS$12)-COLUMN($V$12)+1&lt;=$U126,ROUNDUP(IF(SUM($V126:AR126)+($E126-SUM($V126:AR126))*$N126&gt;$E126-$O126,$E126-$O126-SUM($V126:AR126),($E126-SUM($V126:AR126))*$N126),0),0)</f>
        <v>0</v>
      </c>
      <c r="AT126" s="136">
        <f>IF(COLUMN(AT$12)-COLUMN($V$12)+1&lt;=$U126,ROUNDUP(IF(SUM($V126:AS126)+($E126-SUM($V126:AS126))*$N126&gt;$E126-$O126,$E126-$O126-SUM($V126:AS126),($E126-SUM($V126:AS126))*$N126),0),0)</f>
        <v>0</v>
      </c>
      <c r="AU126" s="136">
        <f>IF(COLUMN(AU$12)-COLUMN($V$12)+1&lt;=$U126,ROUNDUP(IF(SUM($V126:AT126)+($E126-SUM($V126:AT126))*$N126&gt;$E126-$O126,$E126-$O126-SUM($V126:AT126),($E126-SUM($V126:AT126))*$N126),0),0)</f>
        <v>0</v>
      </c>
      <c r="AV126" s="136">
        <f>IF(COLUMN(AV$12)-COLUMN($V$12)+1&lt;=$U126,ROUNDUP(IF(SUM($V126:AU126)+($E126-SUM($V126:AU126))*$N126&gt;$E126-$O126,$E126-$O126-SUM($V126:AU126),($E126-SUM($V126:AU126))*$N126),0),0)</f>
        <v>0</v>
      </c>
      <c r="AW126" s="136">
        <f>IF(COLUMN(AW$12)-COLUMN($V$12)+1&lt;=$U126,ROUNDUP(IF(SUM($V126:AV126)+($E126-SUM($V126:AV126))*$N126&gt;$E126-$O126,$E126-$O126-SUM($V126:AV126),($E126-SUM($V126:AV126))*$N126),0),0)</f>
        <v>0</v>
      </c>
      <c r="AX126" s="136">
        <f>IF(COLUMN(AX$12)-COLUMN($V$12)+1&lt;=$U126,ROUNDUP(IF(SUM($V126:AW126)+($E126-SUM($V126:AW126))*$N126&gt;$E126-$O126,$E126-$O126-SUM($V126:AW126),($E126-SUM($V126:AW126))*$N126),0),0)</f>
        <v>0</v>
      </c>
      <c r="AY126" s="136">
        <f>IF(COLUMN(AY$12)-COLUMN($V$12)+1&lt;=$U126,ROUNDUP(IF(SUM($V126:AX126)+($E126-SUM($V126:AX126))*$N126&gt;$E126-$O126,$E126-$O126-SUM($V126:AX126),($E126-SUM($V126:AX126))*$N126),0),0)</f>
        <v>0</v>
      </c>
      <c r="AZ126" s="136">
        <f>IF(COLUMN(AZ$12)-COLUMN($V$12)+1&lt;=$U126,ROUNDUP(IF(SUM($V126:AY126)+($E126-SUM($V126:AY126))*$N126&gt;$E126-$O126,$E126-$O126-SUM($V126:AY126),($E126-SUM($V126:AY126))*$N126),0),0)</f>
        <v>0</v>
      </c>
      <c r="BA126" s="136">
        <f>IF(COLUMN(BA$12)-COLUMN($V$12)+1&lt;=$U126,ROUNDUP(IF(SUM($V126:AZ126)+($E126-SUM($V126:AZ126))*$N126&gt;$E126-$O126,$E126-$O126-SUM($V126:AZ126),($E126-SUM($V126:AZ126))*$N126),0),0)</f>
        <v>0</v>
      </c>
      <c r="BB126" s="556">
        <f t="shared" si="121"/>
        <v>0</v>
      </c>
      <c r="BC126" s="556">
        <f t="shared" si="122"/>
        <v>0</v>
      </c>
      <c r="BD126" s="146">
        <f t="shared" si="123"/>
        <v>0</v>
      </c>
      <c r="BE126" s="146">
        <f t="shared" si="124"/>
        <v>0</v>
      </c>
      <c r="BF126" s="146">
        <f t="shared" si="125"/>
        <v>0</v>
      </c>
      <c r="BH126" s="557">
        <f t="shared" si="126"/>
        <v>0</v>
      </c>
      <c r="BI126" s="558">
        <f t="shared" si="99"/>
        <v>0</v>
      </c>
      <c r="BJ126" s="558">
        <f t="shared" si="100"/>
        <v>0</v>
      </c>
      <c r="BK126" s="557">
        <f t="shared" si="127"/>
        <v>0</v>
      </c>
      <c r="BL126" s="558">
        <f t="shared" si="101"/>
        <v>0</v>
      </c>
      <c r="BM126" s="558">
        <f t="shared" si="102"/>
        <v>0</v>
      </c>
      <c r="BN126" s="558">
        <f t="shared" si="103"/>
        <v>0</v>
      </c>
      <c r="BO126" s="558">
        <f t="shared" si="104"/>
        <v>0</v>
      </c>
      <c r="BP126" s="558">
        <f t="shared" si="105"/>
        <v>0</v>
      </c>
      <c r="BQ126" s="558">
        <f t="shared" si="106"/>
        <v>0</v>
      </c>
      <c r="BR126" s="533"/>
      <c r="BS126" s="557">
        <f t="shared" si="128"/>
        <v>0</v>
      </c>
      <c r="BT126" s="558">
        <f t="shared" si="107"/>
        <v>0</v>
      </c>
      <c r="BU126" s="558">
        <f t="shared" si="108"/>
        <v>0</v>
      </c>
      <c r="BV126" s="557">
        <f t="shared" si="129"/>
        <v>0</v>
      </c>
      <c r="BW126" s="558">
        <f t="shared" si="109"/>
        <v>0</v>
      </c>
      <c r="BX126" s="558">
        <f t="shared" si="110"/>
        <v>0</v>
      </c>
      <c r="BY126" s="558">
        <f t="shared" si="111"/>
        <v>0</v>
      </c>
      <c r="BZ126" s="558">
        <f t="shared" si="112"/>
        <v>0</v>
      </c>
      <c r="CA126" s="558">
        <f t="shared" si="113"/>
        <v>0</v>
      </c>
      <c r="CB126" s="558">
        <f t="shared" si="114"/>
        <v>0</v>
      </c>
      <c r="CC126" s="533"/>
      <c r="CD126" s="533"/>
      <c r="CE126" s="533"/>
      <c r="CF126" s="533"/>
      <c r="CG126" s="533"/>
      <c r="CH126" s="533"/>
      <c r="CI126" s="533"/>
      <c r="CJ126" s="533"/>
      <c r="CK126" s="533"/>
      <c r="CL126" s="533"/>
      <c r="CM126" s="533"/>
      <c r="CN126" s="533"/>
      <c r="CO126" s="533"/>
      <c r="CP126" s="533"/>
      <c r="CQ126" s="533"/>
      <c r="CR126" s="533"/>
      <c r="CS126" s="533"/>
      <c r="CT126" s="533"/>
      <c r="CU126" s="533"/>
      <c r="CV126" s="533"/>
      <c r="CW126" s="533"/>
      <c r="CX126" s="533"/>
      <c r="CY126" s="533"/>
      <c r="CZ126" s="533"/>
    </row>
    <row r="127" spans="2:104" ht="13.5" x14ac:dyDescent="0.2">
      <c r="B127" s="145" t="str">
        <f t="shared" si="95"/>
        <v/>
      </c>
      <c r="C127" s="550"/>
      <c r="D127" s="551"/>
      <c r="E127" s="552"/>
      <c r="F127" s="553"/>
      <c r="G127" s="553"/>
      <c r="H127" s="554"/>
      <c r="I127" s="554"/>
      <c r="J127" s="554"/>
      <c r="K127" s="554"/>
      <c r="L127" s="613" t="str" cm="1">
        <f t="array" ref="L127">IF(OR(NOT(ISBLANK(H127:K127))),SUM(H127:K127), "")</f>
        <v/>
      </c>
      <c r="M127" s="613" t="str">
        <f t="shared" si="94"/>
        <v/>
      </c>
      <c r="N127" s="555" t="str">
        <f t="shared" si="115"/>
        <v/>
      </c>
      <c r="O127" s="532">
        <f t="shared" si="116"/>
        <v>0</v>
      </c>
      <c r="P127" s="146">
        <f t="shared" si="117"/>
        <v>0</v>
      </c>
      <c r="Q127" s="146">
        <f t="shared" si="96"/>
        <v>0</v>
      </c>
      <c r="R127" s="146">
        <f t="shared" si="97"/>
        <v>0</v>
      </c>
      <c r="S127" s="146" t="str">
        <f t="shared" si="118"/>
        <v/>
      </c>
      <c r="T127" s="146" t="str">
        <f t="shared" si="119"/>
        <v/>
      </c>
      <c r="U127" s="146">
        <f t="shared" si="98"/>
        <v>0</v>
      </c>
      <c r="V127" s="136">
        <f t="shared" si="120"/>
        <v>0</v>
      </c>
      <c r="W127" s="136">
        <f>IF(COLUMN(W$12)-COLUMN($V$12)+1&lt;=$U127,ROUNDUP(IF(SUM($V127:V127)+($E127-SUM($V127:V127))*$N127&gt;$E127-$O127,$E127-$O127-SUM($V127:V127),($E127-SUM($V127:V127))*$N127),0),0)</f>
        <v>0</v>
      </c>
      <c r="X127" s="136">
        <f>IF(COLUMN(X$12)-COLUMN($V$12)+1&lt;=$U127,ROUNDUP(IF(SUM($V127:W127)+($E127-SUM($V127:W127))*$N127&gt;$E127-$O127,$E127-$O127-SUM($V127:W127),($E127-SUM($V127:W127))*$N127),0),0)</f>
        <v>0</v>
      </c>
      <c r="Y127" s="136">
        <f>IF(COLUMN(Y$12)-COLUMN($V$12)+1&lt;=$U127,ROUNDUP(IF(SUM($V127:X127)+($E127-SUM($V127:X127))*$N127&gt;$E127-$O127,$E127-$O127-SUM($V127:X127),($E127-SUM($V127:X127))*$N127),0),0)</f>
        <v>0</v>
      </c>
      <c r="Z127" s="136">
        <f>IF(COLUMN(Z$12)-COLUMN($V$12)+1&lt;=$U127,ROUNDUP(IF(SUM($V127:Y127)+($E127-SUM($V127:Y127))*$N127&gt;$E127-$O127,$E127-$O127-SUM($V127:Y127),($E127-SUM($V127:Y127))*$N127),0),0)</f>
        <v>0</v>
      </c>
      <c r="AA127" s="136">
        <f>IF(COLUMN(AA$12)-COLUMN($V$12)+1&lt;=$U127,ROUNDUP(IF(SUM($V127:Z127)+($E127-SUM($V127:Z127))*$N127&gt;$E127-$O127,$E127-$O127-SUM($V127:Z127),($E127-SUM($V127:Z127))*$N127),0),0)</f>
        <v>0</v>
      </c>
      <c r="AB127" s="136">
        <f>IF(COLUMN(AB$12)-COLUMN($V$12)+1&lt;=$U127,ROUNDUP(IF(SUM($V127:AA127)+($E127-SUM($V127:AA127))*$N127&gt;$E127-$O127,$E127-$O127-SUM($V127:AA127),($E127-SUM($V127:AA127))*$N127),0),0)</f>
        <v>0</v>
      </c>
      <c r="AC127" s="136">
        <f>IF(COLUMN(AC$12)-COLUMN($V$12)+1&lt;=$U127,ROUNDUP(IF(SUM($V127:AB127)+($E127-SUM($V127:AB127))*$N127&gt;$E127-$O127,$E127-$O127-SUM($V127:AB127),($E127-SUM($V127:AB127))*$N127),0),0)</f>
        <v>0</v>
      </c>
      <c r="AD127" s="136">
        <f>IF(COLUMN(AD$12)-COLUMN($V$12)+1&lt;=$U127,ROUNDUP(IF(SUM($V127:AC127)+($E127-SUM($V127:AC127))*$N127&gt;$E127-$O127,$E127-$O127-SUM($V127:AC127),($E127-SUM($V127:AC127))*$N127),0),0)</f>
        <v>0</v>
      </c>
      <c r="AE127" s="136">
        <f>IF(COLUMN(AE$12)-COLUMN($V$12)+1&lt;=$U127,ROUNDUP(IF(SUM($V127:AD127)+($E127-SUM($V127:AD127))*$N127&gt;$E127-$O127,$E127-$O127-SUM($V127:AD127),($E127-SUM($V127:AD127))*$N127),0),0)</f>
        <v>0</v>
      </c>
      <c r="AF127" s="136">
        <f>IF(COLUMN(AF$12)-COLUMN($V$12)+1&lt;=$U127,ROUNDUP(IF(SUM($V127:AE127)+($E127-SUM($V127:AE127))*$N127&gt;$E127-$O127,$E127-$O127-SUM($V127:AE127),($E127-SUM($V127:AE127))*$N127),0),0)</f>
        <v>0</v>
      </c>
      <c r="AG127" s="136">
        <f>IF(COLUMN(AG$12)-COLUMN($V$12)+1&lt;=$U127,ROUNDUP(IF(SUM($V127:AF127)+($E127-SUM($V127:AF127))*$N127&gt;$E127-$O127,$E127-$O127-SUM($V127:AF127),($E127-SUM($V127:AF127))*$N127),0),0)</f>
        <v>0</v>
      </c>
      <c r="AH127" s="136">
        <f>IF(COLUMN(AH$12)-COLUMN($V$12)+1&lt;=$U127,ROUNDUP(IF(SUM($V127:AG127)+($E127-SUM($V127:AG127))*$N127&gt;$E127-$O127,$E127-$O127-SUM($V127:AG127),($E127-SUM($V127:AG127))*$N127),0),0)</f>
        <v>0</v>
      </c>
      <c r="AI127" s="136">
        <f>IF(COLUMN(AI$12)-COLUMN($V$12)+1&lt;=$U127,ROUNDUP(IF(SUM($V127:AH127)+($E127-SUM($V127:AH127))*$N127&gt;$E127-$O127,$E127-$O127-SUM($V127:AH127),($E127-SUM($V127:AH127))*$N127),0),0)</f>
        <v>0</v>
      </c>
      <c r="AJ127" s="136">
        <f>IF(COLUMN(AJ$12)-COLUMN($V$12)+1&lt;=$U127,ROUNDUP(IF(SUM($V127:AI127)+($E127-SUM($V127:AI127))*$N127&gt;$E127-$O127,$E127-$O127-SUM($V127:AI127),($E127-SUM($V127:AI127))*$N127),0),0)</f>
        <v>0</v>
      </c>
      <c r="AK127" s="136">
        <f>IF(COLUMN(AK$12)-COLUMN($V$12)+1&lt;=$U127,ROUNDUP(IF(SUM($V127:AJ127)+($E127-SUM($V127:AJ127))*$N127&gt;$E127-$O127,$E127-$O127-SUM($V127:AJ127),($E127-SUM($V127:AJ127))*$N127),0),0)</f>
        <v>0</v>
      </c>
      <c r="AL127" s="136">
        <f>IF(COLUMN(AL$12)-COLUMN($V$12)+1&lt;=$U127,ROUNDUP(IF(SUM($V127:AK127)+($E127-SUM($V127:AK127))*$N127&gt;$E127-$O127,$E127-$O127-SUM($V127:AK127),($E127-SUM($V127:AK127))*$N127),0),0)</f>
        <v>0</v>
      </c>
      <c r="AM127" s="136">
        <f>IF(COLUMN(AM$12)-COLUMN($V$12)+1&lt;=$U127,ROUNDUP(IF(SUM($V127:AL127)+($E127-SUM($V127:AL127))*$N127&gt;$E127-$O127,$E127-$O127-SUM($V127:AL127),($E127-SUM($V127:AL127))*$N127),0),0)</f>
        <v>0</v>
      </c>
      <c r="AN127" s="136">
        <f>IF(COLUMN(AN$12)-COLUMN($V$12)+1&lt;=$U127,ROUNDUP(IF(SUM($V127:AM127)+($E127-SUM($V127:AM127))*$N127&gt;$E127-$O127,$E127-$O127-SUM($V127:AM127),($E127-SUM($V127:AM127))*$N127),0),0)</f>
        <v>0</v>
      </c>
      <c r="AO127" s="136">
        <f>IF(COLUMN(AO$12)-COLUMN($V$12)+1&lt;=$U127,ROUNDUP(IF(SUM($V127:AN127)+($E127-SUM($V127:AN127))*$N127&gt;$E127-$O127,$E127-$O127-SUM($V127:AN127),($E127-SUM($V127:AN127))*$N127),0),0)</f>
        <v>0</v>
      </c>
      <c r="AP127" s="136">
        <f>IF(COLUMN(AP$12)-COLUMN($V$12)+1&lt;=$U127,ROUNDUP(IF(SUM($V127:AO127)+($E127-SUM($V127:AO127))*$N127&gt;$E127-$O127,$E127-$O127-SUM($V127:AO127),($E127-SUM($V127:AO127))*$N127),0),0)</f>
        <v>0</v>
      </c>
      <c r="AQ127" s="136">
        <f>IF(COLUMN(AQ$12)-COLUMN($V$12)+1&lt;=$U127,ROUNDUP(IF(SUM($V127:AP127)+($E127-SUM($V127:AP127))*$N127&gt;$E127-$O127,$E127-$O127-SUM($V127:AP127),($E127-SUM($V127:AP127))*$N127),0),0)</f>
        <v>0</v>
      </c>
      <c r="AR127" s="136">
        <f>IF(COLUMN(AR$12)-COLUMN($V$12)+1&lt;=$U127,ROUNDUP(IF(SUM($V127:AQ127)+($E127-SUM($V127:AQ127))*$N127&gt;$E127-$O127,$E127-$O127-SUM($V127:AQ127),($E127-SUM($V127:AQ127))*$N127),0),0)</f>
        <v>0</v>
      </c>
      <c r="AS127" s="136">
        <f>IF(COLUMN(AS$12)-COLUMN($V$12)+1&lt;=$U127,ROUNDUP(IF(SUM($V127:AR127)+($E127-SUM($V127:AR127))*$N127&gt;$E127-$O127,$E127-$O127-SUM($V127:AR127),($E127-SUM($V127:AR127))*$N127),0),0)</f>
        <v>0</v>
      </c>
      <c r="AT127" s="136">
        <f>IF(COLUMN(AT$12)-COLUMN($V$12)+1&lt;=$U127,ROUNDUP(IF(SUM($V127:AS127)+($E127-SUM($V127:AS127))*$N127&gt;$E127-$O127,$E127-$O127-SUM($V127:AS127),($E127-SUM($V127:AS127))*$N127),0),0)</f>
        <v>0</v>
      </c>
      <c r="AU127" s="136">
        <f>IF(COLUMN(AU$12)-COLUMN($V$12)+1&lt;=$U127,ROUNDUP(IF(SUM($V127:AT127)+($E127-SUM($V127:AT127))*$N127&gt;$E127-$O127,$E127-$O127-SUM($V127:AT127),($E127-SUM($V127:AT127))*$N127),0),0)</f>
        <v>0</v>
      </c>
      <c r="AV127" s="136">
        <f>IF(COLUMN(AV$12)-COLUMN($V$12)+1&lt;=$U127,ROUNDUP(IF(SUM($V127:AU127)+($E127-SUM($V127:AU127))*$N127&gt;$E127-$O127,$E127-$O127-SUM($V127:AU127),($E127-SUM($V127:AU127))*$N127),0),0)</f>
        <v>0</v>
      </c>
      <c r="AW127" s="136">
        <f>IF(COLUMN(AW$12)-COLUMN($V$12)+1&lt;=$U127,ROUNDUP(IF(SUM($V127:AV127)+($E127-SUM($V127:AV127))*$N127&gt;$E127-$O127,$E127-$O127-SUM($V127:AV127),($E127-SUM($V127:AV127))*$N127),0),0)</f>
        <v>0</v>
      </c>
      <c r="AX127" s="136">
        <f>IF(COLUMN(AX$12)-COLUMN($V$12)+1&lt;=$U127,ROUNDUP(IF(SUM($V127:AW127)+($E127-SUM($V127:AW127))*$N127&gt;$E127-$O127,$E127-$O127-SUM($V127:AW127),($E127-SUM($V127:AW127))*$N127),0),0)</f>
        <v>0</v>
      </c>
      <c r="AY127" s="136">
        <f>IF(COLUMN(AY$12)-COLUMN($V$12)+1&lt;=$U127,ROUNDUP(IF(SUM($V127:AX127)+($E127-SUM($V127:AX127))*$N127&gt;$E127-$O127,$E127-$O127-SUM($V127:AX127),($E127-SUM($V127:AX127))*$N127),0),0)</f>
        <v>0</v>
      </c>
      <c r="AZ127" s="136">
        <f>IF(COLUMN(AZ$12)-COLUMN($V$12)+1&lt;=$U127,ROUNDUP(IF(SUM($V127:AY127)+($E127-SUM($V127:AY127))*$N127&gt;$E127-$O127,$E127-$O127-SUM($V127:AY127),($E127-SUM($V127:AY127))*$N127),0),0)</f>
        <v>0</v>
      </c>
      <c r="BA127" s="136">
        <f>IF(COLUMN(BA$12)-COLUMN($V$12)+1&lt;=$U127,ROUNDUP(IF(SUM($V127:AZ127)+($E127-SUM($V127:AZ127))*$N127&gt;$E127-$O127,$E127-$O127-SUM($V127:AZ127),($E127-SUM($V127:AZ127))*$N127),0),0)</f>
        <v>0</v>
      </c>
      <c r="BB127" s="556">
        <f t="shared" si="121"/>
        <v>0</v>
      </c>
      <c r="BC127" s="556">
        <f t="shared" si="122"/>
        <v>0</v>
      </c>
      <c r="BD127" s="146">
        <f t="shared" si="123"/>
        <v>0</v>
      </c>
      <c r="BE127" s="146">
        <f t="shared" si="124"/>
        <v>0</v>
      </c>
      <c r="BF127" s="146">
        <f t="shared" si="125"/>
        <v>0</v>
      </c>
      <c r="BH127" s="557">
        <f t="shared" si="126"/>
        <v>0</v>
      </c>
      <c r="BI127" s="558">
        <f t="shared" si="99"/>
        <v>0</v>
      </c>
      <c r="BJ127" s="558">
        <f t="shared" si="100"/>
        <v>0</v>
      </c>
      <c r="BK127" s="557">
        <f t="shared" si="127"/>
        <v>0</v>
      </c>
      <c r="BL127" s="558">
        <f t="shared" si="101"/>
        <v>0</v>
      </c>
      <c r="BM127" s="558">
        <f t="shared" si="102"/>
        <v>0</v>
      </c>
      <c r="BN127" s="558">
        <f t="shared" si="103"/>
        <v>0</v>
      </c>
      <c r="BO127" s="558">
        <f t="shared" si="104"/>
        <v>0</v>
      </c>
      <c r="BP127" s="558">
        <f t="shared" si="105"/>
        <v>0</v>
      </c>
      <c r="BQ127" s="558">
        <f t="shared" si="106"/>
        <v>0</v>
      </c>
      <c r="BR127" s="533"/>
      <c r="BS127" s="557">
        <f t="shared" si="128"/>
        <v>0</v>
      </c>
      <c r="BT127" s="558">
        <f t="shared" si="107"/>
        <v>0</v>
      </c>
      <c r="BU127" s="558">
        <f t="shared" si="108"/>
        <v>0</v>
      </c>
      <c r="BV127" s="557">
        <f t="shared" si="129"/>
        <v>0</v>
      </c>
      <c r="BW127" s="558">
        <f t="shared" si="109"/>
        <v>0</v>
      </c>
      <c r="BX127" s="558">
        <f t="shared" si="110"/>
        <v>0</v>
      </c>
      <c r="BY127" s="558">
        <f t="shared" si="111"/>
        <v>0</v>
      </c>
      <c r="BZ127" s="558">
        <f t="shared" si="112"/>
        <v>0</v>
      </c>
      <c r="CA127" s="558">
        <f t="shared" si="113"/>
        <v>0</v>
      </c>
      <c r="CB127" s="558">
        <f t="shared" si="114"/>
        <v>0</v>
      </c>
      <c r="CC127" s="533"/>
      <c r="CD127" s="533"/>
      <c r="CE127" s="533"/>
      <c r="CF127" s="533"/>
      <c r="CG127" s="533"/>
      <c r="CH127" s="533"/>
      <c r="CI127" s="533"/>
      <c r="CJ127" s="533"/>
      <c r="CK127" s="533"/>
      <c r="CL127" s="533"/>
      <c r="CM127" s="533"/>
      <c r="CN127" s="533"/>
      <c r="CO127" s="533"/>
      <c r="CP127" s="533"/>
      <c r="CQ127" s="533"/>
      <c r="CR127" s="533"/>
      <c r="CS127" s="533"/>
      <c r="CT127" s="533"/>
      <c r="CU127" s="533"/>
      <c r="CV127" s="533"/>
      <c r="CW127" s="533"/>
      <c r="CX127" s="533"/>
      <c r="CY127" s="533"/>
      <c r="CZ127" s="533"/>
    </row>
    <row r="128" spans="2:104" ht="13.5" x14ac:dyDescent="0.2">
      <c r="B128" s="145" t="str">
        <f t="shared" si="95"/>
        <v/>
      </c>
      <c r="C128" s="550"/>
      <c r="D128" s="551"/>
      <c r="E128" s="552"/>
      <c r="F128" s="553"/>
      <c r="G128" s="553"/>
      <c r="H128" s="554"/>
      <c r="I128" s="554"/>
      <c r="J128" s="554"/>
      <c r="K128" s="554"/>
      <c r="L128" s="613" t="str" cm="1">
        <f t="array" ref="L128">IF(OR(NOT(ISBLANK(H128:K128))),SUM(H128:K128), "")</f>
        <v/>
      </c>
      <c r="M128" s="613" t="str">
        <f t="shared" si="94"/>
        <v/>
      </c>
      <c r="N128" s="555" t="str">
        <f t="shared" si="115"/>
        <v/>
      </c>
      <c r="O128" s="532">
        <f t="shared" si="116"/>
        <v>0</v>
      </c>
      <c r="P128" s="146">
        <f t="shared" si="117"/>
        <v>0</v>
      </c>
      <c r="Q128" s="146">
        <f t="shared" si="96"/>
        <v>0</v>
      </c>
      <c r="R128" s="146">
        <f t="shared" si="97"/>
        <v>0</v>
      </c>
      <c r="S128" s="146" t="str">
        <f t="shared" si="118"/>
        <v/>
      </c>
      <c r="T128" s="146" t="str">
        <f t="shared" si="119"/>
        <v/>
      </c>
      <c r="U128" s="146">
        <f t="shared" si="98"/>
        <v>0</v>
      </c>
      <c r="V128" s="136">
        <f t="shared" si="120"/>
        <v>0</v>
      </c>
      <c r="W128" s="136">
        <f>IF(COLUMN(W$12)-COLUMN($V$12)+1&lt;=$U128,ROUNDUP(IF(SUM($V128:V128)+($E128-SUM($V128:V128))*$N128&gt;$E128-$O128,$E128-$O128-SUM($V128:V128),($E128-SUM($V128:V128))*$N128),0),0)</f>
        <v>0</v>
      </c>
      <c r="X128" s="136">
        <f>IF(COLUMN(X$12)-COLUMN($V$12)+1&lt;=$U128,ROUNDUP(IF(SUM($V128:W128)+($E128-SUM($V128:W128))*$N128&gt;$E128-$O128,$E128-$O128-SUM($V128:W128),($E128-SUM($V128:W128))*$N128),0),0)</f>
        <v>0</v>
      </c>
      <c r="Y128" s="136">
        <f>IF(COLUMN(Y$12)-COLUMN($V$12)+1&lt;=$U128,ROUNDUP(IF(SUM($V128:X128)+($E128-SUM($V128:X128))*$N128&gt;$E128-$O128,$E128-$O128-SUM($V128:X128),($E128-SUM($V128:X128))*$N128),0),0)</f>
        <v>0</v>
      </c>
      <c r="Z128" s="136">
        <f>IF(COLUMN(Z$12)-COLUMN($V$12)+1&lt;=$U128,ROUNDUP(IF(SUM($V128:Y128)+($E128-SUM($V128:Y128))*$N128&gt;$E128-$O128,$E128-$O128-SUM($V128:Y128),($E128-SUM($V128:Y128))*$N128),0),0)</f>
        <v>0</v>
      </c>
      <c r="AA128" s="136">
        <f>IF(COLUMN(AA$12)-COLUMN($V$12)+1&lt;=$U128,ROUNDUP(IF(SUM($V128:Z128)+($E128-SUM($V128:Z128))*$N128&gt;$E128-$O128,$E128-$O128-SUM($V128:Z128),($E128-SUM($V128:Z128))*$N128),0),0)</f>
        <v>0</v>
      </c>
      <c r="AB128" s="136">
        <f>IF(COLUMN(AB$12)-COLUMN($V$12)+1&lt;=$U128,ROUNDUP(IF(SUM($V128:AA128)+($E128-SUM($V128:AA128))*$N128&gt;$E128-$O128,$E128-$O128-SUM($V128:AA128),($E128-SUM($V128:AA128))*$N128),0),0)</f>
        <v>0</v>
      </c>
      <c r="AC128" s="136">
        <f>IF(COLUMN(AC$12)-COLUMN($V$12)+1&lt;=$U128,ROUNDUP(IF(SUM($V128:AB128)+($E128-SUM($V128:AB128))*$N128&gt;$E128-$O128,$E128-$O128-SUM($V128:AB128),($E128-SUM($V128:AB128))*$N128),0),0)</f>
        <v>0</v>
      </c>
      <c r="AD128" s="136">
        <f>IF(COLUMN(AD$12)-COLUMN($V$12)+1&lt;=$U128,ROUNDUP(IF(SUM($V128:AC128)+($E128-SUM($V128:AC128))*$N128&gt;$E128-$O128,$E128-$O128-SUM($V128:AC128),($E128-SUM($V128:AC128))*$N128),0),0)</f>
        <v>0</v>
      </c>
      <c r="AE128" s="136">
        <f>IF(COLUMN(AE$12)-COLUMN($V$12)+1&lt;=$U128,ROUNDUP(IF(SUM($V128:AD128)+($E128-SUM($V128:AD128))*$N128&gt;$E128-$O128,$E128-$O128-SUM($V128:AD128),($E128-SUM($V128:AD128))*$N128),0),0)</f>
        <v>0</v>
      </c>
      <c r="AF128" s="136">
        <f>IF(COLUMN(AF$12)-COLUMN($V$12)+1&lt;=$U128,ROUNDUP(IF(SUM($V128:AE128)+($E128-SUM($V128:AE128))*$N128&gt;$E128-$O128,$E128-$O128-SUM($V128:AE128),($E128-SUM($V128:AE128))*$N128),0),0)</f>
        <v>0</v>
      </c>
      <c r="AG128" s="136">
        <f>IF(COLUMN(AG$12)-COLUMN($V$12)+1&lt;=$U128,ROUNDUP(IF(SUM($V128:AF128)+($E128-SUM($V128:AF128))*$N128&gt;$E128-$O128,$E128-$O128-SUM($V128:AF128),($E128-SUM($V128:AF128))*$N128),0),0)</f>
        <v>0</v>
      </c>
      <c r="AH128" s="136">
        <f>IF(COLUMN(AH$12)-COLUMN($V$12)+1&lt;=$U128,ROUNDUP(IF(SUM($V128:AG128)+($E128-SUM($V128:AG128))*$N128&gt;$E128-$O128,$E128-$O128-SUM($V128:AG128),($E128-SUM($V128:AG128))*$N128),0),0)</f>
        <v>0</v>
      </c>
      <c r="AI128" s="136">
        <f>IF(COLUMN(AI$12)-COLUMN($V$12)+1&lt;=$U128,ROUNDUP(IF(SUM($V128:AH128)+($E128-SUM($V128:AH128))*$N128&gt;$E128-$O128,$E128-$O128-SUM($V128:AH128),($E128-SUM($V128:AH128))*$N128),0),0)</f>
        <v>0</v>
      </c>
      <c r="AJ128" s="136">
        <f>IF(COLUMN(AJ$12)-COLUMN($V$12)+1&lt;=$U128,ROUNDUP(IF(SUM($V128:AI128)+($E128-SUM($V128:AI128))*$N128&gt;$E128-$O128,$E128-$O128-SUM($V128:AI128),($E128-SUM($V128:AI128))*$N128),0),0)</f>
        <v>0</v>
      </c>
      <c r="AK128" s="136">
        <f>IF(COLUMN(AK$12)-COLUMN($V$12)+1&lt;=$U128,ROUNDUP(IF(SUM($V128:AJ128)+($E128-SUM($V128:AJ128))*$N128&gt;$E128-$O128,$E128-$O128-SUM($V128:AJ128),($E128-SUM($V128:AJ128))*$N128),0),0)</f>
        <v>0</v>
      </c>
      <c r="AL128" s="136">
        <f>IF(COLUMN(AL$12)-COLUMN($V$12)+1&lt;=$U128,ROUNDUP(IF(SUM($V128:AK128)+($E128-SUM($V128:AK128))*$N128&gt;$E128-$O128,$E128-$O128-SUM($V128:AK128),($E128-SUM($V128:AK128))*$N128),0),0)</f>
        <v>0</v>
      </c>
      <c r="AM128" s="136">
        <f>IF(COLUMN(AM$12)-COLUMN($V$12)+1&lt;=$U128,ROUNDUP(IF(SUM($V128:AL128)+($E128-SUM($V128:AL128))*$N128&gt;$E128-$O128,$E128-$O128-SUM($V128:AL128),($E128-SUM($V128:AL128))*$N128),0),0)</f>
        <v>0</v>
      </c>
      <c r="AN128" s="136">
        <f>IF(COLUMN(AN$12)-COLUMN($V$12)+1&lt;=$U128,ROUNDUP(IF(SUM($V128:AM128)+($E128-SUM($V128:AM128))*$N128&gt;$E128-$O128,$E128-$O128-SUM($V128:AM128),($E128-SUM($V128:AM128))*$N128),0),0)</f>
        <v>0</v>
      </c>
      <c r="AO128" s="136">
        <f>IF(COLUMN(AO$12)-COLUMN($V$12)+1&lt;=$U128,ROUNDUP(IF(SUM($V128:AN128)+($E128-SUM($V128:AN128))*$N128&gt;$E128-$O128,$E128-$O128-SUM($V128:AN128),($E128-SUM($V128:AN128))*$N128),0),0)</f>
        <v>0</v>
      </c>
      <c r="AP128" s="136">
        <f>IF(COLUMN(AP$12)-COLUMN($V$12)+1&lt;=$U128,ROUNDUP(IF(SUM($V128:AO128)+($E128-SUM($V128:AO128))*$N128&gt;$E128-$O128,$E128-$O128-SUM($V128:AO128),($E128-SUM($V128:AO128))*$N128),0),0)</f>
        <v>0</v>
      </c>
      <c r="AQ128" s="136">
        <f>IF(COLUMN(AQ$12)-COLUMN($V$12)+1&lt;=$U128,ROUNDUP(IF(SUM($V128:AP128)+($E128-SUM($V128:AP128))*$N128&gt;$E128-$O128,$E128-$O128-SUM($V128:AP128),($E128-SUM($V128:AP128))*$N128),0),0)</f>
        <v>0</v>
      </c>
      <c r="AR128" s="136">
        <f>IF(COLUMN(AR$12)-COLUMN($V$12)+1&lt;=$U128,ROUNDUP(IF(SUM($V128:AQ128)+($E128-SUM($V128:AQ128))*$N128&gt;$E128-$O128,$E128-$O128-SUM($V128:AQ128),($E128-SUM($V128:AQ128))*$N128),0),0)</f>
        <v>0</v>
      </c>
      <c r="AS128" s="136">
        <f>IF(COLUMN(AS$12)-COLUMN($V$12)+1&lt;=$U128,ROUNDUP(IF(SUM($V128:AR128)+($E128-SUM($V128:AR128))*$N128&gt;$E128-$O128,$E128-$O128-SUM($V128:AR128),($E128-SUM($V128:AR128))*$N128),0),0)</f>
        <v>0</v>
      </c>
      <c r="AT128" s="136">
        <f>IF(COLUMN(AT$12)-COLUMN($V$12)+1&lt;=$U128,ROUNDUP(IF(SUM($V128:AS128)+($E128-SUM($V128:AS128))*$N128&gt;$E128-$O128,$E128-$O128-SUM($V128:AS128),($E128-SUM($V128:AS128))*$N128),0),0)</f>
        <v>0</v>
      </c>
      <c r="AU128" s="136">
        <f>IF(COLUMN(AU$12)-COLUMN($V$12)+1&lt;=$U128,ROUNDUP(IF(SUM($V128:AT128)+($E128-SUM($V128:AT128))*$N128&gt;$E128-$O128,$E128-$O128-SUM($V128:AT128),($E128-SUM($V128:AT128))*$N128),0),0)</f>
        <v>0</v>
      </c>
      <c r="AV128" s="136">
        <f>IF(COLUMN(AV$12)-COLUMN($V$12)+1&lt;=$U128,ROUNDUP(IF(SUM($V128:AU128)+($E128-SUM($V128:AU128))*$N128&gt;$E128-$O128,$E128-$O128-SUM($V128:AU128),($E128-SUM($V128:AU128))*$N128),0),0)</f>
        <v>0</v>
      </c>
      <c r="AW128" s="136">
        <f>IF(COLUMN(AW$12)-COLUMN($V$12)+1&lt;=$U128,ROUNDUP(IF(SUM($V128:AV128)+($E128-SUM($V128:AV128))*$N128&gt;$E128-$O128,$E128-$O128-SUM($V128:AV128),($E128-SUM($V128:AV128))*$N128),0),0)</f>
        <v>0</v>
      </c>
      <c r="AX128" s="136">
        <f>IF(COLUMN(AX$12)-COLUMN($V$12)+1&lt;=$U128,ROUNDUP(IF(SUM($V128:AW128)+($E128-SUM($V128:AW128))*$N128&gt;$E128-$O128,$E128-$O128-SUM($V128:AW128),($E128-SUM($V128:AW128))*$N128),0),0)</f>
        <v>0</v>
      </c>
      <c r="AY128" s="136">
        <f>IF(COLUMN(AY$12)-COLUMN($V$12)+1&lt;=$U128,ROUNDUP(IF(SUM($V128:AX128)+($E128-SUM($V128:AX128))*$N128&gt;$E128-$O128,$E128-$O128-SUM($V128:AX128),($E128-SUM($V128:AX128))*$N128),0),0)</f>
        <v>0</v>
      </c>
      <c r="AZ128" s="136">
        <f>IF(COLUMN(AZ$12)-COLUMN($V$12)+1&lt;=$U128,ROUNDUP(IF(SUM($V128:AY128)+($E128-SUM($V128:AY128))*$N128&gt;$E128-$O128,$E128-$O128-SUM($V128:AY128),($E128-SUM($V128:AY128))*$N128),0),0)</f>
        <v>0</v>
      </c>
      <c r="BA128" s="136">
        <f>IF(COLUMN(BA$12)-COLUMN($V$12)+1&lt;=$U128,ROUNDUP(IF(SUM($V128:AZ128)+($E128-SUM($V128:AZ128))*$N128&gt;$E128-$O128,$E128-$O128-SUM($V128:AZ128),($E128-SUM($V128:AZ128))*$N128),0),0)</f>
        <v>0</v>
      </c>
      <c r="BB128" s="556">
        <f t="shared" si="121"/>
        <v>0</v>
      </c>
      <c r="BC128" s="556">
        <f t="shared" si="122"/>
        <v>0</v>
      </c>
      <c r="BD128" s="146">
        <f t="shared" si="123"/>
        <v>0</v>
      </c>
      <c r="BE128" s="146">
        <f t="shared" si="124"/>
        <v>0</v>
      </c>
      <c r="BF128" s="146">
        <f t="shared" si="125"/>
        <v>0</v>
      </c>
      <c r="BH128" s="557">
        <f t="shared" si="126"/>
        <v>0</v>
      </c>
      <c r="BI128" s="558">
        <f t="shared" si="99"/>
        <v>0</v>
      </c>
      <c r="BJ128" s="558">
        <f t="shared" si="100"/>
        <v>0</v>
      </c>
      <c r="BK128" s="557">
        <f t="shared" si="127"/>
        <v>0</v>
      </c>
      <c r="BL128" s="558">
        <f t="shared" si="101"/>
        <v>0</v>
      </c>
      <c r="BM128" s="558">
        <f t="shared" si="102"/>
        <v>0</v>
      </c>
      <c r="BN128" s="558">
        <f t="shared" si="103"/>
        <v>0</v>
      </c>
      <c r="BO128" s="558">
        <f t="shared" si="104"/>
        <v>0</v>
      </c>
      <c r="BP128" s="558">
        <f t="shared" si="105"/>
        <v>0</v>
      </c>
      <c r="BQ128" s="558">
        <f t="shared" si="106"/>
        <v>0</v>
      </c>
      <c r="BR128" s="533"/>
      <c r="BS128" s="557">
        <f t="shared" si="128"/>
        <v>0</v>
      </c>
      <c r="BT128" s="558">
        <f t="shared" si="107"/>
        <v>0</v>
      </c>
      <c r="BU128" s="558">
        <f t="shared" si="108"/>
        <v>0</v>
      </c>
      <c r="BV128" s="557">
        <f t="shared" si="129"/>
        <v>0</v>
      </c>
      <c r="BW128" s="558">
        <f t="shared" si="109"/>
        <v>0</v>
      </c>
      <c r="BX128" s="558">
        <f t="shared" si="110"/>
        <v>0</v>
      </c>
      <c r="BY128" s="558">
        <f t="shared" si="111"/>
        <v>0</v>
      </c>
      <c r="BZ128" s="558">
        <f t="shared" si="112"/>
        <v>0</v>
      </c>
      <c r="CA128" s="558">
        <f t="shared" si="113"/>
        <v>0</v>
      </c>
      <c r="CB128" s="558">
        <f t="shared" si="114"/>
        <v>0</v>
      </c>
      <c r="CC128" s="533"/>
      <c r="CD128" s="533"/>
      <c r="CE128" s="533"/>
      <c r="CF128" s="533"/>
      <c r="CG128" s="533"/>
      <c r="CH128" s="533"/>
      <c r="CI128" s="533"/>
      <c r="CJ128" s="533"/>
      <c r="CK128" s="533"/>
      <c r="CL128" s="533"/>
      <c r="CM128" s="533"/>
      <c r="CN128" s="533"/>
      <c r="CO128" s="533"/>
      <c r="CP128" s="533"/>
      <c r="CQ128" s="533"/>
      <c r="CR128" s="533"/>
      <c r="CS128" s="533"/>
      <c r="CT128" s="533"/>
      <c r="CU128" s="533"/>
      <c r="CV128" s="533"/>
      <c r="CW128" s="533"/>
      <c r="CX128" s="533"/>
      <c r="CY128" s="533"/>
      <c r="CZ128" s="533"/>
    </row>
    <row r="129" spans="2:104" ht="13.5" x14ac:dyDescent="0.2">
      <c r="B129" s="145" t="str">
        <f t="shared" si="95"/>
        <v/>
      </c>
      <c r="C129" s="550"/>
      <c r="D129" s="551"/>
      <c r="E129" s="552"/>
      <c r="F129" s="553"/>
      <c r="G129" s="553"/>
      <c r="H129" s="554"/>
      <c r="I129" s="554"/>
      <c r="J129" s="554"/>
      <c r="K129" s="554"/>
      <c r="L129" s="613" t="str" cm="1">
        <f t="array" ref="L129">IF(OR(NOT(ISBLANK(H129:K129))),SUM(H129:K129), "")</f>
        <v/>
      </c>
      <c r="M129" s="613" t="str">
        <f t="shared" si="94"/>
        <v/>
      </c>
      <c r="N129" s="555" t="str">
        <f t="shared" si="115"/>
        <v/>
      </c>
      <c r="O129" s="532">
        <f t="shared" si="116"/>
        <v>0</v>
      </c>
      <c r="P129" s="146">
        <f t="shared" si="117"/>
        <v>0</v>
      </c>
      <c r="Q129" s="146">
        <f t="shared" si="96"/>
        <v>0</v>
      </c>
      <c r="R129" s="146">
        <f t="shared" si="97"/>
        <v>0</v>
      </c>
      <c r="S129" s="146" t="str">
        <f t="shared" si="118"/>
        <v/>
      </c>
      <c r="T129" s="146" t="str">
        <f t="shared" si="119"/>
        <v/>
      </c>
      <c r="U129" s="146">
        <f t="shared" si="98"/>
        <v>0</v>
      </c>
      <c r="V129" s="136">
        <f t="shared" si="120"/>
        <v>0</v>
      </c>
      <c r="W129" s="136">
        <f>IF(COLUMN(W$12)-COLUMN($V$12)+1&lt;=$U129,ROUNDUP(IF(SUM($V129:V129)+($E129-SUM($V129:V129))*$N129&gt;$E129-$O129,$E129-$O129-SUM($V129:V129),($E129-SUM($V129:V129))*$N129),0),0)</f>
        <v>0</v>
      </c>
      <c r="X129" s="136">
        <f>IF(COLUMN(X$12)-COLUMN($V$12)+1&lt;=$U129,ROUNDUP(IF(SUM($V129:W129)+($E129-SUM($V129:W129))*$N129&gt;$E129-$O129,$E129-$O129-SUM($V129:W129),($E129-SUM($V129:W129))*$N129),0),0)</f>
        <v>0</v>
      </c>
      <c r="Y129" s="136">
        <f>IF(COLUMN(Y$12)-COLUMN($V$12)+1&lt;=$U129,ROUNDUP(IF(SUM($V129:X129)+($E129-SUM($V129:X129))*$N129&gt;$E129-$O129,$E129-$O129-SUM($V129:X129),($E129-SUM($V129:X129))*$N129),0),0)</f>
        <v>0</v>
      </c>
      <c r="Z129" s="136">
        <f>IF(COLUMN(Z$12)-COLUMN($V$12)+1&lt;=$U129,ROUNDUP(IF(SUM($V129:Y129)+($E129-SUM($V129:Y129))*$N129&gt;$E129-$O129,$E129-$O129-SUM($V129:Y129),($E129-SUM($V129:Y129))*$N129),0),0)</f>
        <v>0</v>
      </c>
      <c r="AA129" s="136">
        <f>IF(COLUMN(AA$12)-COLUMN($V$12)+1&lt;=$U129,ROUNDUP(IF(SUM($V129:Z129)+($E129-SUM($V129:Z129))*$N129&gt;$E129-$O129,$E129-$O129-SUM($V129:Z129),($E129-SUM($V129:Z129))*$N129),0),0)</f>
        <v>0</v>
      </c>
      <c r="AB129" s="136">
        <f>IF(COLUMN(AB$12)-COLUMN($V$12)+1&lt;=$U129,ROUNDUP(IF(SUM($V129:AA129)+($E129-SUM($V129:AA129))*$N129&gt;$E129-$O129,$E129-$O129-SUM($V129:AA129),($E129-SUM($V129:AA129))*$N129),0),0)</f>
        <v>0</v>
      </c>
      <c r="AC129" s="136">
        <f>IF(COLUMN(AC$12)-COLUMN($V$12)+1&lt;=$U129,ROUNDUP(IF(SUM($V129:AB129)+($E129-SUM($V129:AB129))*$N129&gt;$E129-$O129,$E129-$O129-SUM($V129:AB129),($E129-SUM($V129:AB129))*$N129),0),0)</f>
        <v>0</v>
      </c>
      <c r="AD129" s="136">
        <f>IF(COLUMN(AD$12)-COLUMN($V$12)+1&lt;=$U129,ROUNDUP(IF(SUM($V129:AC129)+($E129-SUM($V129:AC129))*$N129&gt;$E129-$O129,$E129-$O129-SUM($V129:AC129),($E129-SUM($V129:AC129))*$N129),0),0)</f>
        <v>0</v>
      </c>
      <c r="AE129" s="136">
        <f>IF(COLUMN(AE$12)-COLUMN($V$12)+1&lt;=$U129,ROUNDUP(IF(SUM($V129:AD129)+($E129-SUM($V129:AD129))*$N129&gt;$E129-$O129,$E129-$O129-SUM($V129:AD129),($E129-SUM($V129:AD129))*$N129),0),0)</f>
        <v>0</v>
      </c>
      <c r="AF129" s="136">
        <f>IF(COLUMN(AF$12)-COLUMN($V$12)+1&lt;=$U129,ROUNDUP(IF(SUM($V129:AE129)+($E129-SUM($V129:AE129))*$N129&gt;$E129-$O129,$E129-$O129-SUM($V129:AE129),($E129-SUM($V129:AE129))*$N129),0),0)</f>
        <v>0</v>
      </c>
      <c r="AG129" s="136">
        <f>IF(COLUMN(AG$12)-COLUMN($V$12)+1&lt;=$U129,ROUNDUP(IF(SUM($V129:AF129)+($E129-SUM($V129:AF129))*$N129&gt;$E129-$O129,$E129-$O129-SUM($V129:AF129),($E129-SUM($V129:AF129))*$N129),0),0)</f>
        <v>0</v>
      </c>
      <c r="AH129" s="136">
        <f>IF(COLUMN(AH$12)-COLUMN($V$12)+1&lt;=$U129,ROUNDUP(IF(SUM($V129:AG129)+($E129-SUM($V129:AG129))*$N129&gt;$E129-$O129,$E129-$O129-SUM($V129:AG129),($E129-SUM($V129:AG129))*$N129),0),0)</f>
        <v>0</v>
      </c>
      <c r="AI129" s="136">
        <f>IF(COLUMN(AI$12)-COLUMN($V$12)+1&lt;=$U129,ROUNDUP(IF(SUM($V129:AH129)+($E129-SUM($V129:AH129))*$N129&gt;$E129-$O129,$E129-$O129-SUM($V129:AH129),($E129-SUM($V129:AH129))*$N129),0),0)</f>
        <v>0</v>
      </c>
      <c r="AJ129" s="136">
        <f>IF(COLUMN(AJ$12)-COLUMN($V$12)+1&lt;=$U129,ROUNDUP(IF(SUM($V129:AI129)+($E129-SUM($V129:AI129))*$N129&gt;$E129-$O129,$E129-$O129-SUM($V129:AI129),($E129-SUM($V129:AI129))*$N129),0),0)</f>
        <v>0</v>
      </c>
      <c r="AK129" s="136">
        <f>IF(COLUMN(AK$12)-COLUMN($V$12)+1&lt;=$U129,ROUNDUP(IF(SUM($V129:AJ129)+($E129-SUM($V129:AJ129))*$N129&gt;$E129-$O129,$E129-$O129-SUM($V129:AJ129),($E129-SUM($V129:AJ129))*$N129),0),0)</f>
        <v>0</v>
      </c>
      <c r="AL129" s="136">
        <f>IF(COLUMN(AL$12)-COLUMN($V$12)+1&lt;=$U129,ROUNDUP(IF(SUM($V129:AK129)+($E129-SUM($V129:AK129))*$N129&gt;$E129-$O129,$E129-$O129-SUM($V129:AK129),($E129-SUM($V129:AK129))*$N129),0),0)</f>
        <v>0</v>
      </c>
      <c r="AM129" s="136">
        <f>IF(COLUMN(AM$12)-COLUMN($V$12)+1&lt;=$U129,ROUNDUP(IF(SUM($V129:AL129)+($E129-SUM($V129:AL129))*$N129&gt;$E129-$O129,$E129-$O129-SUM($V129:AL129),($E129-SUM($V129:AL129))*$N129),0),0)</f>
        <v>0</v>
      </c>
      <c r="AN129" s="136">
        <f>IF(COLUMN(AN$12)-COLUMN($V$12)+1&lt;=$U129,ROUNDUP(IF(SUM($V129:AM129)+($E129-SUM($V129:AM129))*$N129&gt;$E129-$O129,$E129-$O129-SUM($V129:AM129),($E129-SUM($V129:AM129))*$N129),0),0)</f>
        <v>0</v>
      </c>
      <c r="AO129" s="136">
        <f>IF(COLUMN(AO$12)-COLUMN($V$12)+1&lt;=$U129,ROUNDUP(IF(SUM($V129:AN129)+($E129-SUM($V129:AN129))*$N129&gt;$E129-$O129,$E129-$O129-SUM($V129:AN129),($E129-SUM($V129:AN129))*$N129),0),0)</f>
        <v>0</v>
      </c>
      <c r="AP129" s="136">
        <f>IF(COLUMN(AP$12)-COLUMN($V$12)+1&lt;=$U129,ROUNDUP(IF(SUM($V129:AO129)+($E129-SUM($V129:AO129))*$N129&gt;$E129-$O129,$E129-$O129-SUM($V129:AO129),($E129-SUM($V129:AO129))*$N129),0),0)</f>
        <v>0</v>
      </c>
      <c r="AQ129" s="136">
        <f>IF(COLUMN(AQ$12)-COLUMN($V$12)+1&lt;=$U129,ROUNDUP(IF(SUM($V129:AP129)+($E129-SUM($V129:AP129))*$N129&gt;$E129-$O129,$E129-$O129-SUM($V129:AP129),($E129-SUM($V129:AP129))*$N129),0),0)</f>
        <v>0</v>
      </c>
      <c r="AR129" s="136">
        <f>IF(COLUMN(AR$12)-COLUMN($V$12)+1&lt;=$U129,ROUNDUP(IF(SUM($V129:AQ129)+($E129-SUM($V129:AQ129))*$N129&gt;$E129-$O129,$E129-$O129-SUM($V129:AQ129),($E129-SUM($V129:AQ129))*$N129),0),0)</f>
        <v>0</v>
      </c>
      <c r="AS129" s="136">
        <f>IF(COLUMN(AS$12)-COLUMN($V$12)+1&lt;=$U129,ROUNDUP(IF(SUM($V129:AR129)+($E129-SUM($V129:AR129))*$N129&gt;$E129-$O129,$E129-$O129-SUM($V129:AR129),($E129-SUM($V129:AR129))*$N129),0),0)</f>
        <v>0</v>
      </c>
      <c r="AT129" s="136">
        <f>IF(COLUMN(AT$12)-COLUMN($V$12)+1&lt;=$U129,ROUNDUP(IF(SUM($V129:AS129)+($E129-SUM($V129:AS129))*$N129&gt;$E129-$O129,$E129-$O129-SUM($V129:AS129),($E129-SUM($V129:AS129))*$N129),0),0)</f>
        <v>0</v>
      </c>
      <c r="AU129" s="136">
        <f>IF(COLUMN(AU$12)-COLUMN($V$12)+1&lt;=$U129,ROUNDUP(IF(SUM($V129:AT129)+($E129-SUM($V129:AT129))*$N129&gt;$E129-$O129,$E129-$O129-SUM($V129:AT129),($E129-SUM($V129:AT129))*$N129),0),0)</f>
        <v>0</v>
      </c>
      <c r="AV129" s="136">
        <f>IF(COLUMN(AV$12)-COLUMN($V$12)+1&lt;=$U129,ROUNDUP(IF(SUM($V129:AU129)+($E129-SUM($V129:AU129))*$N129&gt;$E129-$O129,$E129-$O129-SUM($V129:AU129),($E129-SUM($V129:AU129))*$N129),0),0)</f>
        <v>0</v>
      </c>
      <c r="AW129" s="136">
        <f>IF(COLUMN(AW$12)-COLUMN($V$12)+1&lt;=$U129,ROUNDUP(IF(SUM($V129:AV129)+($E129-SUM($V129:AV129))*$N129&gt;$E129-$O129,$E129-$O129-SUM($V129:AV129),($E129-SUM($V129:AV129))*$N129),0),0)</f>
        <v>0</v>
      </c>
      <c r="AX129" s="136">
        <f>IF(COLUMN(AX$12)-COLUMN($V$12)+1&lt;=$U129,ROUNDUP(IF(SUM($V129:AW129)+($E129-SUM($V129:AW129))*$N129&gt;$E129-$O129,$E129-$O129-SUM($V129:AW129),($E129-SUM($V129:AW129))*$N129),0),0)</f>
        <v>0</v>
      </c>
      <c r="AY129" s="136">
        <f>IF(COLUMN(AY$12)-COLUMN($V$12)+1&lt;=$U129,ROUNDUP(IF(SUM($V129:AX129)+($E129-SUM($V129:AX129))*$N129&gt;$E129-$O129,$E129-$O129-SUM($V129:AX129),($E129-SUM($V129:AX129))*$N129),0),0)</f>
        <v>0</v>
      </c>
      <c r="AZ129" s="136">
        <f>IF(COLUMN(AZ$12)-COLUMN($V$12)+1&lt;=$U129,ROUNDUP(IF(SUM($V129:AY129)+($E129-SUM($V129:AY129))*$N129&gt;$E129-$O129,$E129-$O129-SUM($V129:AY129),($E129-SUM($V129:AY129))*$N129),0),0)</f>
        <v>0</v>
      </c>
      <c r="BA129" s="136">
        <f>IF(COLUMN(BA$12)-COLUMN($V$12)+1&lt;=$U129,ROUNDUP(IF(SUM($V129:AZ129)+($E129-SUM($V129:AZ129))*$N129&gt;$E129-$O129,$E129-$O129-SUM($V129:AZ129),($E129-SUM($V129:AZ129))*$N129),0),0)</f>
        <v>0</v>
      </c>
      <c r="BB129" s="556">
        <f t="shared" si="121"/>
        <v>0</v>
      </c>
      <c r="BC129" s="556">
        <f t="shared" si="122"/>
        <v>0</v>
      </c>
      <c r="BD129" s="146">
        <f t="shared" si="123"/>
        <v>0</v>
      </c>
      <c r="BE129" s="146">
        <f t="shared" si="124"/>
        <v>0</v>
      </c>
      <c r="BF129" s="146">
        <f t="shared" si="125"/>
        <v>0</v>
      </c>
      <c r="BH129" s="557">
        <f t="shared" si="126"/>
        <v>0</v>
      </c>
      <c r="BI129" s="558">
        <f t="shared" si="99"/>
        <v>0</v>
      </c>
      <c r="BJ129" s="558">
        <f t="shared" si="100"/>
        <v>0</v>
      </c>
      <c r="BK129" s="557">
        <f t="shared" si="127"/>
        <v>0</v>
      </c>
      <c r="BL129" s="558">
        <f t="shared" si="101"/>
        <v>0</v>
      </c>
      <c r="BM129" s="558">
        <f t="shared" si="102"/>
        <v>0</v>
      </c>
      <c r="BN129" s="558">
        <f t="shared" si="103"/>
        <v>0</v>
      </c>
      <c r="BO129" s="558">
        <f t="shared" si="104"/>
        <v>0</v>
      </c>
      <c r="BP129" s="558">
        <f t="shared" si="105"/>
        <v>0</v>
      </c>
      <c r="BQ129" s="558">
        <f t="shared" si="106"/>
        <v>0</v>
      </c>
      <c r="BR129" s="533"/>
      <c r="BS129" s="557">
        <f t="shared" si="128"/>
        <v>0</v>
      </c>
      <c r="BT129" s="558">
        <f t="shared" si="107"/>
        <v>0</v>
      </c>
      <c r="BU129" s="558">
        <f t="shared" si="108"/>
        <v>0</v>
      </c>
      <c r="BV129" s="557">
        <f t="shared" si="129"/>
        <v>0</v>
      </c>
      <c r="BW129" s="558">
        <f t="shared" si="109"/>
        <v>0</v>
      </c>
      <c r="BX129" s="558">
        <f t="shared" si="110"/>
        <v>0</v>
      </c>
      <c r="BY129" s="558">
        <f t="shared" si="111"/>
        <v>0</v>
      </c>
      <c r="BZ129" s="558">
        <f t="shared" si="112"/>
        <v>0</v>
      </c>
      <c r="CA129" s="558">
        <f t="shared" si="113"/>
        <v>0</v>
      </c>
      <c r="CB129" s="558">
        <f t="shared" si="114"/>
        <v>0</v>
      </c>
      <c r="CC129" s="533"/>
      <c r="CD129" s="533"/>
      <c r="CE129" s="533"/>
      <c r="CF129" s="533"/>
      <c r="CG129" s="533"/>
      <c r="CH129" s="533"/>
      <c r="CI129" s="533"/>
      <c r="CJ129" s="533"/>
      <c r="CK129" s="533"/>
      <c r="CL129" s="533"/>
      <c r="CM129" s="533"/>
      <c r="CN129" s="533"/>
      <c r="CO129" s="533"/>
      <c r="CP129" s="533"/>
      <c r="CQ129" s="533"/>
      <c r="CR129" s="533"/>
      <c r="CS129" s="533"/>
      <c r="CT129" s="533"/>
      <c r="CU129" s="533"/>
      <c r="CV129" s="533"/>
      <c r="CW129" s="533"/>
      <c r="CX129" s="533"/>
      <c r="CY129" s="533"/>
      <c r="CZ129" s="533"/>
    </row>
    <row r="130" spans="2:104" ht="13.5" x14ac:dyDescent="0.2">
      <c r="B130" s="145" t="str">
        <f t="shared" si="95"/>
        <v/>
      </c>
      <c r="C130" s="550"/>
      <c r="D130" s="551"/>
      <c r="E130" s="552"/>
      <c r="F130" s="553"/>
      <c r="G130" s="553"/>
      <c r="H130" s="554"/>
      <c r="I130" s="554"/>
      <c r="J130" s="554"/>
      <c r="K130" s="554"/>
      <c r="L130" s="613" t="str" cm="1">
        <f t="array" ref="L130">IF(OR(NOT(ISBLANK(H130:K130))),SUM(H130:K130), "")</f>
        <v/>
      </c>
      <c r="M130" s="613" t="str">
        <f t="shared" si="94"/>
        <v/>
      </c>
      <c r="N130" s="555" t="str">
        <f t="shared" si="115"/>
        <v/>
      </c>
      <c r="O130" s="532">
        <f t="shared" si="116"/>
        <v>0</v>
      </c>
      <c r="P130" s="146">
        <f t="shared" si="117"/>
        <v>0</v>
      </c>
      <c r="Q130" s="146">
        <f t="shared" si="96"/>
        <v>0</v>
      </c>
      <c r="R130" s="146">
        <f t="shared" si="97"/>
        <v>0</v>
      </c>
      <c r="S130" s="146" t="str">
        <f t="shared" si="118"/>
        <v/>
      </c>
      <c r="T130" s="146" t="str">
        <f t="shared" si="119"/>
        <v/>
      </c>
      <c r="U130" s="146">
        <f t="shared" si="98"/>
        <v>0</v>
      </c>
      <c r="V130" s="136">
        <f t="shared" si="120"/>
        <v>0</v>
      </c>
      <c r="W130" s="136">
        <f>IF(COLUMN(W$12)-COLUMN($V$12)+1&lt;=$U130,ROUNDUP(IF(SUM($V130:V130)+($E130-SUM($V130:V130))*$N130&gt;$E130-$O130,$E130-$O130-SUM($V130:V130),($E130-SUM($V130:V130))*$N130),0),0)</f>
        <v>0</v>
      </c>
      <c r="X130" s="136">
        <f>IF(COLUMN(X$12)-COLUMN($V$12)+1&lt;=$U130,ROUNDUP(IF(SUM($V130:W130)+($E130-SUM($V130:W130))*$N130&gt;$E130-$O130,$E130-$O130-SUM($V130:W130),($E130-SUM($V130:W130))*$N130),0),0)</f>
        <v>0</v>
      </c>
      <c r="Y130" s="136">
        <f>IF(COLUMN(Y$12)-COLUMN($V$12)+1&lt;=$U130,ROUNDUP(IF(SUM($V130:X130)+($E130-SUM($V130:X130))*$N130&gt;$E130-$O130,$E130-$O130-SUM($V130:X130),($E130-SUM($V130:X130))*$N130),0),0)</f>
        <v>0</v>
      </c>
      <c r="Z130" s="136">
        <f>IF(COLUMN(Z$12)-COLUMN($V$12)+1&lt;=$U130,ROUNDUP(IF(SUM($V130:Y130)+($E130-SUM($V130:Y130))*$N130&gt;$E130-$O130,$E130-$O130-SUM($V130:Y130),($E130-SUM($V130:Y130))*$N130),0),0)</f>
        <v>0</v>
      </c>
      <c r="AA130" s="136">
        <f>IF(COLUMN(AA$12)-COLUMN($V$12)+1&lt;=$U130,ROUNDUP(IF(SUM($V130:Z130)+($E130-SUM($V130:Z130))*$N130&gt;$E130-$O130,$E130-$O130-SUM($V130:Z130),($E130-SUM($V130:Z130))*$N130),0),0)</f>
        <v>0</v>
      </c>
      <c r="AB130" s="136">
        <f>IF(COLUMN(AB$12)-COLUMN($V$12)+1&lt;=$U130,ROUNDUP(IF(SUM($V130:AA130)+($E130-SUM($V130:AA130))*$N130&gt;$E130-$O130,$E130-$O130-SUM($V130:AA130),($E130-SUM($V130:AA130))*$N130),0),0)</f>
        <v>0</v>
      </c>
      <c r="AC130" s="136">
        <f>IF(COLUMN(AC$12)-COLUMN($V$12)+1&lt;=$U130,ROUNDUP(IF(SUM($V130:AB130)+($E130-SUM($V130:AB130))*$N130&gt;$E130-$O130,$E130-$O130-SUM($V130:AB130),($E130-SUM($V130:AB130))*$N130),0),0)</f>
        <v>0</v>
      </c>
      <c r="AD130" s="136">
        <f>IF(COLUMN(AD$12)-COLUMN($V$12)+1&lt;=$U130,ROUNDUP(IF(SUM($V130:AC130)+($E130-SUM($V130:AC130))*$N130&gt;$E130-$O130,$E130-$O130-SUM($V130:AC130),($E130-SUM($V130:AC130))*$N130),0),0)</f>
        <v>0</v>
      </c>
      <c r="AE130" s="136">
        <f>IF(COLUMN(AE$12)-COLUMN($V$12)+1&lt;=$U130,ROUNDUP(IF(SUM($V130:AD130)+($E130-SUM($V130:AD130))*$N130&gt;$E130-$O130,$E130-$O130-SUM($V130:AD130),($E130-SUM($V130:AD130))*$N130),0),0)</f>
        <v>0</v>
      </c>
      <c r="AF130" s="136">
        <f>IF(COLUMN(AF$12)-COLUMN($V$12)+1&lt;=$U130,ROUNDUP(IF(SUM($V130:AE130)+($E130-SUM($V130:AE130))*$N130&gt;$E130-$O130,$E130-$O130-SUM($V130:AE130),($E130-SUM($V130:AE130))*$N130),0),0)</f>
        <v>0</v>
      </c>
      <c r="AG130" s="136">
        <f>IF(COLUMN(AG$12)-COLUMN($V$12)+1&lt;=$U130,ROUNDUP(IF(SUM($V130:AF130)+($E130-SUM($V130:AF130))*$N130&gt;$E130-$O130,$E130-$O130-SUM($V130:AF130),($E130-SUM($V130:AF130))*$N130),0),0)</f>
        <v>0</v>
      </c>
      <c r="AH130" s="136">
        <f>IF(COLUMN(AH$12)-COLUMN($V$12)+1&lt;=$U130,ROUNDUP(IF(SUM($V130:AG130)+($E130-SUM($V130:AG130))*$N130&gt;$E130-$O130,$E130-$O130-SUM($V130:AG130),($E130-SUM($V130:AG130))*$N130),0),0)</f>
        <v>0</v>
      </c>
      <c r="AI130" s="136">
        <f>IF(COLUMN(AI$12)-COLUMN($V$12)+1&lt;=$U130,ROUNDUP(IF(SUM($V130:AH130)+($E130-SUM($V130:AH130))*$N130&gt;$E130-$O130,$E130-$O130-SUM($V130:AH130),($E130-SUM($V130:AH130))*$N130),0),0)</f>
        <v>0</v>
      </c>
      <c r="AJ130" s="136">
        <f>IF(COLUMN(AJ$12)-COLUMN($V$12)+1&lt;=$U130,ROUNDUP(IF(SUM($V130:AI130)+($E130-SUM($V130:AI130))*$N130&gt;$E130-$O130,$E130-$O130-SUM($V130:AI130),($E130-SUM($V130:AI130))*$N130),0),0)</f>
        <v>0</v>
      </c>
      <c r="AK130" s="136">
        <f>IF(COLUMN(AK$12)-COLUMN($V$12)+1&lt;=$U130,ROUNDUP(IF(SUM($V130:AJ130)+($E130-SUM($V130:AJ130))*$N130&gt;$E130-$O130,$E130-$O130-SUM($V130:AJ130),($E130-SUM($V130:AJ130))*$N130),0),0)</f>
        <v>0</v>
      </c>
      <c r="AL130" s="136">
        <f>IF(COLUMN(AL$12)-COLUMN($V$12)+1&lt;=$U130,ROUNDUP(IF(SUM($V130:AK130)+($E130-SUM($V130:AK130))*$N130&gt;$E130-$O130,$E130-$O130-SUM($V130:AK130),($E130-SUM($V130:AK130))*$N130),0),0)</f>
        <v>0</v>
      </c>
      <c r="AM130" s="136">
        <f>IF(COLUMN(AM$12)-COLUMN($V$12)+1&lt;=$U130,ROUNDUP(IF(SUM($V130:AL130)+($E130-SUM($V130:AL130))*$N130&gt;$E130-$O130,$E130-$O130-SUM($V130:AL130),($E130-SUM($V130:AL130))*$N130),0),0)</f>
        <v>0</v>
      </c>
      <c r="AN130" s="136">
        <f>IF(COLUMN(AN$12)-COLUMN($V$12)+1&lt;=$U130,ROUNDUP(IF(SUM($V130:AM130)+($E130-SUM($V130:AM130))*$N130&gt;$E130-$O130,$E130-$O130-SUM($V130:AM130),($E130-SUM($V130:AM130))*$N130),0),0)</f>
        <v>0</v>
      </c>
      <c r="AO130" s="136">
        <f>IF(COLUMN(AO$12)-COLUMN($V$12)+1&lt;=$U130,ROUNDUP(IF(SUM($V130:AN130)+($E130-SUM($V130:AN130))*$N130&gt;$E130-$O130,$E130-$O130-SUM($V130:AN130),($E130-SUM($V130:AN130))*$N130),0),0)</f>
        <v>0</v>
      </c>
      <c r="AP130" s="136">
        <f>IF(COLUMN(AP$12)-COLUMN($V$12)+1&lt;=$U130,ROUNDUP(IF(SUM($V130:AO130)+($E130-SUM($V130:AO130))*$N130&gt;$E130-$O130,$E130-$O130-SUM($V130:AO130),($E130-SUM($V130:AO130))*$N130),0),0)</f>
        <v>0</v>
      </c>
      <c r="AQ130" s="136">
        <f>IF(COLUMN(AQ$12)-COLUMN($V$12)+1&lt;=$U130,ROUNDUP(IF(SUM($V130:AP130)+($E130-SUM($V130:AP130))*$N130&gt;$E130-$O130,$E130-$O130-SUM($V130:AP130),($E130-SUM($V130:AP130))*$N130),0),0)</f>
        <v>0</v>
      </c>
      <c r="AR130" s="136">
        <f>IF(COLUMN(AR$12)-COLUMN($V$12)+1&lt;=$U130,ROUNDUP(IF(SUM($V130:AQ130)+($E130-SUM($V130:AQ130))*$N130&gt;$E130-$O130,$E130-$O130-SUM($V130:AQ130),($E130-SUM($V130:AQ130))*$N130),0),0)</f>
        <v>0</v>
      </c>
      <c r="AS130" s="136">
        <f>IF(COLUMN(AS$12)-COLUMN($V$12)+1&lt;=$U130,ROUNDUP(IF(SUM($V130:AR130)+($E130-SUM($V130:AR130))*$N130&gt;$E130-$O130,$E130-$O130-SUM($V130:AR130),($E130-SUM($V130:AR130))*$N130),0),0)</f>
        <v>0</v>
      </c>
      <c r="AT130" s="136">
        <f>IF(COLUMN(AT$12)-COLUMN($V$12)+1&lt;=$U130,ROUNDUP(IF(SUM($V130:AS130)+($E130-SUM($V130:AS130))*$N130&gt;$E130-$O130,$E130-$O130-SUM($V130:AS130),($E130-SUM($V130:AS130))*$N130),0),0)</f>
        <v>0</v>
      </c>
      <c r="AU130" s="136">
        <f>IF(COLUMN(AU$12)-COLUMN($V$12)+1&lt;=$U130,ROUNDUP(IF(SUM($V130:AT130)+($E130-SUM($V130:AT130))*$N130&gt;$E130-$O130,$E130-$O130-SUM($V130:AT130),($E130-SUM($V130:AT130))*$N130),0),0)</f>
        <v>0</v>
      </c>
      <c r="AV130" s="136">
        <f>IF(COLUMN(AV$12)-COLUMN($V$12)+1&lt;=$U130,ROUNDUP(IF(SUM($V130:AU130)+($E130-SUM($V130:AU130))*$N130&gt;$E130-$O130,$E130-$O130-SUM($V130:AU130),($E130-SUM($V130:AU130))*$N130),0),0)</f>
        <v>0</v>
      </c>
      <c r="AW130" s="136">
        <f>IF(COLUMN(AW$12)-COLUMN($V$12)+1&lt;=$U130,ROUNDUP(IF(SUM($V130:AV130)+($E130-SUM($V130:AV130))*$N130&gt;$E130-$O130,$E130-$O130-SUM($V130:AV130),($E130-SUM($V130:AV130))*$N130),0),0)</f>
        <v>0</v>
      </c>
      <c r="AX130" s="136">
        <f>IF(COLUMN(AX$12)-COLUMN($V$12)+1&lt;=$U130,ROUNDUP(IF(SUM($V130:AW130)+($E130-SUM($V130:AW130))*$N130&gt;$E130-$O130,$E130-$O130-SUM($V130:AW130),($E130-SUM($V130:AW130))*$N130),0),0)</f>
        <v>0</v>
      </c>
      <c r="AY130" s="136">
        <f>IF(COLUMN(AY$12)-COLUMN($V$12)+1&lt;=$U130,ROUNDUP(IF(SUM($V130:AX130)+($E130-SUM($V130:AX130))*$N130&gt;$E130-$O130,$E130-$O130-SUM($V130:AX130),($E130-SUM($V130:AX130))*$N130),0),0)</f>
        <v>0</v>
      </c>
      <c r="AZ130" s="136">
        <f>IF(COLUMN(AZ$12)-COLUMN($V$12)+1&lt;=$U130,ROUNDUP(IF(SUM($V130:AY130)+($E130-SUM($V130:AY130))*$N130&gt;$E130-$O130,$E130-$O130-SUM($V130:AY130),($E130-SUM($V130:AY130))*$N130),0),0)</f>
        <v>0</v>
      </c>
      <c r="BA130" s="136">
        <f>IF(COLUMN(BA$12)-COLUMN($V$12)+1&lt;=$U130,ROUNDUP(IF(SUM($V130:AZ130)+($E130-SUM($V130:AZ130))*$N130&gt;$E130-$O130,$E130-$O130-SUM($V130:AZ130),($E130-SUM($V130:AZ130))*$N130),0),0)</f>
        <v>0</v>
      </c>
      <c r="BB130" s="556">
        <f t="shared" si="121"/>
        <v>0</v>
      </c>
      <c r="BC130" s="556">
        <f t="shared" si="122"/>
        <v>0</v>
      </c>
      <c r="BD130" s="146">
        <f t="shared" si="123"/>
        <v>0</v>
      </c>
      <c r="BE130" s="146">
        <f t="shared" si="124"/>
        <v>0</v>
      </c>
      <c r="BF130" s="146">
        <f t="shared" si="125"/>
        <v>0</v>
      </c>
      <c r="BH130" s="557">
        <f t="shared" si="126"/>
        <v>0</v>
      </c>
      <c r="BI130" s="558">
        <f t="shared" si="99"/>
        <v>0</v>
      </c>
      <c r="BJ130" s="558">
        <f t="shared" si="100"/>
        <v>0</v>
      </c>
      <c r="BK130" s="557">
        <f t="shared" si="127"/>
        <v>0</v>
      </c>
      <c r="BL130" s="558">
        <f t="shared" si="101"/>
        <v>0</v>
      </c>
      <c r="BM130" s="558">
        <f t="shared" si="102"/>
        <v>0</v>
      </c>
      <c r="BN130" s="558">
        <f t="shared" si="103"/>
        <v>0</v>
      </c>
      <c r="BO130" s="558">
        <f t="shared" si="104"/>
        <v>0</v>
      </c>
      <c r="BP130" s="558">
        <f t="shared" si="105"/>
        <v>0</v>
      </c>
      <c r="BQ130" s="558">
        <f t="shared" si="106"/>
        <v>0</v>
      </c>
      <c r="BR130" s="533"/>
      <c r="BS130" s="557">
        <f t="shared" si="128"/>
        <v>0</v>
      </c>
      <c r="BT130" s="558">
        <f t="shared" si="107"/>
        <v>0</v>
      </c>
      <c r="BU130" s="558">
        <f t="shared" si="108"/>
        <v>0</v>
      </c>
      <c r="BV130" s="557">
        <f t="shared" si="129"/>
        <v>0</v>
      </c>
      <c r="BW130" s="558">
        <f t="shared" si="109"/>
        <v>0</v>
      </c>
      <c r="BX130" s="558">
        <f t="shared" si="110"/>
        <v>0</v>
      </c>
      <c r="BY130" s="558">
        <f t="shared" si="111"/>
        <v>0</v>
      </c>
      <c r="BZ130" s="558">
        <f t="shared" si="112"/>
        <v>0</v>
      </c>
      <c r="CA130" s="558">
        <f t="shared" si="113"/>
        <v>0</v>
      </c>
      <c r="CB130" s="558">
        <f t="shared" si="114"/>
        <v>0</v>
      </c>
      <c r="CC130" s="533"/>
      <c r="CD130" s="533"/>
      <c r="CE130" s="533"/>
      <c r="CF130" s="533"/>
      <c r="CG130" s="533"/>
      <c r="CH130" s="533"/>
      <c r="CI130" s="533"/>
      <c r="CJ130" s="533"/>
      <c r="CK130" s="533"/>
      <c r="CL130" s="533"/>
      <c r="CM130" s="533"/>
      <c r="CN130" s="533"/>
      <c r="CO130" s="533"/>
      <c r="CP130" s="533"/>
      <c r="CQ130" s="533"/>
      <c r="CR130" s="533"/>
      <c r="CS130" s="533"/>
      <c r="CT130" s="533"/>
      <c r="CU130" s="533"/>
      <c r="CV130" s="533"/>
      <c r="CW130" s="533"/>
      <c r="CX130" s="533"/>
      <c r="CY130" s="533"/>
      <c r="CZ130" s="533"/>
    </row>
    <row r="131" spans="2:104" ht="13.5" x14ac:dyDescent="0.2">
      <c r="B131" s="145" t="str">
        <f t="shared" si="95"/>
        <v/>
      </c>
      <c r="C131" s="550"/>
      <c r="D131" s="551"/>
      <c r="E131" s="552"/>
      <c r="F131" s="553"/>
      <c r="G131" s="553"/>
      <c r="H131" s="554"/>
      <c r="I131" s="554"/>
      <c r="J131" s="554"/>
      <c r="K131" s="554"/>
      <c r="L131" s="613" t="str" cm="1">
        <f t="array" ref="L131">IF(OR(NOT(ISBLANK(H131:K131))),SUM(H131:K131), "")</f>
        <v/>
      </c>
      <c r="M131" s="613" t="str">
        <f t="shared" si="94"/>
        <v/>
      </c>
      <c r="N131" s="555" t="str">
        <f t="shared" si="115"/>
        <v/>
      </c>
      <c r="O131" s="532">
        <f t="shared" si="116"/>
        <v>0</v>
      </c>
      <c r="P131" s="146">
        <f t="shared" si="117"/>
        <v>0</v>
      </c>
      <c r="Q131" s="146">
        <f t="shared" si="96"/>
        <v>0</v>
      </c>
      <c r="R131" s="146">
        <f t="shared" si="97"/>
        <v>0</v>
      </c>
      <c r="S131" s="146" t="str">
        <f t="shared" si="118"/>
        <v/>
      </c>
      <c r="T131" s="146" t="str">
        <f t="shared" si="119"/>
        <v/>
      </c>
      <c r="U131" s="146">
        <f t="shared" si="98"/>
        <v>0</v>
      </c>
      <c r="V131" s="136">
        <f t="shared" si="120"/>
        <v>0</v>
      </c>
      <c r="W131" s="136">
        <f>IF(COLUMN(W$12)-COLUMN($V$12)+1&lt;=$U131,ROUNDUP(IF(SUM($V131:V131)+($E131-SUM($V131:V131))*$N131&gt;$E131-$O131,$E131-$O131-SUM($V131:V131),($E131-SUM($V131:V131))*$N131),0),0)</f>
        <v>0</v>
      </c>
      <c r="X131" s="136">
        <f>IF(COLUMN(X$12)-COLUMN($V$12)+1&lt;=$U131,ROUNDUP(IF(SUM($V131:W131)+($E131-SUM($V131:W131))*$N131&gt;$E131-$O131,$E131-$O131-SUM($V131:W131),($E131-SUM($V131:W131))*$N131),0),0)</f>
        <v>0</v>
      </c>
      <c r="Y131" s="136">
        <f>IF(COLUMN(Y$12)-COLUMN($V$12)+1&lt;=$U131,ROUNDUP(IF(SUM($V131:X131)+($E131-SUM($V131:X131))*$N131&gt;$E131-$O131,$E131-$O131-SUM($V131:X131),($E131-SUM($V131:X131))*$N131),0),0)</f>
        <v>0</v>
      </c>
      <c r="Z131" s="136">
        <f>IF(COLUMN(Z$12)-COLUMN($V$12)+1&lt;=$U131,ROUNDUP(IF(SUM($V131:Y131)+($E131-SUM($V131:Y131))*$N131&gt;$E131-$O131,$E131-$O131-SUM($V131:Y131),($E131-SUM($V131:Y131))*$N131),0),0)</f>
        <v>0</v>
      </c>
      <c r="AA131" s="136">
        <f>IF(COLUMN(AA$12)-COLUMN($V$12)+1&lt;=$U131,ROUNDUP(IF(SUM($V131:Z131)+($E131-SUM($V131:Z131))*$N131&gt;$E131-$O131,$E131-$O131-SUM($V131:Z131),($E131-SUM($V131:Z131))*$N131),0),0)</f>
        <v>0</v>
      </c>
      <c r="AB131" s="136">
        <f>IF(COLUMN(AB$12)-COLUMN($V$12)+1&lt;=$U131,ROUNDUP(IF(SUM($V131:AA131)+($E131-SUM($V131:AA131))*$N131&gt;$E131-$O131,$E131-$O131-SUM($V131:AA131),($E131-SUM($V131:AA131))*$N131),0),0)</f>
        <v>0</v>
      </c>
      <c r="AC131" s="136">
        <f>IF(COLUMN(AC$12)-COLUMN($V$12)+1&lt;=$U131,ROUNDUP(IF(SUM($V131:AB131)+($E131-SUM($V131:AB131))*$N131&gt;$E131-$O131,$E131-$O131-SUM($V131:AB131),($E131-SUM($V131:AB131))*$N131),0),0)</f>
        <v>0</v>
      </c>
      <c r="AD131" s="136">
        <f>IF(COLUMN(AD$12)-COLUMN($V$12)+1&lt;=$U131,ROUNDUP(IF(SUM($V131:AC131)+($E131-SUM($V131:AC131))*$N131&gt;$E131-$O131,$E131-$O131-SUM($V131:AC131),($E131-SUM($V131:AC131))*$N131),0),0)</f>
        <v>0</v>
      </c>
      <c r="AE131" s="136">
        <f>IF(COLUMN(AE$12)-COLUMN($V$12)+1&lt;=$U131,ROUNDUP(IF(SUM($V131:AD131)+($E131-SUM($V131:AD131))*$N131&gt;$E131-$O131,$E131-$O131-SUM($V131:AD131),($E131-SUM($V131:AD131))*$N131),0),0)</f>
        <v>0</v>
      </c>
      <c r="AF131" s="136">
        <f>IF(COLUMN(AF$12)-COLUMN($V$12)+1&lt;=$U131,ROUNDUP(IF(SUM($V131:AE131)+($E131-SUM($V131:AE131))*$N131&gt;$E131-$O131,$E131-$O131-SUM($V131:AE131),($E131-SUM($V131:AE131))*$N131),0),0)</f>
        <v>0</v>
      </c>
      <c r="AG131" s="136">
        <f>IF(COLUMN(AG$12)-COLUMN($V$12)+1&lt;=$U131,ROUNDUP(IF(SUM($V131:AF131)+($E131-SUM($V131:AF131))*$N131&gt;$E131-$O131,$E131-$O131-SUM($V131:AF131),($E131-SUM($V131:AF131))*$N131),0),0)</f>
        <v>0</v>
      </c>
      <c r="AH131" s="136">
        <f>IF(COLUMN(AH$12)-COLUMN($V$12)+1&lt;=$U131,ROUNDUP(IF(SUM($V131:AG131)+($E131-SUM($V131:AG131))*$N131&gt;$E131-$O131,$E131-$O131-SUM($V131:AG131),($E131-SUM($V131:AG131))*$N131),0),0)</f>
        <v>0</v>
      </c>
      <c r="AI131" s="136">
        <f>IF(COLUMN(AI$12)-COLUMN($V$12)+1&lt;=$U131,ROUNDUP(IF(SUM($V131:AH131)+($E131-SUM($V131:AH131))*$N131&gt;$E131-$O131,$E131-$O131-SUM($V131:AH131),($E131-SUM($V131:AH131))*$N131),0),0)</f>
        <v>0</v>
      </c>
      <c r="AJ131" s="136">
        <f>IF(COLUMN(AJ$12)-COLUMN($V$12)+1&lt;=$U131,ROUNDUP(IF(SUM($V131:AI131)+($E131-SUM($V131:AI131))*$N131&gt;$E131-$O131,$E131-$O131-SUM($V131:AI131),($E131-SUM($V131:AI131))*$N131),0),0)</f>
        <v>0</v>
      </c>
      <c r="AK131" s="136">
        <f>IF(COLUMN(AK$12)-COLUMN($V$12)+1&lt;=$U131,ROUNDUP(IF(SUM($V131:AJ131)+($E131-SUM($V131:AJ131))*$N131&gt;$E131-$O131,$E131-$O131-SUM($V131:AJ131),($E131-SUM($V131:AJ131))*$N131),0),0)</f>
        <v>0</v>
      </c>
      <c r="AL131" s="136">
        <f>IF(COLUMN(AL$12)-COLUMN($V$12)+1&lt;=$U131,ROUNDUP(IF(SUM($V131:AK131)+($E131-SUM($V131:AK131))*$N131&gt;$E131-$O131,$E131-$O131-SUM($V131:AK131),($E131-SUM($V131:AK131))*$N131),0),0)</f>
        <v>0</v>
      </c>
      <c r="AM131" s="136">
        <f>IF(COLUMN(AM$12)-COLUMN($V$12)+1&lt;=$U131,ROUNDUP(IF(SUM($V131:AL131)+($E131-SUM($V131:AL131))*$N131&gt;$E131-$O131,$E131-$O131-SUM($V131:AL131),($E131-SUM($V131:AL131))*$N131),0),0)</f>
        <v>0</v>
      </c>
      <c r="AN131" s="136">
        <f>IF(COLUMN(AN$12)-COLUMN($V$12)+1&lt;=$U131,ROUNDUP(IF(SUM($V131:AM131)+($E131-SUM($V131:AM131))*$N131&gt;$E131-$O131,$E131-$O131-SUM($V131:AM131),($E131-SUM($V131:AM131))*$N131),0),0)</f>
        <v>0</v>
      </c>
      <c r="AO131" s="136">
        <f>IF(COLUMN(AO$12)-COLUMN($V$12)+1&lt;=$U131,ROUNDUP(IF(SUM($V131:AN131)+($E131-SUM($V131:AN131))*$N131&gt;$E131-$O131,$E131-$O131-SUM($V131:AN131),($E131-SUM($V131:AN131))*$N131),0),0)</f>
        <v>0</v>
      </c>
      <c r="AP131" s="136">
        <f>IF(COLUMN(AP$12)-COLUMN($V$12)+1&lt;=$U131,ROUNDUP(IF(SUM($V131:AO131)+($E131-SUM($V131:AO131))*$N131&gt;$E131-$O131,$E131-$O131-SUM($V131:AO131),($E131-SUM($V131:AO131))*$N131),0),0)</f>
        <v>0</v>
      </c>
      <c r="AQ131" s="136">
        <f>IF(COLUMN(AQ$12)-COLUMN($V$12)+1&lt;=$U131,ROUNDUP(IF(SUM($V131:AP131)+($E131-SUM($V131:AP131))*$N131&gt;$E131-$O131,$E131-$O131-SUM($V131:AP131),($E131-SUM($V131:AP131))*$N131),0),0)</f>
        <v>0</v>
      </c>
      <c r="AR131" s="136">
        <f>IF(COLUMN(AR$12)-COLUMN($V$12)+1&lt;=$U131,ROUNDUP(IF(SUM($V131:AQ131)+($E131-SUM($V131:AQ131))*$N131&gt;$E131-$O131,$E131-$O131-SUM($V131:AQ131),($E131-SUM($V131:AQ131))*$N131),0),0)</f>
        <v>0</v>
      </c>
      <c r="AS131" s="136">
        <f>IF(COLUMN(AS$12)-COLUMN($V$12)+1&lt;=$U131,ROUNDUP(IF(SUM($V131:AR131)+($E131-SUM($V131:AR131))*$N131&gt;$E131-$O131,$E131-$O131-SUM($V131:AR131),($E131-SUM($V131:AR131))*$N131),0),0)</f>
        <v>0</v>
      </c>
      <c r="AT131" s="136">
        <f>IF(COLUMN(AT$12)-COLUMN($V$12)+1&lt;=$U131,ROUNDUP(IF(SUM($V131:AS131)+($E131-SUM($V131:AS131))*$N131&gt;$E131-$O131,$E131-$O131-SUM($V131:AS131),($E131-SUM($V131:AS131))*$N131),0),0)</f>
        <v>0</v>
      </c>
      <c r="AU131" s="136">
        <f>IF(COLUMN(AU$12)-COLUMN($V$12)+1&lt;=$U131,ROUNDUP(IF(SUM($V131:AT131)+($E131-SUM($V131:AT131))*$N131&gt;$E131-$O131,$E131-$O131-SUM($V131:AT131),($E131-SUM($V131:AT131))*$N131),0),0)</f>
        <v>0</v>
      </c>
      <c r="AV131" s="136">
        <f>IF(COLUMN(AV$12)-COLUMN($V$12)+1&lt;=$U131,ROUNDUP(IF(SUM($V131:AU131)+($E131-SUM($V131:AU131))*$N131&gt;$E131-$O131,$E131-$O131-SUM($V131:AU131),($E131-SUM($V131:AU131))*$N131),0),0)</f>
        <v>0</v>
      </c>
      <c r="AW131" s="136">
        <f>IF(COLUMN(AW$12)-COLUMN($V$12)+1&lt;=$U131,ROUNDUP(IF(SUM($V131:AV131)+($E131-SUM($V131:AV131))*$N131&gt;$E131-$O131,$E131-$O131-SUM($V131:AV131),($E131-SUM($V131:AV131))*$N131),0),0)</f>
        <v>0</v>
      </c>
      <c r="AX131" s="136">
        <f>IF(COLUMN(AX$12)-COLUMN($V$12)+1&lt;=$U131,ROUNDUP(IF(SUM($V131:AW131)+($E131-SUM($V131:AW131))*$N131&gt;$E131-$O131,$E131-$O131-SUM($V131:AW131),($E131-SUM($V131:AW131))*$N131),0),0)</f>
        <v>0</v>
      </c>
      <c r="AY131" s="136">
        <f>IF(COLUMN(AY$12)-COLUMN($V$12)+1&lt;=$U131,ROUNDUP(IF(SUM($V131:AX131)+($E131-SUM($V131:AX131))*$N131&gt;$E131-$O131,$E131-$O131-SUM($V131:AX131),($E131-SUM($V131:AX131))*$N131),0),0)</f>
        <v>0</v>
      </c>
      <c r="AZ131" s="136">
        <f>IF(COLUMN(AZ$12)-COLUMN($V$12)+1&lt;=$U131,ROUNDUP(IF(SUM($V131:AY131)+($E131-SUM($V131:AY131))*$N131&gt;$E131-$O131,$E131-$O131-SUM($V131:AY131),($E131-SUM($V131:AY131))*$N131),0),0)</f>
        <v>0</v>
      </c>
      <c r="BA131" s="136">
        <f>IF(COLUMN(BA$12)-COLUMN($V$12)+1&lt;=$U131,ROUNDUP(IF(SUM($V131:AZ131)+($E131-SUM($V131:AZ131))*$N131&gt;$E131-$O131,$E131-$O131-SUM($V131:AZ131),($E131-SUM($V131:AZ131))*$N131),0),0)</f>
        <v>0</v>
      </c>
      <c r="BB131" s="556">
        <f t="shared" si="121"/>
        <v>0</v>
      </c>
      <c r="BC131" s="556">
        <f t="shared" si="122"/>
        <v>0</v>
      </c>
      <c r="BD131" s="146">
        <f t="shared" si="123"/>
        <v>0</v>
      </c>
      <c r="BE131" s="146">
        <f t="shared" si="124"/>
        <v>0</v>
      </c>
      <c r="BF131" s="146">
        <f t="shared" si="125"/>
        <v>0</v>
      </c>
      <c r="BH131" s="557">
        <f t="shared" si="126"/>
        <v>0</v>
      </c>
      <c r="BI131" s="558">
        <f t="shared" si="99"/>
        <v>0</v>
      </c>
      <c r="BJ131" s="558">
        <f t="shared" si="100"/>
        <v>0</v>
      </c>
      <c r="BK131" s="557">
        <f t="shared" si="127"/>
        <v>0</v>
      </c>
      <c r="BL131" s="558">
        <f t="shared" si="101"/>
        <v>0</v>
      </c>
      <c r="BM131" s="558">
        <f t="shared" si="102"/>
        <v>0</v>
      </c>
      <c r="BN131" s="558">
        <f t="shared" si="103"/>
        <v>0</v>
      </c>
      <c r="BO131" s="558">
        <f t="shared" si="104"/>
        <v>0</v>
      </c>
      <c r="BP131" s="558">
        <f t="shared" si="105"/>
        <v>0</v>
      </c>
      <c r="BQ131" s="558">
        <f t="shared" si="106"/>
        <v>0</v>
      </c>
      <c r="BR131" s="533"/>
      <c r="BS131" s="557">
        <f t="shared" si="128"/>
        <v>0</v>
      </c>
      <c r="BT131" s="558">
        <f t="shared" si="107"/>
        <v>0</v>
      </c>
      <c r="BU131" s="558">
        <f t="shared" si="108"/>
        <v>0</v>
      </c>
      <c r="BV131" s="557">
        <f t="shared" si="129"/>
        <v>0</v>
      </c>
      <c r="BW131" s="558">
        <f t="shared" si="109"/>
        <v>0</v>
      </c>
      <c r="BX131" s="558">
        <f t="shared" si="110"/>
        <v>0</v>
      </c>
      <c r="BY131" s="558">
        <f t="shared" si="111"/>
        <v>0</v>
      </c>
      <c r="BZ131" s="558">
        <f t="shared" si="112"/>
        <v>0</v>
      </c>
      <c r="CA131" s="558">
        <f t="shared" si="113"/>
        <v>0</v>
      </c>
      <c r="CB131" s="558">
        <f t="shared" si="114"/>
        <v>0</v>
      </c>
      <c r="CC131" s="533"/>
      <c r="CD131" s="533"/>
      <c r="CE131" s="533"/>
      <c r="CF131" s="533"/>
      <c r="CG131" s="533"/>
      <c r="CH131" s="533"/>
      <c r="CI131" s="533"/>
      <c r="CJ131" s="533"/>
      <c r="CK131" s="533"/>
      <c r="CL131" s="533"/>
      <c r="CM131" s="533"/>
      <c r="CN131" s="533"/>
      <c r="CO131" s="533"/>
      <c r="CP131" s="533"/>
      <c r="CQ131" s="533"/>
      <c r="CR131" s="533"/>
      <c r="CS131" s="533"/>
      <c r="CT131" s="533"/>
      <c r="CU131" s="533"/>
      <c r="CV131" s="533"/>
      <c r="CW131" s="533"/>
      <c r="CX131" s="533"/>
      <c r="CY131" s="533"/>
      <c r="CZ131" s="533"/>
    </row>
    <row r="132" spans="2:104" ht="13.5" x14ac:dyDescent="0.2">
      <c r="B132" s="145" t="str">
        <f t="shared" si="95"/>
        <v/>
      </c>
      <c r="C132" s="550"/>
      <c r="D132" s="551"/>
      <c r="E132" s="552"/>
      <c r="F132" s="553"/>
      <c r="G132" s="553"/>
      <c r="H132" s="554"/>
      <c r="I132" s="554"/>
      <c r="J132" s="554"/>
      <c r="K132" s="554"/>
      <c r="L132" s="613" t="str" cm="1">
        <f t="array" ref="L132">IF(OR(NOT(ISBLANK(H132:K132))),SUM(H132:K132), "")</f>
        <v/>
      </c>
      <c r="M132" s="613" t="str">
        <f t="shared" si="94"/>
        <v/>
      </c>
      <c r="N132" s="555" t="str">
        <f t="shared" si="115"/>
        <v/>
      </c>
      <c r="O132" s="532">
        <f t="shared" si="116"/>
        <v>0</v>
      </c>
      <c r="P132" s="146">
        <f t="shared" si="117"/>
        <v>0</v>
      </c>
      <c r="Q132" s="146">
        <f t="shared" si="96"/>
        <v>0</v>
      </c>
      <c r="R132" s="146">
        <f t="shared" si="97"/>
        <v>0</v>
      </c>
      <c r="S132" s="146" t="str">
        <f t="shared" si="118"/>
        <v/>
      </c>
      <c r="T132" s="146" t="str">
        <f t="shared" si="119"/>
        <v/>
      </c>
      <c r="U132" s="146">
        <f t="shared" si="98"/>
        <v>0</v>
      </c>
      <c r="V132" s="136">
        <f t="shared" si="120"/>
        <v>0</v>
      </c>
      <c r="W132" s="136">
        <f>IF(COLUMN(W$12)-COLUMN($V$12)+1&lt;=$U132,ROUNDUP(IF(SUM($V132:V132)+($E132-SUM($V132:V132))*$N132&gt;$E132-$O132,$E132-$O132-SUM($V132:V132),($E132-SUM($V132:V132))*$N132),0),0)</f>
        <v>0</v>
      </c>
      <c r="X132" s="136">
        <f>IF(COLUMN(X$12)-COLUMN($V$12)+1&lt;=$U132,ROUNDUP(IF(SUM($V132:W132)+($E132-SUM($V132:W132))*$N132&gt;$E132-$O132,$E132-$O132-SUM($V132:W132),($E132-SUM($V132:W132))*$N132),0),0)</f>
        <v>0</v>
      </c>
      <c r="Y132" s="136">
        <f>IF(COLUMN(Y$12)-COLUMN($V$12)+1&lt;=$U132,ROUNDUP(IF(SUM($V132:X132)+($E132-SUM($V132:X132))*$N132&gt;$E132-$O132,$E132-$O132-SUM($V132:X132),($E132-SUM($V132:X132))*$N132),0),0)</f>
        <v>0</v>
      </c>
      <c r="Z132" s="136">
        <f>IF(COLUMN(Z$12)-COLUMN($V$12)+1&lt;=$U132,ROUNDUP(IF(SUM($V132:Y132)+($E132-SUM($V132:Y132))*$N132&gt;$E132-$O132,$E132-$O132-SUM($V132:Y132),($E132-SUM($V132:Y132))*$N132),0),0)</f>
        <v>0</v>
      </c>
      <c r="AA132" s="136">
        <f>IF(COLUMN(AA$12)-COLUMN($V$12)+1&lt;=$U132,ROUNDUP(IF(SUM($V132:Z132)+($E132-SUM($V132:Z132))*$N132&gt;$E132-$O132,$E132-$O132-SUM($V132:Z132),($E132-SUM($V132:Z132))*$N132),0),0)</f>
        <v>0</v>
      </c>
      <c r="AB132" s="136">
        <f>IF(COLUMN(AB$12)-COLUMN($V$12)+1&lt;=$U132,ROUNDUP(IF(SUM($V132:AA132)+($E132-SUM($V132:AA132))*$N132&gt;$E132-$O132,$E132-$O132-SUM($V132:AA132),($E132-SUM($V132:AA132))*$N132),0),0)</f>
        <v>0</v>
      </c>
      <c r="AC132" s="136">
        <f>IF(COLUMN(AC$12)-COLUMN($V$12)+1&lt;=$U132,ROUNDUP(IF(SUM($V132:AB132)+($E132-SUM($V132:AB132))*$N132&gt;$E132-$O132,$E132-$O132-SUM($V132:AB132),($E132-SUM($V132:AB132))*$N132),0),0)</f>
        <v>0</v>
      </c>
      <c r="AD132" s="136">
        <f>IF(COLUMN(AD$12)-COLUMN($V$12)+1&lt;=$U132,ROUNDUP(IF(SUM($V132:AC132)+($E132-SUM($V132:AC132))*$N132&gt;$E132-$O132,$E132-$O132-SUM($V132:AC132),($E132-SUM($V132:AC132))*$N132),0),0)</f>
        <v>0</v>
      </c>
      <c r="AE132" s="136">
        <f>IF(COLUMN(AE$12)-COLUMN($V$12)+1&lt;=$U132,ROUNDUP(IF(SUM($V132:AD132)+($E132-SUM($V132:AD132))*$N132&gt;$E132-$O132,$E132-$O132-SUM($V132:AD132),($E132-SUM($V132:AD132))*$N132),0),0)</f>
        <v>0</v>
      </c>
      <c r="AF132" s="136">
        <f>IF(COLUMN(AF$12)-COLUMN($V$12)+1&lt;=$U132,ROUNDUP(IF(SUM($V132:AE132)+($E132-SUM($V132:AE132))*$N132&gt;$E132-$O132,$E132-$O132-SUM($V132:AE132),($E132-SUM($V132:AE132))*$N132),0),0)</f>
        <v>0</v>
      </c>
      <c r="AG132" s="136">
        <f>IF(COLUMN(AG$12)-COLUMN($V$12)+1&lt;=$U132,ROUNDUP(IF(SUM($V132:AF132)+($E132-SUM($V132:AF132))*$N132&gt;$E132-$O132,$E132-$O132-SUM($V132:AF132),($E132-SUM($V132:AF132))*$N132),0),0)</f>
        <v>0</v>
      </c>
      <c r="AH132" s="136">
        <f>IF(COLUMN(AH$12)-COLUMN($V$12)+1&lt;=$U132,ROUNDUP(IF(SUM($V132:AG132)+($E132-SUM($V132:AG132))*$N132&gt;$E132-$O132,$E132-$O132-SUM($V132:AG132),($E132-SUM($V132:AG132))*$N132),0),0)</f>
        <v>0</v>
      </c>
      <c r="AI132" s="136">
        <f>IF(COLUMN(AI$12)-COLUMN($V$12)+1&lt;=$U132,ROUNDUP(IF(SUM($V132:AH132)+($E132-SUM($V132:AH132))*$N132&gt;$E132-$O132,$E132-$O132-SUM($V132:AH132),($E132-SUM($V132:AH132))*$N132),0),0)</f>
        <v>0</v>
      </c>
      <c r="AJ132" s="136">
        <f>IF(COLUMN(AJ$12)-COLUMN($V$12)+1&lt;=$U132,ROUNDUP(IF(SUM($V132:AI132)+($E132-SUM($V132:AI132))*$N132&gt;$E132-$O132,$E132-$O132-SUM($V132:AI132),($E132-SUM($V132:AI132))*$N132),0),0)</f>
        <v>0</v>
      </c>
      <c r="AK132" s="136">
        <f>IF(COLUMN(AK$12)-COLUMN($V$12)+1&lt;=$U132,ROUNDUP(IF(SUM($V132:AJ132)+($E132-SUM($V132:AJ132))*$N132&gt;$E132-$O132,$E132-$O132-SUM($V132:AJ132),($E132-SUM($V132:AJ132))*$N132),0),0)</f>
        <v>0</v>
      </c>
      <c r="AL132" s="136">
        <f>IF(COLUMN(AL$12)-COLUMN($V$12)+1&lt;=$U132,ROUNDUP(IF(SUM($V132:AK132)+($E132-SUM($V132:AK132))*$N132&gt;$E132-$O132,$E132-$O132-SUM($V132:AK132),($E132-SUM($V132:AK132))*$N132),0),0)</f>
        <v>0</v>
      </c>
      <c r="AM132" s="136">
        <f>IF(COLUMN(AM$12)-COLUMN($V$12)+1&lt;=$U132,ROUNDUP(IF(SUM($V132:AL132)+($E132-SUM($V132:AL132))*$N132&gt;$E132-$O132,$E132-$O132-SUM($V132:AL132),($E132-SUM($V132:AL132))*$N132),0),0)</f>
        <v>0</v>
      </c>
      <c r="AN132" s="136">
        <f>IF(COLUMN(AN$12)-COLUMN($V$12)+1&lt;=$U132,ROUNDUP(IF(SUM($V132:AM132)+($E132-SUM($V132:AM132))*$N132&gt;$E132-$O132,$E132-$O132-SUM($V132:AM132),($E132-SUM($V132:AM132))*$N132),0),0)</f>
        <v>0</v>
      </c>
      <c r="AO132" s="136">
        <f>IF(COLUMN(AO$12)-COLUMN($V$12)+1&lt;=$U132,ROUNDUP(IF(SUM($V132:AN132)+($E132-SUM($V132:AN132))*$N132&gt;$E132-$O132,$E132-$O132-SUM($V132:AN132),($E132-SUM($V132:AN132))*$N132),0),0)</f>
        <v>0</v>
      </c>
      <c r="AP132" s="136">
        <f>IF(COLUMN(AP$12)-COLUMN($V$12)+1&lt;=$U132,ROUNDUP(IF(SUM($V132:AO132)+($E132-SUM($V132:AO132))*$N132&gt;$E132-$O132,$E132-$O132-SUM($V132:AO132),($E132-SUM($V132:AO132))*$N132),0),0)</f>
        <v>0</v>
      </c>
      <c r="AQ132" s="136">
        <f>IF(COLUMN(AQ$12)-COLUMN($V$12)+1&lt;=$U132,ROUNDUP(IF(SUM($V132:AP132)+($E132-SUM($V132:AP132))*$N132&gt;$E132-$O132,$E132-$O132-SUM($V132:AP132),($E132-SUM($V132:AP132))*$N132),0),0)</f>
        <v>0</v>
      </c>
      <c r="AR132" s="136">
        <f>IF(COLUMN(AR$12)-COLUMN($V$12)+1&lt;=$U132,ROUNDUP(IF(SUM($V132:AQ132)+($E132-SUM($V132:AQ132))*$N132&gt;$E132-$O132,$E132-$O132-SUM($V132:AQ132),($E132-SUM($V132:AQ132))*$N132),0),0)</f>
        <v>0</v>
      </c>
      <c r="AS132" s="136">
        <f>IF(COLUMN(AS$12)-COLUMN($V$12)+1&lt;=$U132,ROUNDUP(IF(SUM($V132:AR132)+($E132-SUM($V132:AR132))*$N132&gt;$E132-$O132,$E132-$O132-SUM($V132:AR132),($E132-SUM($V132:AR132))*$N132),0),0)</f>
        <v>0</v>
      </c>
      <c r="AT132" s="136">
        <f>IF(COLUMN(AT$12)-COLUMN($V$12)+1&lt;=$U132,ROUNDUP(IF(SUM($V132:AS132)+($E132-SUM($V132:AS132))*$N132&gt;$E132-$O132,$E132-$O132-SUM($V132:AS132),($E132-SUM($V132:AS132))*$N132),0),0)</f>
        <v>0</v>
      </c>
      <c r="AU132" s="136">
        <f>IF(COLUMN(AU$12)-COLUMN($V$12)+1&lt;=$U132,ROUNDUP(IF(SUM($V132:AT132)+($E132-SUM($V132:AT132))*$N132&gt;$E132-$O132,$E132-$O132-SUM($V132:AT132),($E132-SUM($V132:AT132))*$N132),0),0)</f>
        <v>0</v>
      </c>
      <c r="AV132" s="136">
        <f>IF(COLUMN(AV$12)-COLUMN($V$12)+1&lt;=$U132,ROUNDUP(IF(SUM($V132:AU132)+($E132-SUM($V132:AU132))*$N132&gt;$E132-$O132,$E132-$O132-SUM($V132:AU132),($E132-SUM($V132:AU132))*$N132),0),0)</f>
        <v>0</v>
      </c>
      <c r="AW132" s="136">
        <f>IF(COLUMN(AW$12)-COLUMN($V$12)+1&lt;=$U132,ROUNDUP(IF(SUM($V132:AV132)+($E132-SUM($V132:AV132))*$N132&gt;$E132-$O132,$E132-$O132-SUM($V132:AV132),($E132-SUM($V132:AV132))*$N132),0),0)</f>
        <v>0</v>
      </c>
      <c r="AX132" s="136">
        <f>IF(COLUMN(AX$12)-COLUMN($V$12)+1&lt;=$U132,ROUNDUP(IF(SUM($V132:AW132)+($E132-SUM($V132:AW132))*$N132&gt;$E132-$O132,$E132-$O132-SUM($V132:AW132),($E132-SUM($V132:AW132))*$N132),0),0)</f>
        <v>0</v>
      </c>
      <c r="AY132" s="136">
        <f>IF(COLUMN(AY$12)-COLUMN($V$12)+1&lt;=$U132,ROUNDUP(IF(SUM($V132:AX132)+($E132-SUM($V132:AX132))*$N132&gt;$E132-$O132,$E132-$O132-SUM($V132:AX132),($E132-SUM($V132:AX132))*$N132),0),0)</f>
        <v>0</v>
      </c>
      <c r="AZ132" s="136">
        <f>IF(COLUMN(AZ$12)-COLUMN($V$12)+1&lt;=$U132,ROUNDUP(IF(SUM($V132:AY132)+($E132-SUM($V132:AY132))*$N132&gt;$E132-$O132,$E132-$O132-SUM($V132:AY132),($E132-SUM($V132:AY132))*$N132),0),0)</f>
        <v>0</v>
      </c>
      <c r="BA132" s="136">
        <f>IF(COLUMN(BA$12)-COLUMN($V$12)+1&lt;=$U132,ROUNDUP(IF(SUM($V132:AZ132)+($E132-SUM($V132:AZ132))*$N132&gt;$E132-$O132,$E132-$O132-SUM($V132:AZ132),($E132-SUM($V132:AZ132))*$N132),0),0)</f>
        <v>0</v>
      </c>
      <c r="BB132" s="556">
        <f t="shared" si="121"/>
        <v>0</v>
      </c>
      <c r="BC132" s="556">
        <f t="shared" si="122"/>
        <v>0</v>
      </c>
      <c r="BD132" s="146">
        <f t="shared" si="123"/>
        <v>0</v>
      </c>
      <c r="BE132" s="146">
        <f t="shared" si="124"/>
        <v>0</v>
      </c>
      <c r="BF132" s="146">
        <f t="shared" si="125"/>
        <v>0</v>
      </c>
      <c r="BH132" s="557">
        <f t="shared" si="126"/>
        <v>0</v>
      </c>
      <c r="BI132" s="558">
        <f t="shared" si="99"/>
        <v>0</v>
      </c>
      <c r="BJ132" s="558">
        <f t="shared" si="100"/>
        <v>0</v>
      </c>
      <c r="BK132" s="557">
        <f t="shared" si="127"/>
        <v>0</v>
      </c>
      <c r="BL132" s="558">
        <f t="shared" si="101"/>
        <v>0</v>
      </c>
      <c r="BM132" s="558">
        <f t="shared" si="102"/>
        <v>0</v>
      </c>
      <c r="BN132" s="558">
        <f t="shared" si="103"/>
        <v>0</v>
      </c>
      <c r="BO132" s="558">
        <f t="shared" si="104"/>
        <v>0</v>
      </c>
      <c r="BP132" s="558">
        <f t="shared" si="105"/>
        <v>0</v>
      </c>
      <c r="BQ132" s="558">
        <f t="shared" si="106"/>
        <v>0</v>
      </c>
      <c r="BR132" s="533"/>
      <c r="BS132" s="557">
        <f t="shared" si="128"/>
        <v>0</v>
      </c>
      <c r="BT132" s="558">
        <f t="shared" si="107"/>
        <v>0</v>
      </c>
      <c r="BU132" s="558">
        <f t="shared" si="108"/>
        <v>0</v>
      </c>
      <c r="BV132" s="557">
        <f t="shared" si="129"/>
        <v>0</v>
      </c>
      <c r="BW132" s="558">
        <f t="shared" si="109"/>
        <v>0</v>
      </c>
      <c r="BX132" s="558">
        <f t="shared" si="110"/>
        <v>0</v>
      </c>
      <c r="BY132" s="558">
        <f t="shared" si="111"/>
        <v>0</v>
      </c>
      <c r="BZ132" s="558">
        <f t="shared" si="112"/>
        <v>0</v>
      </c>
      <c r="CA132" s="558">
        <f t="shared" si="113"/>
        <v>0</v>
      </c>
      <c r="CB132" s="558">
        <f t="shared" si="114"/>
        <v>0</v>
      </c>
      <c r="CC132" s="533"/>
      <c r="CD132" s="533"/>
      <c r="CE132" s="533"/>
      <c r="CF132" s="533"/>
      <c r="CG132" s="533"/>
      <c r="CH132" s="533"/>
      <c r="CI132" s="533"/>
      <c r="CJ132" s="533"/>
      <c r="CK132" s="533"/>
      <c r="CL132" s="533"/>
      <c r="CM132" s="533"/>
      <c r="CN132" s="533"/>
      <c r="CO132" s="533"/>
      <c r="CP132" s="533"/>
      <c r="CQ132" s="533"/>
      <c r="CR132" s="533"/>
      <c r="CS132" s="533"/>
      <c r="CT132" s="533"/>
      <c r="CU132" s="533"/>
      <c r="CV132" s="533"/>
      <c r="CW132" s="533"/>
      <c r="CX132" s="533"/>
      <c r="CY132" s="533"/>
      <c r="CZ132" s="533"/>
    </row>
    <row r="133" spans="2:104" ht="13.5" x14ac:dyDescent="0.2">
      <c r="B133" s="145" t="str">
        <f t="shared" si="95"/>
        <v/>
      </c>
      <c r="C133" s="550"/>
      <c r="D133" s="551"/>
      <c r="E133" s="552"/>
      <c r="F133" s="553"/>
      <c r="G133" s="553"/>
      <c r="H133" s="554"/>
      <c r="I133" s="554"/>
      <c r="J133" s="554"/>
      <c r="K133" s="554"/>
      <c r="L133" s="613" t="str" cm="1">
        <f t="array" ref="L133">IF(OR(NOT(ISBLANK(H133:K133))),SUM(H133:K133), "")</f>
        <v/>
      </c>
      <c r="M133" s="613" t="str">
        <f t="shared" si="94"/>
        <v/>
      </c>
      <c r="N133" s="555" t="str">
        <f t="shared" si="115"/>
        <v/>
      </c>
      <c r="O133" s="532">
        <f t="shared" si="116"/>
        <v>0</v>
      </c>
      <c r="P133" s="146">
        <f t="shared" si="117"/>
        <v>0</v>
      </c>
      <c r="Q133" s="146">
        <f t="shared" si="96"/>
        <v>0</v>
      </c>
      <c r="R133" s="146">
        <f t="shared" si="97"/>
        <v>0</v>
      </c>
      <c r="S133" s="146" t="str">
        <f t="shared" si="118"/>
        <v/>
      </c>
      <c r="T133" s="146" t="str">
        <f t="shared" si="119"/>
        <v/>
      </c>
      <c r="U133" s="146">
        <f t="shared" si="98"/>
        <v>0</v>
      </c>
      <c r="V133" s="136">
        <f t="shared" si="120"/>
        <v>0</v>
      </c>
      <c r="W133" s="136">
        <f>IF(COLUMN(W$12)-COLUMN($V$12)+1&lt;=$U133,ROUNDUP(IF(SUM($V133:V133)+($E133-SUM($V133:V133))*$N133&gt;$E133-$O133,$E133-$O133-SUM($V133:V133),($E133-SUM($V133:V133))*$N133),0),0)</f>
        <v>0</v>
      </c>
      <c r="X133" s="136">
        <f>IF(COLUMN(X$12)-COLUMN($V$12)+1&lt;=$U133,ROUNDUP(IF(SUM($V133:W133)+($E133-SUM($V133:W133))*$N133&gt;$E133-$O133,$E133-$O133-SUM($V133:W133),($E133-SUM($V133:W133))*$N133),0),0)</f>
        <v>0</v>
      </c>
      <c r="Y133" s="136">
        <f>IF(COLUMN(Y$12)-COLUMN($V$12)+1&lt;=$U133,ROUNDUP(IF(SUM($V133:X133)+($E133-SUM($V133:X133))*$N133&gt;$E133-$O133,$E133-$O133-SUM($V133:X133),($E133-SUM($V133:X133))*$N133),0),0)</f>
        <v>0</v>
      </c>
      <c r="Z133" s="136">
        <f>IF(COLUMN(Z$12)-COLUMN($V$12)+1&lt;=$U133,ROUNDUP(IF(SUM($V133:Y133)+($E133-SUM($V133:Y133))*$N133&gt;$E133-$O133,$E133-$O133-SUM($V133:Y133),($E133-SUM($V133:Y133))*$N133),0),0)</f>
        <v>0</v>
      </c>
      <c r="AA133" s="136">
        <f>IF(COLUMN(AA$12)-COLUMN($V$12)+1&lt;=$U133,ROUNDUP(IF(SUM($V133:Z133)+($E133-SUM($V133:Z133))*$N133&gt;$E133-$O133,$E133-$O133-SUM($V133:Z133),($E133-SUM($V133:Z133))*$N133),0),0)</f>
        <v>0</v>
      </c>
      <c r="AB133" s="136">
        <f>IF(COLUMN(AB$12)-COLUMN($V$12)+1&lt;=$U133,ROUNDUP(IF(SUM($V133:AA133)+($E133-SUM($V133:AA133))*$N133&gt;$E133-$O133,$E133-$O133-SUM($V133:AA133),($E133-SUM($V133:AA133))*$N133),0),0)</f>
        <v>0</v>
      </c>
      <c r="AC133" s="136">
        <f>IF(COLUMN(AC$12)-COLUMN($V$12)+1&lt;=$U133,ROUNDUP(IF(SUM($V133:AB133)+($E133-SUM($V133:AB133))*$N133&gt;$E133-$O133,$E133-$O133-SUM($V133:AB133),($E133-SUM($V133:AB133))*$N133),0),0)</f>
        <v>0</v>
      </c>
      <c r="AD133" s="136">
        <f>IF(COLUMN(AD$12)-COLUMN($V$12)+1&lt;=$U133,ROUNDUP(IF(SUM($V133:AC133)+($E133-SUM($V133:AC133))*$N133&gt;$E133-$O133,$E133-$O133-SUM($V133:AC133),($E133-SUM($V133:AC133))*$N133),0),0)</f>
        <v>0</v>
      </c>
      <c r="AE133" s="136">
        <f>IF(COLUMN(AE$12)-COLUMN($V$12)+1&lt;=$U133,ROUNDUP(IF(SUM($V133:AD133)+($E133-SUM($V133:AD133))*$N133&gt;$E133-$O133,$E133-$O133-SUM($V133:AD133),($E133-SUM($V133:AD133))*$N133),0),0)</f>
        <v>0</v>
      </c>
      <c r="AF133" s="136">
        <f>IF(COLUMN(AF$12)-COLUMN($V$12)+1&lt;=$U133,ROUNDUP(IF(SUM($V133:AE133)+($E133-SUM($V133:AE133))*$N133&gt;$E133-$O133,$E133-$O133-SUM($V133:AE133),($E133-SUM($V133:AE133))*$N133),0),0)</f>
        <v>0</v>
      </c>
      <c r="AG133" s="136">
        <f>IF(COLUMN(AG$12)-COLUMN($V$12)+1&lt;=$U133,ROUNDUP(IF(SUM($V133:AF133)+($E133-SUM($V133:AF133))*$N133&gt;$E133-$O133,$E133-$O133-SUM($V133:AF133),($E133-SUM($V133:AF133))*$N133),0),0)</f>
        <v>0</v>
      </c>
      <c r="AH133" s="136">
        <f>IF(COLUMN(AH$12)-COLUMN($V$12)+1&lt;=$U133,ROUNDUP(IF(SUM($V133:AG133)+($E133-SUM($V133:AG133))*$N133&gt;$E133-$O133,$E133-$O133-SUM($V133:AG133),($E133-SUM($V133:AG133))*$N133),0),0)</f>
        <v>0</v>
      </c>
      <c r="AI133" s="136">
        <f>IF(COLUMN(AI$12)-COLUMN($V$12)+1&lt;=$U133,ROUNDUP(IF(SUM($V133:AH133)+($E133-SUM($V133:AH133))*$N133&gt;$E133-$O133,$E133-$O133-SUM($V133:AH133),($E133-SUM($V133:AH133))*$N133),0),0)</f>
        <v>0</v>
      </c>
      <c r="AJ133" s="136">
        <f>IF(COLUMN(AJ$12)-COLUMN($V$12)+1&lt;=$U133,ROUNDUP(IF(SUM($V133:AI133)+($E133-SUM($V133:AI133))*$N133&gt;$E133-$O133,$E133-$O133-SUM($V133:AI133),($E133-SUM($V133:AI133))*$N133),0),0)</f>
        <v>0</v>
      </c>
      <c r="AK133" s="136">
        <f>IF(COLUMN(AK$12)-COLUMN($V$12)+1&lt;=$U133,ROUNDUP(IF(SUM($V133:AJ133)+($E133-SUM($V133:AJ133))*$N133&gt;$E133-$O133,$E133-$O133-SUM($V133:AJ133),($E133-SUM($V133:AJ133))*$N133),0),0)</f>
        <v>0</v>
      </c>
      <c r="AL133" s="136">
        <f>IF(COLUMN(AL$12)-COLUMN($V$12)+1&lt;=$U133,ROUNDUP(IF(SUM($V133:AK133)+($E133-SUM($V133:AK133))*$N133&gt;$E133-$O133,$E133-$O133-SUM($V133:AK133),($E133-SUM($V133:AK133))*$N133),0),0)</f>
        <v>0</v>
      </c>
      <c r="AM133" s="136">
        <f>IF(COLUMN(AM$12)-COLUMN($V$12)+1&lt;=$U133,ROUNDUP(IF(SUM($V133:AL133)+($E133-SUM($V133:AL133))*$N133&gt;$E133-$O133,$E133-$O133-SUM($V133:AL133),($E133-SUM($V133:AL133))*$N133),0),0)</f>
        <v>0</v>
      </c>
      <c r="AN133" s="136">
        <f>IF(COLUMN(AN$12)-COLUMN($V$12)+1&lt;=$U133,ROUNDUP(IF(SUM($V133:AM133)+($E133-SUM($V133:AM133))*$N133&gt;$E133-$O133,$E133-$O133-SUM($V133:AM133),($E133-SUM($V133:AM133))*$N133),0),0)</f>
        <v>0</v>
      </c>
      <c r="AO133" s="136">
        <f>IF(COLUMN(AO$12)-COLUMN($V$12)+1&lt;=$U133,ROUNDUP(IF(SUM($V133:AN133)+($E133-SUM($V133:AN133))*$N133&gt;$E133-$O133,$E133-$O133-SUM($V133:AN133),($E133-SUM($V133:AN133))*$N133),0),0)</f>
        <v>0</v>
      </c>
      <c r="AP133" s="136">
        <f>IF(COLUMN(AP$12)-COLUMN($V$12)+1&lt;=$U133,ROUNDUP(IF(SUM($V133:AO133)+($E133-SUM($V133:AO133))*$N133&gt;$E133-$O133,$E133-$O133-SUM($V133:AO133),($E133-SUM($V133:AO133))*$N133),0),0)</f>
        <v>0</v>
      </c>
      <c r="AQ133" s="136">
        <f>IF(COLUMN(AQ$12)-COLUMN($V$12)+1&lt;=$U133,ROUNDUP(IF(SUM($V133:AP133)+($E133-SUM($V133:AP133))*$N133&gt;$E133-$O133,$E133-$O133-SUM($V133:AP133),($E133-SUM($V133:AP133))*$N133),0),0)</f>
        <v>0</v>
      </c>
      <c r="AR133" s="136">
        <f>IF(COLUMN(AR$12)-COLUMN($V$12)+1&lt;=$U133,ROUNDUP(IF(SUM($V133:AQ133)+($E133-SUM($V133:AQ133))*$N133&gt;$E133-$O133,$E133-$O133-SUM($V133:AQ133),($E133-SUM($V133:AQ133))*$N133),0),0)</f>
        <v>0</v>
      </c>
      <c r="AS133" s="136">
        <f>IF(COLUMN(AS$12)-COLUMN($V$12)+1&lt;=$U133,ROUNDUP(IF(SUM($V133:AR133)+($E133-SUM($V133:AR133))*$N133&gt;$E133-$O133,$E133-$O133-SUM($V133:AR133),($E133-SUM($V133:AR133))*$N133),0),0)</f>
        <v>0</v>
      </c>
      <c r="AT133" s="136">
        <f>IF(COLUMN(AT$12)-COLUMN($V$12)+1&lt;=$U133,ROUNDUP(IF(SUM($V133:AS133)+($E133-SUM($V133:AS133))*$N133&gt;$E133-$O133,$E133-$O133-SUM($V133:AS133),($E133-SUM($V133:AS133))*$N133),0),0)</f>
        <v>0</v>
      </c>
      <c r="AU133" s="136">
        <f>IF(COLUMN(AU$12)-COLUMN($V$12)+1&lt;=$U133,ROUNDUP(IF(SUM($V133:AT133)+($E133-SUM($V133:AT133))*$N133&gt;$E133-$O133,$E133-$O133-SUM($V133:AT133),($E133-SUM($V133:AT133))*$N133),0),0)</f>
        <v>0</v>
      </c>
      <c r="AV133" s="136">
        <f>IF(COLUMN(AV$12)-COLUMN($V$12)+1&lt;=$U133,ROUNDUP(IF(SUM($V133:AU133)+($E133-SUM($V133:AU133))*$N133&gt;$E133-$O133,$E133-$O133-SUM($V133:AU133),($E133-SUM($V133:AU133))*$N133),0),0)</f>
        <v>0</v>
      </c>
      <c r="AW133" s="136">
        <f>IF(COLUMN(AW$12)-COLUMN($V$12)+1&lt;=$U133,ROUNDUP(IF(SUM($V133:AV133)+($E133-SUM($V133:AV133))*$N133&gt;$E133-$O133,$E133-$O133-SUM($V133:AV133),($E133-SUM($V133:AV133))*$N133),0),0)</f>
        <v>0</v>
      </c>
      <c r="AX133" s="136">
        <f>IF(COLUMN(AX$12)-COLUMN($V$12)+1&lt;=$U133,ROUNDUP(IF(SUM($V133:AW133)+($E133-SUM($V133:AW133))*$N133&gt;$E133-$O133,$E133-$O133-SUM($V133:AW133),($E133-SUM($V133:AW133))*$N133),0),0)</f>
        <v>0</v>
      </c>
      <c r="AY133" s="136">
        <f>IF(COLUMN(AY$12)-COLUMN($V$12)+1&lt;=$U133,ROUNDUP(IF(SUM($V133:AX133)+($E133-SUM($V133:AX133))*$N133&gt;$E133-$O133,$E133-$O133-SUM($V133:AX133),($E133-SUM($V133:AX133))*$N133),0),0)</f>
        <v>0</v>
      </c>
      <c r="AZ133" s="136">
        <f>IF(COLUMN(AZ$12)-COLUMN($V$12)+1&lt;=$U133,ROUNDUP(IF(SUM($V133:AY133)+($E133-SUM($V133:AY133))*$N133&gt;$E133-$O133,$E133-$O133-SUM($V133:AY133),($E133-SUM($V133:AY133))*$N133),0),0)</f>
        <v>0</v>
      </c>
      <c r="BA133" s="136">
        <f>IF(COLUMN(BA$12)-COLUMN($V$12)+1&lt;=$U133,ROUNDUP(IF(SUM($V133:AZ133)+($E133-SUM($V133:AZ133))*$N133&gt;$E133-$O133,$E133-$O133-SUM($V133:AZ133),($E133-SUM($V133:AZ133))*$N133),0),0)</f>
        <v>0</v>
      </c>
      <c r="BB133" s="556">
        <f t="shared" si="121"/>
        <v>0</v>
      </c>
      <c r="BC133" s="556">
        <f t="shared" si="122"/>
        <v>0</v>
      </c>
      <c r="BD133" s="146">
        <f t="shared" si="123"/>
        <v>0</v>
      </c>
      <c r="BE133" s="146">
        <f t="shared" si="124"/>
        <v>0</v>
      </c>
      <c r="BF133" s="146">
        <f t="shared" si="125"/>
        <v>0</v>
      </c>
      <c r="BH133" s="557">
        <f t="shared" si="126"/>
        <v>0</v>
      </c>
      <c r="BI133" s="558">
        <f t="shared" si="99"/>
        <v>0</v>
      </c>
      <c r="BJ133" s="558">
        <f t="shared" si="100"/>
        <v>0</v>
      </c>
      <c r="BK133" s="557">
        <f t="shared" si="127"/>
        <v>0</v>
      </c>
      <c r="BL133" s="558">
        <f t="shared" si="101"/>
        <v>0</v>
      </c>
      <c r="BM133" s="558">
        <f t="shared" si="102"/>
        <v>0</v>
      </c>
      <c r="BN133" s="558">
        <f t="shared" si="103"/>
        <v>0</v>
      </c>
      <c r="BO133" s="558">
        <f t="shared" si="104"/>
        <v>0</v>
      </c>
      <c r="BP133" s="558">
        <f t="shared" si="105"/>
        <v>0</v>
      </c>
      <c r="BQ133" s="558">
        <f t="shared" si="106"/>
        <v>0</v>
      </c>
      <c r="BR133" s="533"/>
      <c r="BS133" s="557">
        <f t="shared" si="128"/>
        <v>0</v>
      </c>
      <c r="BT133" s="558">
        <f t="shared" si="107"/>
        <v>0</v>
      </c>
      <c r="BU133" s="558">
        <f t="shared" si="108"/>
        <v>0</v>
      </c>
      <c r="BV133" s="557">
        <f t="shared" si="129"/>
        <v>0</v>
      </c>
      <c r="BW133" s="558">
        <f t="shared" si="109"/>
        <v>0</v>
      </c>
      <c r="BX133" s="558">
        <f t="shared" si="110"/>
        <v>0</v>
      </c>
      <c r="BY133" s="558">
        <f t="shared" si="111"/>
        <v>0</v>
      </c>
      <c r="BZ133" s="558">
        <f t="shared" si="112"/>
        <v>0</v>
      </c>
      <c r="CA133" s="558">
        <f t="shared" si="113"/>
        <v>0</v>
      </c>
      <c r="CB133" s="558">
        <f t="shared" si="114"/>
        <v>0</v>
      </c>
      <c r="CC133" s="533"/>
      <c r="CD133" s="533"/>
      <c r="CE133" s="533"/>
      <c r="CF133" s="533"/>
      <c r="CG133" s="533"/>
      <c r="CH133" s="533"/>
      <c r="CI133" s="533"/>
      <c r="CJ133" s="533"/>
      <c r="CK133" s="533"/>
      <c r="CL133" s="533"/>
      <c r="CM133" s="533"/>
      <c r="CN133" s="533"/>
      <c r="CO133" s="533"/>
      <c r="CP133" s="533"/>
      <c r="CQ133" s="533"/>
      <c r="CR133" s="533"/>
      <c r="CS133" s="533"/>
      <c r="CT133" s="533"/>
      <c r="CU133" s="533"/>
      <c r="CV133" s="533"/>
      <c r="CW133" s="533"/>
      <c r="CX133" s="533"/>
      <c r="CY133" s="533"/>
      <c r="CZ133" s="533"/>
    </row>
    <row r="134" spans="2:104" ht="13.5" x14ac:dyDescent="0.2">
      <c r="B134" s="145" t="str">
        <f t="shared" si="95"/>
        <v/>
      </c>
      <c r="C134" s="550"/>
      <c r="D134" s="551"/>
      <c r="E134" s="552"/>
      <c r="F134" s="553"/>
      <c r="G134" s="553"/>
      <c r="H134" s="554"/>
      <c r="I134" s="554"/>
      <c r="J134" s="554"/>
      <c r="K134" s="554"/>
      <c r="L134" s="613" t="str" cm="1">
        <f t="array" ref="L134">IF(OR(NOT(ISBLANK(H134:K134))),SUM(H134:K134), "")</f>
        <v/>
      </c>
      <c r="M134" s="613" t="str">
        <f t="shared" si="94"/>
        <v/>
      </c>
      <c r="N134" s="555" t="str">
        <f t="shared" si="115"/>
        <v/>
      </c>
      <c r="O134" s="532">
        <f t="shared" si="116"/>
        <v>0</v>
      </c>
      <c r="P134" s="146">
        <f t="shared" si="117"/>
        <v>0</v>
      </c>
      <c r="Q134" s="146">
        <f t="shared" si="96"/>
        <v>0</v>
      </c>
      <c r="R134" s="146">
        <f t="shared" si="97"/>
        <v>0</v>
      </c>
      <c r="S134" s="146" t="str">
        <f t="shared" si="118"/>
        <v/>
      </c>
      <c r="T134" s="146" t="str">
        <f t="shared" si="119"/>
        <v/>
      </c>
      <c r="U134" s="146">
        <f t="shared" si="98"/>
        <v>0</v>
      </c>
      <c r="V134" s="136">
        <f t="shared" si="120"/>
        <v>0</v>
      </c>
      <c r="W134" s="136">
        <f>IF(COLUMN(W$12)-COLUMN($V$12)+1&lt;=$U134,ROUNDUP(IF(SUM($V134:V134)+($E134-SUM($V134:V134))*$N134&gt;$E134-$O134,$E134-$O134-SUM($V134:V134),($E134-SUM($V134:V134))*$N134),0),0)</f>
        <v>0</v>
      </c>
      <c r="X134" s="136">
        <f>IF(COLUMN(X$12)-COLUMN($V$12)+1&lt;=$U134,ROUNDUP(IF(SUM($V134:W134)+($E134-SUM($V134:W134))*$N134&gt;$E134-$O134,$E134-$O134-SUM($V134:W134),($E134-SUM($V134:W134))*$N134),0),0)</f>
        <v>0</v>
      </c>
      <c r="Y134" s="136">
        <f>IF(COLUMN(Y$12)-COLUMN($V$12)+1&lt;=$U134,ROUNDUP(IF(SUM($V134:X134)+($E134-SUM($V134:X134))*$N134&gt;$E134-$O134,$E134-$O134-SUM($V134:X134),($E134-SUM($V134:X134))*$N134),0),0)</f>
        <v>0</v>
      </c>
      <c r="Z134" s="136">
        <f>IF(COLUMN(Z$12)-COLUMN($V$12)+1&lt;=$U134,ROUNDUP(IF(SUM($V134:Y134)+($E134-SUM($V134:Y134))*$N134&gt;$E134-$O134,$E134-$O134-SUM($V134:Y134),($E134-SUM($V134:Y134))*$N134),0),0)</f>
        <v>0</v>
      </c>
      <c r="AA134" s="136">
        <f>IF(COLUMN(AA$12)-COLUMN($V$12)+1&lt;=$U134,ROUNDUP(IF(SUM($V134:Z134)+($E134-SUM($V134:Z134))*$N134&gt;$E134-$O134,$E134-$O134-SUM($V134:Z134),($E134-SUM($V134:Z134))*$N134),0),0)</f>
        <v>0</v>
      </c>
      <c r="AB134" s="136">
        <f>IF(COLUMN(AB$12)-COLUMN($V$12)+1&lt;=$U134,ROUNDUP(IF(SUM($V134:AA134)+($E134-SUM($V134:AA134))*$N134&gt;$E134-$O134,$E134-$O134-SUM($V134:AA134),($E134-SUM($V134:AA134))*$N134),0),0)</f>
        <v>0</v>
      </c>
      <c r="AC134" s="136">
        <f>IF(COLUMN(AC$12)-COLUMN($V$12)+1&lt;=$U134,ROUNDUP(IF(SUM($V134:AB134)+($E134-SUM($V134:AB134))*$N134&gt;$E134-$O134,$E134-$O134-SUM($V134:AB134),($E134-SUM($V134:AB134))*$N134),0),0)</f>
        <v>0</v>
      </c>
      <c r="AD134" s="136">
        <f>IF(COLUMN(AD$12)-COLUMN($V$12)+1&lt;=$U134,ROUNDUP(IF(SUM($V134:AC134)+($E134-SUM($V134:AC134))*$N134&gt;$E134-$O134,$E134-$O134-SUM($V134:AC134),($E134-SUM($V134:AC134))*$N134),0),0)</f>
        <v>0</v>
      </c>
      <c r="AE134" s="136">
        <f>IF(COLUMN(AE$12)-COLUMN($V$12)+1&lt;=$U134,ROUNDUP(IF(SUM($V134:AD134)+($E134-SUM($V134:AD134))*$N134&gt;$E134-$O134,$E134-$O134-SUM($V134:AD134),($E134-SUM($V134:AD134))*$N134),0),0)</f>
        <v>0</v>
      </c>
      <c r="AF134" s="136">
        <f>IF(COLUMN(AF$12)-COLUMN($V$12)+1&lt;=$U134,ROUNDUP(IF(SUM($V134:AE134)+($E134-SUM($V134:AE134))*$N134&gt;$E134-$O134,$E134-$O134-SUM($V134:AE134),($E134-SUM($V134:AE134))*$N134),0),0)</f>
        <v>0</v>
      </c>
      <c r="AG134" s="136">
        <f>IF(COLUMN(AG$12)-COLUMN($V$12)+1&lt;=$U134,ROUNDUP(IF(SUM($V134:AF134)+($E134-SUM($V134:AF134))*$N134&gt;$E134-$O134,$E134-$O134-SUM($V134:AF134),($E134-SUM($V134:AF134))*$N134),0),0)</f>
        <v>0</v>
      </c>
      <c r="AH134" s="136">
        <f>IF(COLUMN(AH$12)-COLUMN($V$12)+1&lt;=$U134,ROUNDUP(IF(SUM($V134:AG134)+($E134-SUM($V134:AG134))*$N134&gt;$E134-$O134,$E134-$O134-SUM($V134:AG134),($E134-SUM($V134:AG134))*$N134),0),0)</f>
        <v>0</v>
      </c>
      <c r="AI134" s="136">
        <f>IF(COLUMN(AI$12)-COLUMN($V$12)+1&lt;=$U134,ROUNDUP(IF(SUM($V134:AH134)+($E134-SUM($V134:AH134))*$N134&gt;$E134-$O134,$E134-$O134-SUM($V134:AH134),($E134-SUM($V134:AH134))*$N134),0),0)</f>
        <v>0</v>
      </c>
      <c r="AJ134" s="136">
        <f>IF(COLUMN(AJ$12)-COLUMN($V$12)+1&lt;=$U134,ROUNDUP(IF(SUM($V134:AI134)+($E134-SUM($V134:AI134))*$N134&gt;$E134-$O134,$E134-$O134-SUM($V134:AI134),($E134-SUM($V134:AI134))*$N134),0),0)</f>
        <v>0</v>
      </c>
      <c r="AK134" s="136">
        <f>IF(COLUMN(AK$12)-COLUMN($V$12)+1&lt;=$U134,ROUNDUP(IF(SUM($V134:AJ134)+($E134-SUM($V134:AJ134))*$N134&gt;$E134-$O134,$E134-$O134-SUM($V134:AJ134),($E134-SUM($V134:AJ134))*$N134),0),0)</f>
        <v>0</v>
      </c>
      <c r="AL134" s="136">
        <f>IF(COLUMN(AL$12)-COLUMN($V$12)+1&lt;=$U134,ROUNDUP(IF(SUM($V134:AK134)+($E134-SUM($V134:AK134))*$N134&gt;$E134-$O134,$E134-$O134-SUM($V134:AK134),($E134-SUM($V134:AK134))*$N134),0),0)</f>
        <v>0</v>
      </c>
      <c r="AM134" s="136">
        <f>IF(COLUMN(AM$12)-COLUMN($V$12)+1&lt;=$U134,ROUNDUP(IF(SUM($V134:AL134)+($E134-SUM($V134:AL134))*$N134&gt;$E134-$O134,$E134-$O134-SUM($V134:AL134),($E134-SUM($V134:AL134))*$N134),0),0)</f>
        <v>0</v>
      </c>
      <c r="AN134" s="136">
        <f>IF(COLUMN(AN$12)-COLUMN($V$12)+1&lt;=$U134,ROUNDUP(IF(SUM($V134:AM134)+($E134-SUM($V134:AM134))*$N134&gt;$E134-$O134,$E134-$O134-SUM($V134:AM134),($E134-SUM($V134:AM134))*$N134),0),0)</f>
        <v>0</v>
      </c>
      <c r="AO134" s="136">
        <f>IF(COLUMN(AO$12)-COLUMN($V$12)+1&lt;=$U134,ROUNDUP(IF(SUM($V134:AN134)+($E134-SUM($V134:AN134))*$N134&gt;$E134-$O134,$E134-$O134-SUM($V134:AN134),($E134-SUM($V134:AN134))*$N134),0),0)</f>
        <v>0</v>
      </c>
      <c r="AP134" s="136">
        <f>IF(COLUMN(AP$12)-COLUMN($V$12)+1&lt;=$U134,ROUNDUP(IF(SUM($V134:AO134)+($E134-SUM($V134:AO134))*$N134&gt;$E134-$O134,$E134-$O134-SUM($V134:AO134),($E134-SUM($V134:AO134))*$N134),0),0)</f>
        <v>0</v>
      </c>
      <c r="AQ134" s="136">
        <f>IF(COLUMN(AQ$12)-COLUMN($V$12)+1&lt;=$U134,ROUNDUP(IF(SUM($V134:AP134)+($E134-SUM($V134:AP134))*$N134&gt;$E134-$O134,$E134-$O134-SUM($V134:AP134),($E134-SUM($V134:AP134))*$N134),0),0)</f>
        <v>0</v>
      </c>
      <c r="AR134" s="136">
        <f>IF(COLUMN(AR$12)-COLUMN($V$12)+1&lt;=$U134,ROUNDUP(IF(SUM($V134:AQ134)+($E134-SUM($V134:AQ134))*$N134&gt;$E134-$O134,$E134-$O134-SUM($V134:AQ134),($E134-SUM($V134:AQ134))*$N134),0),0)</f>
        <v>0</v>
      </c>
      <c r="AS134" s="136">
        <f>IF(COLUMN(AS$12)-COLUMN($V$12)+1&lt;=$U134,ROUNDUP(IF(SUM($V134:AR134)+($E134-SUM($V134:AR134))*$N134&gt;$E134-$O134,$E134-$O134-SUM($V134:AR134),($E134-SUM($V134:AR134))*$N134),0),0)</f>
        <v>0</v>
      </c>
      <c r="AT134" s="136">
        <f>IF(COLUMN(AT$12)-COLUMN($V$12)+1&lt;=$U134,ROUNDUP(IF(SUM($V134:AS134)+($E134-SUM($V134:AS134))*$N134&gt;$E134-$O134,$E134-$O134-SUM($V134:AS134),($E134-SUM($V134:AS134))*$N134),0),0)</f>
        <v>0</v>
      </c>
      <c r="AU134" s="136">
        <f>IF(COLUMN(AU$12)-COLUMN($V$12)+1&lt;=$U134,ROUNDUP(IF(SUM($V134:AT134)+($E134-SUM($V134:AT134))*$N134&gt;$E134-$O134,$E134-$O134-SUM($V134:AT134),($E134-SUM($V134:AT134))*$N134),0),0)</f>
        <v>0</v>
      </c>
      <c r="AV134" s="136">
        <f>IF(COLUMN(AV$12)-COLUMN($V$12)+1&lt;=$U134,ROUNDUP(IF(SUM($V134:AU134)+($E134-SUM($V134:AU134))*$N134&gt;$E134-$O134,$E134-$O134-SUM($V134:AU134),($E134-SUM($V134:AU134))*$N134),0),0)</f>
        <v>0</v>
      </c>
      <c r="AW134" s="136">
        <f>IF(COLUMN(AW$12)-COLUMN($V$12)+1&lt;=$U134,ROUNDUP(IF(SUM($V134:AV134)+($E134-SUM($V134:AV134))*$N134&gt;$E134-$O134,$E134-$O134-SUM($V134:AV134),($E134-SUM($V134:AV134))*$N134),0),0)</f>
        <v>0</v>
      </c>
      <c r="AX134" s="136">
        <f>IF(COLUMN(AX$12)-COLUMN($V$12)+1&lt;=$U134,ROUNDUP(IF(SUM($V134:AW134)+($E134-SUM($V134:AW134))*$N134&gt;$E134-$O134,$E134-$O134-SUM($V134:AW134),($E134-SUM($V134:AW134))*$N134),0),0)</f>
        <v>0</v>
      </c>
      <c r="AY134" s="136">
        <f>IF(COLUMN(AY$12)-COLUMN($V$12)+1&lt;=$U134,ROUNDUP(IF(SUM($V134:AX134)+($E134-SUM($V134:AX134))*$N134&gt;$E134-$O134,$E134-$O134-SUM($V134:AX134),($E134-SUM($V134:AX134))*$N134),0),0)</f>
        <v>0</v>
      </c>
      <c r="AZ134" s="136">
        <f>IF(COLUMN(AZ$12)-COLUMN($V$12)+1&lt;=$U134,ROUNDUP(IF(SUM($V134:AY134)+($E134-SUM($V134:AY134))*$N134&gt;$E134-$O134,$E134-$O134-SUM($V134:AY134),($E134-SUM($V134:AY134))*$N134),0),0)</f>
        <v>0</v>
      </c>
      <c r="BA134" s="136">
        <f>IF(COLUMN(BA$12)-COLUMN($V$12)+1&lt;=$U134,ROUNDUP(IF(SUM($V134:AZ134)+($E134-SUM($V134:AZ134))*$N134&gt;$E134-$O134,$E134-$O134-SUM($V134:AZ134),($E134-SUM($V134:AZ134))*$N134),0),0)</f>
        <v>0</v>
      </c>
      <c r="BB134" s="556">
        <f t="shared" si="121"/>
        <v>0</v>
      </c>
      <c r="BC134" s="556">
        <f t="shared" si="122"/>
        <v>0</v>
      </c>
      <c r="BD134" s="146">
        <f t="shared" si="123"/>
        <v>0</v>
      </c>
      <c r="BE134" s="146">
        <f t="shared" si="124"/>
        <v>0</v>
      </c>
      <c r="BF134" s="146">
        <f t="shared" si="125"/>
        <v>0</v>
      </c>
      <c r="BH134" s="557">
        <f t="shared" si="126"/>
        <v>0</v>
      </c>
      <c r="BI134" s="558">
        <f t="shared" si="99"/>
        <v>0</v>
      </c>
      <c r="BJ134" s="558">
        <f t="shared" si="100"/>
        <v>0</v>
      </c>
      <c r="BK134" s="557">
        <f t="shared" si="127"/>
        <v>0</v>
      </c>
      <c r="BL134" s="558">
        <f t="shared" si="101"/>
        <v>0</v>
      </c>
      <c r="BM134" s="558">
        <f t="shared" si="102"/>
        <v>0</v>
      </c>
      <c r="BN134" s="558">
        <f t="shared" si="103"/>
        <v>0</v>
      </c>
      <c r="BO134" s="558">
        <f t="shared" si="104"/>
        <v>0</v>
      </c>
      <c r="BP134" s="558">
        <f t="shared" si="105"/>
        <v>0</v>
      </c>
      <c r="BQ134" s="558">
        <f t="shared" si="106"/>
        <v>0</v>
      </c>
      <c r="BR134" s="533"/>
      <c r="BS134" s="557">
        <f t="shared" si="128"/>
        <v>0</v>
      </c>
      <c r="BT134" s="558">
        <f t="shared" si="107"/>
        <v>0</v>
      </c>
      <c r="BU134" s="558">
        <f t="shared" si="108"/>
        <v>0</v>
      </c>
      <c r="BV134" s="557">
        <f t="shared" si="129"/>
        <v>0</v>
      </c>
      <c r="BW134" s="558">
        <f t="shared" si="109"/>
        <v>0</v>
      </c>
      <c r="BX134" s="558">
        <f t="shared" si="110"/>
        <v>0</v>
      </c>
      <c r="BY134" s="558">
        <f t="shared" si="111"/>
        <v>0</v>
      </c>
      <c r="BZ134" s="558">
        <f t="shared" si="112"/>
        <v>0</v>
      </c>
      <c r="CA134" s="558">
        <f t="shared" si="113"/>
        <v>0</v>
      </c>
      <c r="CB134" s="558">
        <f t="shared" si="114"/>
        <v>0</v>
      </c>
      <c r="CC134" s="533"/>
      <c r="CD134" s="533"/>
      <c r="CE134" s="533"/>
      <c r="CF134" s="533"/>
      <c r="CG134" s="533"/>
      <c r="CH134" s="533"/>
      <c r="CI134" s="533"/>
      <c r="CJ134" s="533"/>
      <c r="CK134" s="533"/>
      <c r="CL134" s="533"/>
      <c r="CM134" s="533"/>
      <c r="CN134" s="533"/>
      <c r="CO134" s="533"/>
      <c r="CP134" s="533"/>
      <c r="CQ134" s="533"/>
      <c r="CR134" s="533"/>
      <c r="CS134" s="533"/>
      <c r="CT134" s="533"/>
      <c r="CU134" s="533"/>
      <c r="CV134" s="533"/>
      <c r="CW134" s="533"/>
      <c r="CX134" s="533"/>
      <c r="CY134" s="533"/>
      <c r="CZ134" s="533"/>
    </row>
    <row r="135" spans="2:104" ht="13.5" x14ac:dyDescent="0.2">
      <c r="B135" s="145" t="str">
        <f t="shared" si="95"/>
        <v/>
      </c>
      <c r="C135" s="550"/>
      <c r="D135" s="551"/>
      <c r="E135" s="552"/>
      <c r="F135" s="553"/>
      <c r="G135" s="553"/>
      <c r="H135" s="554"/>
      <c r="I135" s="554"/>
      <c r="J135" s="554"/>
      <c r="K135" s="554"/>
      <c r="L135" s="613" t="str" cm="1">
        <f t="array" ref="L135">IF(OR(NOT(ISBLANK(H135:K135))),SUM(H135:K135), "")</f>
        <v/>
      </c>
      <c r="M135" s="613" t="str">
        <f t="shared" si="94"/>
        <v/>
      </c>
      <c r="N135" s="555" t="str">
        <f t="shared" si="115"/>
        <v/>
      </c>
      <c r="O135" s="532">
        <f t="shared" si="116"/>
        <v>0</v>
      </c>
      <c r="P135" s="146">
        <f t="shared" si="117"/>
        <v>0</v>
      </c>
      <c r="Q135" s="146">
        <f t="shared" si="96"/>
        <v>0</v>
      </c>
      <c r="R135" s="146">
        <f t="shared" si="97"/>
        <v>0</v>
      </c>
      <c r="S135" s="146" t="str">
        <f t="shared" si="118"/>
        <v/>
      </c>
      <c r="T135" s="146" t="str">
        <f t="shared" si="119"/>
        <v/>
      </c>
      <c r="U135" s="146">
        <f t="shared" si="98"/>
        <v>0</v>
      </c>
      <c r="V135" s="136">
        <f t="shared" si="120"/>
        <v>0</v>
      </c>
      <c r="W135" s="136">
        <f>IF(COLUMN(W$12)-COLUMN($V$12)+1&lt;=$U135,ROUNDUP(IF(SUM($V135:V135)+($E135-SUM($V135:V135))*$N135&gt;$E135-$O135,$E135-$O135-SUM($V135:V135),($E135-SUM($V135:V135))*$N135),0),0)</f>
        <v>0</v>
      </c>
      <c r="X135" s="136">
        <f>IF(COLUMN(X$12)-COLUMN($V$12)+1&lt;=$U135,ROUNDUP(IF(SUM($V135:W135)+($E135-SUM($V135:W135))*$N135&gt;$E135-$O135,$E135-$O135-SUM($V135:W135),($E135-SUM($V135:W135))*$N135),0),0)</f>
        <v>0</v>
      </c>
      <c r="Y135" s="136">
        <f>IF(COLUMN(Y$12)-COLUMN($V$12)+1&lt;=$U135,ROUNDUP(IF(SUM($V135:X135)+($E135-SUM($V135:X135))*$N135&gt;$E135-$O135,$E135-$O135-SUM($V135:X135),($E135-SUM($V135:X135))*$N135),0),0)</f>
        <v>0</v>
      </c>
      <c r="Z135" s="136">
        <f>IF(COLUMN(Z$12)-COLUMN($V$12)+1&lt;=$U135,ROUNDUP(IF(SUM($V135:Y135)+($E135-SUM($V135:Y135))*$N135&gt;$E135-$O135,$E135-$O135-SUM($V135:Y135),($E135-SUM($V135:Y135))*$N135),0),0)</f>
        <v>0</v>
      </c>
      <c r="AA135" s="136">
        <f>IF(COLUMN(AA$12)-COLUMN($V$12)+1&lt;=$U135,ROUNDUP(IF(SUM($V135:Z135)+($E135-SUM($V135:Z135))*$N135&gt;$E135-$O135,$E135-$O135-SUM($V135:Z135),($E135-SUM($V135:Z135))*$N135),0),0)</f>
        <v>0</v>
      </c>
      <c r="AB135" s="136">
        <f>IF(COLUMN(AB$12)-COLUMN($V$12)+1&lt;=$U135,ROUNDUP(IF(SUM($V135:AA135)+($E135-SUM($V135:AA135))*$N135&gt;$E135-$O135,$E135-$O135-SUM($V135:AA135),($E135-SUM($V135:AA135))*$N135),0),0)</f>
        <v>0</v>
      </c>
      <c r="AC135" s="136">
        <f>IF(COLUMN(AC$12)-COLUMN($V$12)+1&lt;=$U135,ROUNDUP(IF(SUM($V135:AB135)+($E135-SUM($V135:AB135))*$N135&gt;$E135-$O135,$E135-$O135-SUM($V135:AB135),($E135-SUM($V135:AB135))*$N135),0),0)</f>
        <v>0</v>
      </c>
      <c r="AD135" s="136">
        <f>IF(COLUMN(AD$12)-COLUMN($V$12)+1&lt;=$U135,ROUNDUP(IF(SUM($V135:AC135)+($E135-SUM($V135:AC135))*$N135&gt;$E135-$O135,$E135-$O135-SUM($V135:AC135),($E135-SUM($V135:AC135))*$N135),0),0)</f>
        <v>0</v>
      </c>
      <c r="AE135" s="136">
        <f>IF(COLUMN(AE$12)-COLUMN($V$12)+1&lt;=$U135,ROUNDUP(IF(SUM($V135:AD135)+($E135-SUM($V135:AD135))*$N135&gt;$E135-$O135,$E135-$O135-SUM($V135:AD135),($E135-SUM($V135:AD135))*$N135),0),0)</f>
        <v>0</v>
      </c>
      <c r="AF135" s="136">
        <f>IF(COLUMN(AF$12)-COLUMN($V$12)+1&lt;=$U135,ROUNDUP(IF(SUM($V135:AE135)+($E135-SUM($V135:AE135))*$N135&gt;$E135-$O135,$E135-$O135-SUM($V135:AE135),($E135-SUM($V135:AE135))*$N135),0),0)</f>
        <v>0</v>
      </c>
      <c r="AG135" s="136">
        <f>IF(COLUMN(AG$12)-COLUMN($V$12)+1&lt;=$U135,ROUNDUP(IF(SUM($V135:AF135)+($E135-SUM($V135:AF135))*$N135&gt;$E135-$O135,$E135-$O135-SUM($V135:AF135),($E135-SUM($V135:AF135))*$N135),0),0)</f>
        <v>0</v>
      </c>
      <c r="AH135" s="136">
        <f>IF(COLUMN(AH$12)-COLUMN($V$12)+1&lt;=$U135,ROUNDUP(IF(SUM($V135:AG135)+($E135-SUM($V135:AG135))*$N135&gt;$E135-$O135,$E135-$O135-SUM($V135:AG135),($E135-SUM($V135:AG135))*$N135),0),0)</f>
        <v>0</v>
      </c>
      <c r="AI135" s="136">
        <f>IF(COLUMN(AI$12)-COLUMN($V$12)+1&lt;=$U135,ROUNDUP(IF(SUM($V135:AH135)+($E135-SUM($V135:AH135))*$N135&gt;$E135-$O135,$E135-$O135-SUM($V135:AH135),($E135-SUM($V135:AH135))*$N135),0),0)</f>
        <v>0</v>
      </c>
      <c r="AJ135" s="136">
        <f>IF(COLUMN(AJ$12)-COLUMN($V$12)+1&lt;=$U135,ROUNDUP(IF(SUM($V135:AI135)+($E135-SUM($V135:AI135))*$N135&gt;$E135-$O135,$E135-$O135-SUM($V135:AI135),($E135-SUM($V135:AI135))*$N135),0),0)</f>
        <v>0</v>
      </c>
      <c r="AK135" s="136">
        <f>IF(COLUMN(AK$12)-COLUMN($V$12)+1&lt;=$U135,ROUNDUP(IF(SUM($V135:AJ135)+($E135-SUM($V135:AJ135))*$N135&gt;$E135-$O135,$E135-$O135-SUM($V135:AJ135),($E135-SUM($V135:AJ135))*$N135),0),0)</f>
        <v>0</v>
      </c>
      <c r="AL135" s="136">
        <f>IF(COLUMN(AL$12)-COLUMN($V$12)+1&lt;=$U135,ROUNDUP(IF(SUM($V135:AK135)+($E135-SUM($V135:AK135))*$N135&gt;$E135-$O135,$E135-$O135-SUM($V135:AK135),($E135-SUM($V135:AK135))*$N135),0),0)</f>
        <v>0</v>
      </c>
      <c r="AM135" s="136">
        <f>IF(COLUMN(AM$12)-COLUMN($V$12)+1&lt;=$U135,ROUNDUP(IF(SUM($V135:AL135)+($E135-SUM($V135:AL135))*$N135&gt;$E135-$O135,$E135-$O135-SUM($V135:AL135),($E135-SUM($V135:AL135))*$N135),0),0)</f>
        <v>0</v>
      </c>
      <c r="AN135" s="136">
        <f>IF(COLUMN(AN$12)-COLUMN($V$12)+1&lt;=$U135,ROUNDUP(IF(SUM($V135:AM135)+($E135-SUM($V135:AM135))*$N135&gt;$E135-$O135,$E135-$O135-SUM($V135:AM135),($E135-SUM($V135:AM135))*$N135),0),0)</f>
        <v>0</v>
      </c>
      <c r="AO135" s="136">
        <f>IF(COLUMN(AO$12)-COLUMN($V$12)+1&lt;=$U135,ROUNDUP(IF(SUM($V135:AN135)+($E135-SUM($V135:AN135))*$N135&gt;$E135-$O135,$E135-$O135-SUM($V135:AN135),($E135-SUM($V135:AN135))*$N135),0),0)</f>
        <v>0</v>
      </c>
      <c r="AP135" s="136">
        <f>IF(COLUMN(AP$12)-COLUMN($V$12)+1&lt;=$U135,ROUNDUP(IF(SUM($V135:AO135)+($E135-SUM($V135:AO135))*$N135&gt;$E135-$O135,$E135-$O135-SUM($V135:AO135),($E135-SUM($V135:AO135))*$N135),0),0)</f>
        <v>0</v>
      </c>
      <c r="AQ135" s="136">
        <f>IF(COLUMN(AQ$12)-COLUMN($V$12)+1&lt;=$U135,ROUNDUP(IF(SUM($V135:AP135)+($E135-SUM($V135:AP135))*$N135&gt;$E135-$O135,$E135-$O135-SUM($V135:AP135),($E135-SUM($V135:AP135))*$N135),0),0)</f>
        <v>0</v>
      </c>
      <c r="AR135" s="136">
        <f>IF(COLUMN(AR$12)-COLUMN($V$12)+1&lt;=$U135,ROUNDUP(IF(SUM($V135:AQ135)+($E135-SUM($V135:AQ135))*$N135&gt;$E135-$O135,$E135-$O135-SUM($V135:AQ135),($E135-SUM($V135:AQ135))*$N135),0),0)</f>
        <v>0</v>
      </c>
      <c r="AS135" s="136">
        <f>IF(COLUMN(AS$12)-COLUMN($V$12)+1&lt;=$U135,ROUNDUP(IF(SUM($V135:AR135)+($E135-SUM($V135:AR135))*$N135&gt;$E135-$O135,$E135-$O135-SUM($V135:AR135),($E135-SUM($V135:AR135))*$N135),0),0)</f>
        <v>0</v>
      </c>
      <c r="AT135" s="136">
        <f>IF(COLUMN(AT$12)-COLUMN($V$12)+1&lt;=$U135,ROUNDUP(IF(SUM($V135:AS135)+($E135-SUM($V135:AS135))*$N135&gt;$E135-$O135,$E135-$O135-SUM($V135:AS135),($E135-SUM($V135:AS135))*$N135),0),0)</f>
        <v>0</v>
      </c>
      <c r="AU135" s="136">
        <f>IF(COLUMN(AU$12)-COLUMN($V$12)+1&lt;=$U135,ROUNDUP(IF(SUM($V135:AT135)+($E135-SUM($V135:AT135))*$N135&gt;$E135-$O135,$E135-$O135-SUM($V135:AT135),($E135-SUM($V135:AT135))*$N135),0),0)</f>
        <v>0</v>
      </c>
      <c r="AV135" s="136">
        <f>IF(COLUMN(AV$12)-COLUMN($V$12)+1&lt;=$U135,ROUNDUP(IF(SUM($V135:AU135)+($E135-SUM($V135:AU135))*$N135&gt;$E135-$O135,$E135-$O135-SUM($V135:AU135),($E135-SUM($V135:AU135))*$N135),0),0)</f>
        <v>0</v>
      </c>
      <c r="AW135" s="136">
        <f>IF(COLUMN(AW$12)-COLUMN($V$12)+1&lt;=$U135,ROUNDUP(IF(SUM($V135:AV135)+($E135-SUM($V135:AV135))*$N135&gt;$E135-$O135,$E135-$O135-SUM($V135:AV135),($E135-SUM($V135:AV135))*$N135),0),0)</f>
        <v>0</v>
      </c>
      <c r="AX135" s="136">
        <f>IF(COLUMN(AX$12)-COLUMN($V$12)+1&lt;=$U135,ROUNDUP(IF(SUM($V135:AW135)+($E135-SUM($V135:AW135))*$N135&gt;$E135-$O135,$E135-$O135-SUM($V135:AW135),($E135-SUM($V135:AW135))*$N135),0),0)</f>
        <v>0</v>
      </c>
      <c r="AY135" s="136">
        <f>IF(COLUMN(AY$12)-COLUMN($V$12)+1&lt;=$U135,ROUNDUP(IF(SUM($V135:AX135)+($E135-SUM($V135:AX135))*$N135&gt;$E135-$O135,$E135-$O135-SUM($V135:AX135),($E135-SUM($V135:AX135))*$N135),0),0)</f>
        <v>0</v>
      </c>
      <c r="AZ135" s="136">
        <f>IF(COLUMN(AZ$12)-COLUMN($V$12)+1&lt;=$U135,ROUNDUP(IF(SUM($V135:AY135)+($E135-SUM($V135:AY135))*$N135&gt;$E135-$O135,$E135-$O135-SUM($V135:AY135),($E135-SUM($V135:AY135))*$N135),0),0)</f>
        <v>0</v>
      </c>
      <c r="BA135" s="136">
        <f>IF(COLUMN(BA$12)-COLUMN($V$12)+1&lt;=$U135,ROUNDUP(IF(SUM($V135:AZ135)+($E135-SUM($V135:AZ135))*$N135&gt;$E135-$O135,$E135-$O135-SUM($V135:AZ135),($E135-SUM($V135:AZ135))*$N135),0),0)</f>
        <v>0</v>
      </c>
      <c r="BB135" s="556">
        <f t="shared" si="121"/>
        <v>0</v>
      </c>
      <c r="BC135" s="556">
        <f t="shared" si="122"/>
        <v>0</v>
      </c>
      <c r="BD135" s="146">
        <f t="shared" si="123"/>
        <v>0</v>
      </c>
      <c r="BE135" s="146">
        <f t="shared" si="124"/>
        <v>0</v>
      </c>
      <c r="BF135" s="146">
        <f t="shared" si="125"/>
        <v>0</v>
      </c>
      <c r="BH135" s="557">
        <f t="shared" si="126"/>
        <v>0</v>
      </c>
      <c r="BI135" s="558">
        <f t="shared" si="99"/>
        <v>0</v>
      </c>
      <c r="BJ135" s="558">
        <f t="shared" si="100"/>
        <v>0</v>
      </c>
      <c r="BK135" s="557">
        <f t="shared" si="127"/>
        <v>0</v>
      </c>
      <c r="BL135" s="558">
        <f t="shared" si="101"/>
        <v>0</v>
      </c>
      <c r="BM135" s="558">
        <f t="shared" si="102"/>
        <v>0</v>
      </c>
      <c r="BN135" s="558">
        <f t="shared" si="103"/>
        <v>0</v>
      </c>
      <c r="BO135" s="558">
        <f t="shared" si="104"/>
        <v>0</v>
      </c>
      <c r="BP135" s="558">
        <f t="shared" si="105"/>
        <v>0</v>
      </c>
      <c r="BQ135" s="558">
        <f t="shared" si="106"/>
        <v>0</v>
      </c>
      <c r="BR135" s="533"/>
      <c r="BS135" s="557">
        <f t="shared" si="128"/>
        <v>0</v>
      </c>
      <c r="BT135" s="558">
        <f t="shared" si="107"/>
        <v>0</v>
      </c>
      <c r="BU135" s="558">
        <f t="shared" si="108"/>
        <v>0</v>
      </c>
      <c r="BV135" s="557">
        <f t="shared" si="129"/>
        <v>0</v>
      </c>
      <c r="BW135" s="558">
        <f t="shared" si="109"/>
        <v>0</v>
      </c>
      <c r="BX135" s="558">
        <f t="shared" si="110"/>
        <v>0</v>
      </c>
      <c r="BY135" s="558">
        <f t="shared" si="111"/>
        <v>0</v>
      </c>
      <c r="BZ135" s="558">
        <f t="shared" si="112"/>
        <v>0</v>
      </c>
      <c r="CA135" s="558">
        <f t="shared" si="113"/>
        <v>0</v>
      </c>
      <c r="CB135" s="558">
        <f t="shared" si="114"/>
        <v>0</v>
      </c>
      <c r="CC135" s="533"/>
      <c r="CD135" s="533"/>
      <c r="CE135" s="533"/>
      <c r="CF135" s="533"/>
      <c r="CG135" s="533"/>
      <c r="CH135" s="533"/>
      <c r="CI135" s="533"/>
      <c r="CJ135" s="533"/>
      <c r="CK135" s="533"/>
      <c r="CL135" s="533"/>
      <c r="CM135" s="533"/>
      <c r="CN135" s="533"/>
      <c r="CO135" s="533"/>
      <c r="CP135" s="533"/>
      <c r="CQ135" s="533"/>
      <c r="CR135" s="533"/>
      <c r="CS135" s="533"/>
      <c r="CT135" s="533"/>
      <c r="CU135" s="533"/>
      <c r="CV135" s="533"/>
      <c r="CW135" s="533"/>
      <c r="CX135" s="533"/>
      <c r="CY135" s="533"/>
      <c r="CZ135" s="533"/>
    </row>
    <row r="136" spans="2:104" ht="13.5" x14ac:dyDescent="0.2">
      <c r="B136" s="145" t="str">
        <f t="shared" si="95"/>
        <v/>
      </c>
      <c r="C136" s="550"/>
      <c r="D136" s="551"/>
      <c r="E136" s="552"/>
      <c r="F136" s="553"/>
      <c r="G136" s="553"/>
      <c r="H136" s="554"/>
      <c r="I136" s="554"/>
      <c r="J136" s="554"/>
      <c r="K136" s="554"/>
      <c r="L136" s="613" t="str" cm="1">
        <f t="array" ref="L136">IF(OR(NOT(ISBLANK(H136:K136))),SUM(H136:K136), "")</f>
        <v/>
      </c>
      <c r="M136" s="613" t="str">
        <f t="shared" si="94"/>
        <v/>
      </c>
      <c r="N136" s="555" t="str">
        <f t="shared" si="115"/>
        <v/>
      </c>
      <c r="O136" s="532">
        <f t="shared" si="116"/>
        <v>0</v>
      </c>
      <c r="P136" s="146">
        <f t="shared" si="117"/>
        <v>0</v>
      </c>
      <c r="Q136" s="146">
        <f t="shared" si="96"/>
        <v>0</v>
      </c>
      <c r="R136" s="146">
        <f t="shared" si="97"/>
        <v>0</v>
      </c>
      <c r="S136" s="146" t="str">
        <f t="shared" si="118"/>
        <v/>
      </c>
      <c r="T136" s="146" t="str">
        <f t="shared" si="119"/>
        <v/>
      </c>
      <c r="U136" s="146">
        <f t="shared" si="98"/>
        <v>0</v>
      </c>
      <c r="V136" s="136">
        <f t="shared" si="120"/>
        <v>0</v>
      </c>
      <c r="W136" s="136">
        <f>IF(COLUMN(W$12)-COLUMN($V$12)+1&lt;=$U136,ROUNDUP(IF(SUM($V136:V136)+($E136-SUM($V136:V136))*$N136&gt;$E136-$O136,$E136-$O136-SUM($V136:V136),($E136-SUM($V136:V136))*$N136),0),0)</f>
        <v>0</v>
      </c>
      <c r="X136" s="136">
        <f>IF(COLUMN(X$12)-COLUMN($V$12)+1&lt;=$U136,ROUNDUP(IF(SUM($V136:W136)+($E136-SUM($V136:W136))*$N136&gt;$E136-$O136,$E136-$O136-SUM($V136:W136),($E136-SUM($V136:W136))*$N136),0),0)</f>
        <v>0</v>
      </c>
      <c r="Y136" s="136">
        <f>IF(COLUMN(Y$12)-COLUMN($V$12)+1&lt;=$U136,ROUNDUP(IF(SUM($V136:X136)+($E136-SUM($V136:X136))*$N136&gt;$E136-$O136,$E136-$O136-SUM($V136:X136),($E136-SUM($V136:X136))*$N136),0),0)</f>
        <v>0</v>
      </c>
      <c r="Z136" s="136">
        <f>IF(COLUMN(Z$12)-COLUMN($V$12)+1&lt;=$U136,ROUNDUP(IF(SUM($V136:Y136)+($E136-SUM($V136:Y136))*$N136&gt;$E136-$O136,$E136-$O136-SUM($V136:Y136),($E136-SUM($V136:Y136))*$N136),0),0)</f>
        <v>0</v>
      </c>
      <c r="AA136" s="136">
        <f>IF(COLUMN(AA$12)-COLUMN($V$12)+1&lt;=$U136,ROUNDUP(IF(SUM($V136:Z136)+($E136-SUM($V136:Z136))*$N136&gt;$E136-$O136,$E136-$O136-SUM($V136:Z136),($E136-SUM($V136:Z136))*$N136),0),0)</f>
        <v>0</v>
      </c>
      <c r="AB136" s="136">
        <f>IF(COLUMN(AB$12)-COLUMN($V$12)+1&lt;=$U136,ROUNDUP(IF(SUM($V136:AA136)+($E136-SUM($V136:AA136))*$N136&gt;$E136-$O136,$E136-$O136-SUM($V136:AA136),($E136-SUM($V136:AA136))*$N136),0),0)</f>
        <v>0</v>
      </c>
      <c r="AC136" s="136">
        <f>IF(COLUMN(AC$12)-COLUMN($V$12)+1&lt;=$U136,ROUNDUP(IF(SUM($V136:AB136)+($E136-SUM($V136:AB136))*$N136&gt;$E136-$O136,$E136-$O136-SUM($V136:AB136),($E136-SUM($V136:AB136))*$N136),0),0)</f>
        <v>0</v>
      </c>
      <c r="AD136" s="136">
        <f>IF(COLUMN(AD$12)-COLUMN($V$12)+1&lt;=$U136,ROUNDUP(IF(SUM($V136:AC136)+($E136-SUM($V136:AC136))*$N136&gt;$E136-$O136,$E136-$O136-SUM($V136:AC136),($E136-SUM($V136:AC136))*$N136),0),0)</f>
        <v>0</v>
      </c>
      <c r="AE136" s="136">
        <f>IF(COLUMN(AE$12)-COLUMN($V$12)+1&lt;=$U136,ROUNDUP(IF(SUM($V136:AD136)+($E136-SUM($V136:AD136))*$N136&gt;$E136-$O136,$E136-$O136-SUM($V136:AD136),($E136-SUM($V136:AD136))*$N136),0),0)</f>
        <v>0</v>
      </c>
      <c r="AF136" s="136">
        <f>IF(COLUMN(AF$12)-COLUMN($V$12)+1&lt;=$U136,ROUNDUP(IF(SUM($V136:AE136)+($E136-SUM($V136:AE136))*$N136&gt;$E136-$O136,$E136-$O136-SUM($V136:AE136),($E136-SUM($V136:AE136))*$N136),0),0)</f>
        <v>0</v>
      </c>
      <c r="AG136" s="136">
        <f>IF(COLUMN(AG$12)-COLUMN($V$12)+1&lt;=$U136,ROUNDUP(IF(SUM($V136:AF136)+($E136-SUM($V136:AF136))*$N136&gt;$E136-$O136,$E136-$O136-SUM($V136:AF136),($E136-SUM($V136:AF136))*$N136),0),0)</f>
        <v>0</v>
      </c>
      <c r="AH136" s="136">
        <f>IF(COLUMN(AH$12)-COLUMN($V$12)+1&lt;=$U136,ROUNDUP(IF(SUM($V136:AG136)+($E136-SUM($V136:AG136))*$N136&gt;$E136-$O136,$E136-$O136-SUM($V136:AG136),($E136-SUM($V136:AG136))*$N136),0),0)</f>
        <v>0</v>
      </c>
      <c r="AI136" s="136">
        <f>IF(COLUMN(AI$12)-COLUMN($V$12)+1&lt;=$U136,ROUNDUP(IF(SUM($V136:AH136)+($E136-SUM($V136:AH136))*$N136&gt;$E136-$O136,$E136-$O136-SUM($V136:AH136),($E136-SUM($V136:AH136))*$N136),0),0)</f>
        <v>0</v>
      </c>
      <c r="AJ136" s="136">
        <f>IF(COLUMN(AJ$12)-COLUMN($V$12)+1&lt;=$U136,ROUNDUP(IF(SUM($V136:AI136)+($E136-SUM($V136:AI136))*$N136&gt;$E136-$O136,$E136-$O136-SUM($V136:AI136),($E136-SUM($V136:AI136))*$N136),0),0)</f>
        <v>0</v>
      </c>
      <c r="AK136" s="136">
        <f>IF(COLUMN(AK$12)-COLUMN($V$12)+1&lt;=$U136,ROUNDUP(IF(SUM($V136:AJ136)+($E136-SUM($V136:AJ136))*$N136&gt;$E136-$O136,$E136-$O136-SUM($V136:AJ136),($E136-SUM($V136:AJ136))*$N136),0),0)</f>
        <v>0</v>
      </c>
      <c r="AL136" s="136">
        <f>IF(COLUMN(AL$12)-COLUMN($V$12)+1&lt;=$U136,ROUNDUP(IF(SUM($V136:AK136)+($E136-SUM($V136:AK136))*$N136&gt;$E136-$O136,$E136-$O136-SUM($V136:AK136),($E136-SUM($V136:AK136))*$N136),0),0)</f>
        <v>0</v>
      </c>
      <c r="AM136" s="136">
        <f>IF(COLUMN(AM$12)-COLUMN($V$12)+1&lt;=$U136,ROUNDUP(IF(SUM($V136:AL136)+($E136-SUM($V136:AL136))*$N136&gt;$E136-$O136,$E136-$O136-SUM($V136:AL136),($E136-SUM($V136:AL136))*$N136),0),0)</f>
        <v>0</v>
      </c>
      <c r="AN136" s="136">
        <f>IF(COLUMN(AN$12)-COLUMN($V$12)+1&lt;=$U136,ROUNDUP(IF(SUM($V136:AM136)+($E136-SUM($V136:AM136))*$N136&gt;$E136-$O136,$E136-$O136-SUM($V136:AM136),($E136-SUM($V136:AM136))*$N136),0),0)</f>
        <v>0</v>
      </c>
      <c r="AO136" s="136">
        <f>IF(COLUMN(AO$12)-COLUMN($V$12)+1&lt;=$U136,ROUNDUP(IF(SUM($V136:AN136)+($E136-SUM($V136:AN136))*$N136&gt;$E136-$O136,$E136-$O136-SUM($V136:AN136),($E136-SUM($V136:AN136))*$N136),0),0)</f>
        <v>0</v>
      </c>
      <c r="AP136" s="136">
        <f>IF(COLUMN(AP$12)-COLUMN($V$12)+1&lt;=$U136,ROUNDUP(IF(SUM($V136:AO136)+($E136-SUM($V136:AO136))*$N136&gt;$E136-$O136,$E136-$O136-SUM($V136:AO136),($E136-SUM($V136:AO136))*$N136),0),0)</f>
        <v>0</v>
      </c>
      <c r="AQ136" s="136">
        <f>IF(COLUMN(AQ$12)-COLUMN($V$12)+1&lt;=$U136,ROUNDUP(IF(SUM($V136:AP136)+($E136-SUM($V136:AP136))*$N136&gt;$E136-$O136,$E136-$O136-SUM($V136:AP136),($E136-SUM($V136:AP136))*$N136),0),0)</f>
        <v>0</v>
      </c>
      <c r="AR136" s="136">
        <f>IF(COLUMN(AR$12)-COLUMN($V$12)+1&lt;=$U136,ROUNDUP(IF(SUM($V136:AQ136)+($E136-SUM($V136:AQ136))*$N136&gt;$E136-$O136,$E136-$O136-SUM($V136:AQ136),($E136-SUM($V136:AQ136))*$N136),0),0)</f>
        <v>0</v>
      </c>
      <c r="AS136" s="136">
        <f>IF(COLUMN(AS$12)-COLUMN($V$12)+1&lt;=$U136,ROUNDUP(IF(SUM($V136:AR136)+($E136-SUM($V136:AR136))*$N136&gt;$E136-$O136,$E136-$O136-SUM($V136:AR136),($E136-SUM($V136:AR136))*$N136),0),0)</f>
        <v>0</v>
      </c>
      <c r="AT136" s="136">
        <f>IF(COLUMN(AT$12)-COLUMN($V$12)+1&lt;=$U136,ROUNDUP(IF(SUM($V136:AS136)+($E136-SUM($V136:AS136))*$N136&gt;$E136-$O136,$E136-$O136-SUM($V136:AS136),($E136-SUM($V136:AS136))*$N136),0),0)</f>
        <v>0</v>
      </c>
      <c r="AU136" s="136">
        <f>IF(COLUMN(AU$12)-COLUMN($V$12)+1&lt;=$U136,ROUNDUP(IF(SUM($V136:AT136)+($E136-SUM($V136:AT136))*$N136&gt;$E136-$O136,$E136-$O136-SUM($V136:AT136),($E136-SUM($V136:AT136))*$N136),0),0)</f>
        <v>0</v>
      </c>
      <c r="AV136" s="136">
        <f>IF(COLUMN(AV$12)-COLUMN($V$12)+1&lt;=$U136,ROUNDUP(IF(SUM($V136:AU136)+($E136-SUM($V136:AU136))*$N136&gt;$E136-$O136,$E136-$O136-SUM($V136:AU136),($E136-SUM($V136:AU136))*$N136),0),0)</f>
        <v>0</v>
      </c>
      <c r="AW136" s="136">
        <f>IF(COLUMN(AW$12)-COLUMN($V$12)+1&lt;=$U136,ROUNDUP(IF(SUM($V136:AV136)+($E136-SUM($V136:AV136))*$N136&gt;$E136-$O136,$E136-$O136-SUM($V136:AV136),($E136-SUM($V136:AV136))*$N136),0),0)</f>
        <v>0</v>
      </c>
      <c r="AX136" s="136">
        <f>IF(COLUMN(AX$12)-COLUMN($V$12)+1&lt;=$U136,ROUNDUP(IF(SUM($V136:AW136)+($E136-SUM($V136:AW136))*$N136&gt;$E136-$O136,$E136-$O136-SUM($V136:AW136),($E136-SUM($V136:AW136))*$N136),0),0)</f>
        <v>0</v>
      </c>
      <c r="AY136" s="136">
        <f>IF(COLUMN(AY$12)-COLUMN($V$12)+1&lt;=$U136,ROUNDUP(IF(SUM($V136:AX136)+($E136-SUM($V136:AX136))*$N136&gt;$E136-$O136,$E136-$O136-SUM($V136:AX136),($E136-SUM($V136:AX136))*$N136),0),0)</f>
        <v>0</v>
      </c>
      <c r="AZ136" s="136">
        <f>IF(COLUMN(AZ$12)-COLUMN($V$12)+1&lt;=$U136,ROUNDUP(IF(SUM($V136:AY136)+($E136-SUM($V136:AY136))*$N136&gt;$E136-$O136,$E136-$O136-SUM($V136:AY136),($E136-SUM($V136:AY136))*$N136),0),0)</f>
        <v>0</v>
      </c>
      <c r="BA136" s="136">
        <f>IF(COLUMN(BA$12)-COLUMN($V$12)+1&lt;=$U136,ROUNDUP(IF(SUM($V136:AZ136)+($E136-SUM($V136:AZ136))*$N136&gt;$E136-$O136,$E136-$O136-SUM($V136:AZ136),($E136-SUM($V136:AZ136))*$N136),0),0)</f>
        <v>0</v>
      </c>
      <c r="BB136" s="556">
        <f t="shared" si="121"/>
        <v>0</v>
      </c>
      <c r="BC136" s="556">
        <f t="shared" si="122"/>
        <v>0</v>
      </c>
      <c r="BD136" s="146">
        <f t="shared" si="123"/>
        <v>0</v>
      </c>
      <c r="BE136" s="146">
        <f t="shared" si="124"/>
        <v>0</v>
      </c>
      <c r="BF136" s="146">
        <f t="shared" si="125"/>
        <v>0</v>
      </c>
      <c r="BH136" s="557">
        <f t="shared" si="126"/>
        <v>0</v>
      </c>
      <c r="BI136" s="558">
        <f t="shared" si="99"/>
        <v>0</v>
      </c>
      <c r="BJ136" s="558">
        <f t="shared" si="100"/>
        <v>0</v>
      </c>
      <c r="BK136" s="557">
        <f t="shared" si="127"/>
        <v>0</v>
      </c>
      <c r="BL136" s="558">
        <f t="shared" si="101"/>
        <v>0</v>
      </c>
      <c r="BM136" s="558">
        <f t="shared" si="102"/>
        <v>0</v>
      </c>
      <c r="BN136" s="558">
        <f t="shared" si="103"/>
        <v>0</v>
      </c>
      <c r="BO136" s="558">
        <f t="shared" si="104"/>
        <v>0</v>
      </c>
      <c r="BP136" s="558">
        <f t="shared" si="105"/>
        <v>0</v>
      </c>
      <c r="BQ136" s="558">
        <f t="shared" si="106"/>
        <v>0</v>
      </c>
      <c r="BR136" s="533"/>
      <c r="BS136" s="557">
        <f t="shared" si="128"/>
        <v>0</v>
      </c>
      <c r="BT136" s="558">
        <f t="shared" si="107"/>
        <v>0</v>
      </c>
      <c r="BU136" s="558">
        <f t="shared" si="108"/>
        <v>0</v>
      </c>
      <c r="BV136" s="557">
        <f t="shared" si="129"/>
        <v>0</v>
      </c>
      <c r="BW136" s="558">
        <f t="shared" si="109"/>
        <v>0</v>
      </c>
      <c r="BX136" s="558">
        <f t="shared" si="110"/>
        <v>0</v>
      </c>
      <c r="BY136" s="558">
        <f t="shared" si="111"/>
        <v>0</v>
      </c>
      <c r="BZ136" s="558">
        <f t="shared" si="112"/>
        <v>0</v>
      </c>
      <c r="CA136" s="558">
        <f t="shared" si="113"/>
        <v>0</v>
      </c>
      <c r="CB136" s="558">
        <f t="shared" si="114"/>
        <v>0</v>
      </c>
      <c r="CC136" s="533"/>
      <c r="CD136" s="533"/>
      <c r="CE136" s="533"/>
      <c r="CF136" s="533"/>
      <c r="CG136" s="533"/>
      <c r="CH136" s="533"/>
      <c r="CI136" s="533"/>
      <c r="CJ136" s="533"/>
      <c r="CK136" s="533"/>
      <c r="CL136" s="533"/>
      <c r="CM136" s="533"/>
      <c r="CN136" s="533"/>
      <c r="CO136" s="533"/>
      <c r="CP136" s="533"/>
      <c r="CQ136" s="533"/>
      <c r="CR136" s="533"/>
      <c r="CS136" s="533"/>
      <c r="CT136" s="533"/>
      <c r="CU136" s="533"/>
      <c r="CV136" s="533"/>
      <c r="CW136" s="533"/>
      <c r="CX136" s="533"/>
      <c r="CY136" s="533"/>
      <c r="CZ136" s="533"/>
    </row>
    <row r="137" spans="2:104" ht="13.5" x14ac:dyDescent="0.2">
      <c r="B137" s="145" t="str">
        <f t="shared" si="95"/>
        <v/>
      </c>
      <c r="C137" s="550"/>
      <c r="D137" s="551"/>
      <c r="E137" s="552"/>
      <c r="F137" s="553"/>
      <c r="G137" s="553"/>
      <c r="H137" s="554"/>
      <c r="I137" s="554"/>
      <c r="J137" s="554"/>
      <c r="K137" s="554"/>
      <c r="L137" s="613" t="str" cm="1">
        <f t="array" ref="L137">IF(OR(NOT(ISBLANK(H137:K137))),SUM(H137:K137), "")</f>
        <v/>
      </c>
      <c r="M137" s="613" t="str">
        <f t="shared" si="94"/>
        <v/>
      </c>
      <c r="N137" s="555" t="str">
        <f t="shared" si="115"/>
        <v/>
      </c>
      <c r="O137" s="532">
        <f t="shared" si="116"/>
        <v>0</v>
      </c>
      <c r="P137" s="146">
        <f t="shared" si="117"/>
        <v>0</v>
      </c>
      <c r="Q137" s="146">
        <f t="shared" si="96"/>
        <v>0</v>
      </c>
      <c r="R137" s="146">
        <f t="shared" si="97"/>
        <v>0</v>
      </c>
      <c r="S137" s="146" t="str">
        <f t="shared" si="118"/>
        <v/>
      </c>
      <c r="T137" s="146" t="str">
        <f t="shared" si="119"/>
        <v/>
      </c>
      <c r="U137" s="146">
        <f t="shared" si="98"/>
        <v>0</v>
      </c>
      <c r="V137" s="136">
        <f t="shared" si="120"/>
        <v>0</v>
      </c>
      <c r="W137" s="136">
        <f>IF(COLUMN(W$12)-COLUMN($V$12)+1&lt;=$U137,ROUNDUP(IF(SUM($V137:V137)+($E137-SUM($V137:V137))*$N137&gt;$E137-$O137,$E137-$O137-SUM($V137:V137),($E137-SUM($V137:V137))*$N137),0),0)</f>
        <v>0</v>
      </c>
      <c r="X137" s="136">
        <f>IF(COLUMN(X$12)-COLUMN($V$12)+1&lt;=$U137,ROUNDUP(IF(SUM($V137:W137)+($E137-SUM($V137:W137))*$N137&gt;$E137-$O137,$E137-$O137-SUM($V137:W137),($E137-SUM($V137:W137))*$N137),0),0)</f>
        <v>0</v>
      </c>
      <c r="Y137" s="136">
        <f>IF(COLUMN(Y$12)-COLUMN($V$12)+1&lt;=$U137,ROUNDUP(IF(SUM($V137:X137)+($E137-SUM($V137:X137))*$N137&gt;$E137-$O137,$E137-$O137-SUM($V137:X137),($E137-SUM($V137:X137))*$N137),0),0)</f>
        <v>0</v>
      </c>
      <c r="Z137" s="136">
        <f>IF(COLUMN(Z$12)-COLUMN($V$12)+1&lt;=$U137,ROUNDUP(IF(SUM($V137:Y137)+($E137-SUM($V137:Y137))*$N137&gt;$E137-$O137,$E137-$O137-SUM($V137:Y137),($E137-SUM($V137:Y137))*$N137),0),0)</f>
        <v>0</v>
      </c>
      <c r="AA137" s="136">
        <f>IF(COLUMN(AA$12)-COLUMN($V$12)+1&lt;=$U137,ROUNDUP(IF(SUM($V137:Z137)+($E137-SUM($V137:Z137))*$N137&gt;$E137-$O137,$E137-$O137-SUM($V137:Z137),($E137-SUM($V137:Z137))*$N137),0),0)</f>
        <v>0</v>
      </c>
      <c r="AB137" s="136">
        <f>IF(COLUMN(AB$12)-COLUMN($V$12)+1&lt;=$U137,ROUNDUP(IF(SUM($V137:AA137)+($E137-SUM($V137:AA137))*$N137&gt;$E137-$O137,$E137-$O137-SUM($V137:AA137),($E137-SUM($V137:AA137))*$N137),0),0)</f>
        <v>0</v>
      </c>
      <c r="AC137" s="136">
        <f>IF(COLUMN(AC$12)-COLUMN($V$12)+1&lt;=$U137,ROUNDUP(IF(SUM($V137:AB137)+($E137-SUM($V137:AB137))*$N137&gt;$E137-$O137,$E137-$O137-SUM($V137:AB137),($E137-SUM($V137:AB137))*$N137),0),0)</f>
        <v>0</v>
      </c>
      <c r="AD137" s="136">
        <f>IF(COLUMN(AD$12)-COLUMN($V$12)+1&lt;=$U137,ROUNDUP(IF(SUM($V137:AC137)+($E137-SUM($V137:AC137))*$N137&gt;$E137-$O137,$E137-$O137-SUM($V137:AC137),($E137-SUM($V137:AC137))*$N137),0),0)</f>
        <v>0</v>
      </c>
      <c r="AE137" s="136">
        <f>IF(COLUMN(AE$12)-COLUMN($V$12)+1&lt;=$U137,ROUNDUP(IF(SUM($V137:AD137)+($E137-SUM($V137:AD137))*$N137&gt;$E137-$O137,$E137-$O137-SUM($V137:AD137),($E137-SUM($V137:AD137))*$N137),0),0)</f>
        <v>0</v>
      </c>
      <c r="AF137" s="136">
        <f>IF(COLUMN(AF$12)-COLUMN($V$12)+1&lt;=$U137,ROUNDUP(IF(SUM($V137:AE137)+($E137-SUM($V137:AE137))*$N137&gt;$E137-$O137,$E137-$O137-SUM($V137:AE137),($E137-SUM($V137:AE137))*$N137),0),0)</f>
        <v>0</v>
      </c>
      <c r="AG137" s="136">
        <f>IF(COLUMN(AG$12)-COLUMN($V$12)+1&lt;=$U137,ROUNDUP(IF(SUM($V137:AF137)+($E137-SUM($V137:AF137))*$N137&gt;$E137-$O137,$E137-$O137-SUM($V137:AF137),($E137-SUM($V137:AF137))*$N137),0),0)</f>
        <v>0</v>
      </c>
      <c r="AH137" s="136">
        <f>IF(COLUMN(AH$12)-COLUMN($V$12)+1&lt;=$U137,ROUNDUP(IF(SUM($V137:AG137)+($E137-SUM($V137:AG137))*$N137&gt;$E137-$O137,$E137-$O137-SUM($V137:AG137),($E137-SUM($V137:AG137))*$N137),0),0)</f>
        <v>0</v>
      </c>
      <c r="AI137" s="136">
        <f>IF(COLUMN(AI$12)-COLUMN($V$12)+1&lt;=$U137,ROUNDUP(IF(SUM($V137:AH137)+($E137-SUM($V137:AH137))*$N137&gt;$E137-$O137,$E137-$O137-SUM($V137:AH137),($E137-SUM($V137:AH137))*$N137),0),0)</f>
        <v>0</v>
      </c>
      <c r="AJ137" s="136">
        <f>IF(COLUMN(AJ$12)-COLUMN($V$12)+1&lt;=$U137,ROUNDUP(IF(SUM($V137:AI137)+($E137-SUM($V137:AI137))*$N137&gt;$E137-$O137,$E137-$O137-SUM($V137:AI137),($E137-SUM($V137:AI137))*$N137),0),0)</f>
        <v>0</v>
      </c>
      <c r="AK137" s="136">
        <f>IF(COLUMN(AK$12)-COLUMN($V$12)+1&lt;=$U137,ROUNDUP(IF(SUM($V137:AJ137)+($E137-SUM($V137:AJ137))*$N137&gt;$E137-$O137,$E137-$O137-SUM($V137:AJ137),($E137-SUM($V137:AJ137))*$N137),0),0)</f>
        <v>0</v>
      </c>
      <c r="AL137" s="136">
        <f>IF(COLUMN(AL$12)-COLUMN($V$12)+1&lt;=$U137,ROUNDUP(IF(SUM($V137:AK137)+($E137-SUM($V137:AK137))*$N137&gt;$E137-$O137,$E137-$O137-SUM($V137:AK137),($E137-SUM($V137:AK137))*$N137),0),0)</f>
        <v>0</v>
      </c>
      <c r="AM137" s="136">
        <f>IF(COLUMN(AM$12)-COLUMN($V$12)+1&lt;=$U137,ROUNDUP(IF(SUM($V137:AL137)+($E137-SUM($V137:AL137))*$N137&gt;$E137-$O137,$E137-$O137-SUM($V137:AL137),($E137-SUM($V137:AL137))*$N137),0),0)</f>
        <v>0</v>
      </c>
      <c r="AN137" s="136">
        <f>IF(COLUMN(AN$12)-COLUMN($V$12)+1&lt;=$U137,ROUNDUP(IF(SUM($V137:AM137)+($E137-SUM($V137:AM137))*$N137&gt;$E137-$O137,$E137-$O137-SUM($V137:AM137),($E137-SUM($V137:AM137))*$N137),0),0)</f>
        <v>0</v>
      </c>
      <c r="AO137" s="136">
        <f>IF(COLUMN(AO$12)-COLUMN($V$12)+1&lt;=$U137,ROUNDUP(IF(SUM($V137:AN137)+($E137-SUM($V137:AN137))*$N137&gt;$E137-$O137,$E137-$O137-SUM($V137:AN137),($E137-SUM($V137:AN137))*$N137),0),0)</f>
        <v>0</v>
      </c>
      <c r="AP137" s="136">
        <f>IF(COLUMN(AP$12)-COLUMN($V$12)+1&lt;=$U137,ROUNDUP(IF(SUM($V137:AO137)+($E137-SUM($V137:AO137))*$N137&gt;$E137-$O137,$E137-$O137-SUM($V137:AO137),($E137-SUM($V137:AO137))*$N137),0),0)</f>
        <v>0</v>
      </c>
      <c r="AQ137" s="136">
        <f>IF(COLUMN(AQ$12)-COLUMN($V$12)+1&lt;=$U137,ROUNDUP(IF(SUM($V137:AP137)+($E137-SUM($V137:AP137))*$N137&gt;$E137-$O137,$E137-$O137-SUM($V137:AP137),($E137-SUM($V137:AP137))*$N137),0),0)</f>
        <v>0</v>
      </c>
      <c r="AR137" s="136">
        <f>IF(COLUMN(AR$12)-COLUMN($V$12)+1&lt;=$U137,ROUNDUP(IF(SUM($V137:AQ137)+($E137-SUM($V137:AQ137))*$N137&gt;$E137-$O137,$E137-$O137-SUM($V137:AQ137),($E137-SUM($V137:AQ137))*$N137),0),0)</f>
        <v>0</v>
      </c>
      <c r="AS137" s="136">
        <f>IF(COLUMN(AS$12)-COLUMN($V$12)+1&lt;=$U137,ROUNDUP(IF(SUM($V137:AR137)+($E137-SUM($V137:AR137))*$N137&gt;$E137-$O137,$E137-$O137-SUM($V137:AR137),($E137-SUM($V137:AR137))*$N137),0),0)</f>
        <v>0</v>
      </c>
      <c r="AT137" s="136">
        <f>IF(COLUMN(AT$12)-COLUMN($V$12)+1&lt;=$U137,ROUNDUP(IF(SUM($V137:AS137)+($E137-SUM($V137:AS137))*$N137&gt;$E137-$O137,$E137-$O137-SUM($V137:AS137),($E137-SUM($V137:AS137))*$N137),0),0)</f>
        <v>0</v>
      </c>
      <c r="AU137" s="136">
        <f>IF(COLUMN(AU$12)-COLUMN($V$12)+1&lt;=$U137,ROUNDUP(IF(SUM($V137:AT137)+($E137-SUM($V137:AT137))*$N137&gt;$E137-$O137,$E137-$O137-SUM($V137:AT137),($E137-SUM($V137:AT137))*$N137),0),0)</f>
        <v>0</v>
      </c>
      <c r="AV137" s="136">
        <f>IF(COLUMN(AV$12)-COLUMN($V$12)+1&lt;=$U137,ROUNDUP(IF(SUM($V137:AU137)+($E137-SUM($V137:AU137))*$N137&gt;$E137-$O137,$E137-$O137-SUM($V137:AU137),($E137-SUM($V137:AU137))*$N137),0),0)</f>
        <v>0</v>
      </c>
      <c r="AW137" s="136">
        <f>IF(COLUMN(AW$12)-COLUMN($V$12)+1&lt;=$U137,ROUNDUP(IF(SUM($V137:AV137)+($E137-SUM($V137:AV137))*$N137&gt;$E137-$O137,$E137-$O137-SUM($V137:AV137),($E137-SUM($V137:AV137))*$N137),0),0)</f>
        <v>0</v>
      </c>
      <c r="AX137" s="136">
        <f>IF(COLUMN(AX$12)-COLUMN($V$12)+1&lt;=$U137,ROUNDUP(IF(SUM($V137:AW137)+($E137-SUM($V137:AW137))*$N137&gt;$E137-$O137,$E137-$O137-SUM($V137:AW137),($E137-SUM($V137:AW137))*$N137),0),0)</f>
        <v>0</v>
      </c>
      <c r="AY137" s="136">
        <f>IF(COLUMN(AY$12)-COLUMN($V$12)+1&lt;=$U137,ROUNDUP(IF(SUM($V137:AX137)+($E137-SUM($V137:AX137))*$N137&gt;$E137-$O137,$E137-$O137-SUM($V137:AX137),($E137-SUM($V137:AX137))*$N137),0),0)</f>
        <v>0</v>
      </c>
      <c r="AZ137" s="136">
        <f>IF(COLUMN(AZ$12)-COLUMN($V$12)+1&lt;=$U137,ROUNDUP(IF(SUM($V137:AY137)+($E137-SUM($V137:AY137))*$N137&gt;$E137-$O137,$E137-$O137-SUM($V137:AY137),($E137-SUM($V137:AY137))*$N137),0),0)</f>
        <v>0</v>
      </c>
      <c r="BA137" s="136">
        <f>IF(COLUMN(BA$12)-COLUMN($V$12)+1&lt;=$U137,ROUNDUP(IF(SUM($V137:AZ137)+($E137-SUM($V137:AZ137))*$N137&gt;$E137-$O137,$E137-$O137-SUM($V137:AZ137),($E137-SUM($V137:AZ137))*$N137),0),0)</f>
        <v>0</v>
      </c>
      <c r="BB137" s="556">
        <f t="shared" si="121"/>
        <v>0</v>
      </c>
      <c r="BC137" s="556">
        <f t="shared" si="122"/>
        <v>0</v>
      </c>
      <c r="BD137" s="146">
        <f t="shared" si="123"/>
        <v>0</v>
      </c>
      <c r="BE137" s="146">
        <f t="shared" si="124"/>
        <v>0</v>
      </c>
      <c r="BF137" s="146">
        <f t="shared" si="125"/>
        <v>0</v>
      </c>
      <c r="BH137" s="557">
        <f t="shared" si="126"/>
        <v>0</v>
      </c>
      <c r="BI137" s="558">
        <f t="shared" si="99"/>
        <v>0</v>
      </c>
      <c r="BJ137" s="558">
        <f t="shared" si="100"/>
        <v>0</v>
      </c>
      <c r="BK137" s="557">
        <f t="shared" si="127"/>
        <v>0</v>
      </c>
      <c r="BL137" s="558">
        <f t="shared" si="101"/>
        <v>0</v>
      </c>
      <c r="BM137" s="558">
        <f t="shared" si="102"/>
        <v>0</v>
      </c>
      <c r="BN137" s="558">
        <f t="shared" si="103"/>
        <v>0</v>
      </c>
      <c r="BO137" s="558">
        <f t="shared" si="104"/>
        <v>0</v>
      </c>
      <c r="BP137" s="558">
        <f t="shared" si="105"/>
        <v>0</v>
      </c>
      <c r="BQ137" s="558">
        <f t="shared" si="106"/>
        <v>0</v>
      </c>
      <c r="BR137" s="533"/>
      <c r="BS137" s="557">
        <f t="shared" si="128"/>
        <v>0</v>
      </c>
      <c r="BT137" s="558">
        <f t="shared" si="107"/>
        <v>0</v>
      </c>
      <c r="BU137" s="558">
        <f t="shared" si="108"/>
        <v>0</v>
      </c>
      <c r="BV137" s="557">
        <f t="shared" si="129"/>
        <v>0</v>
      </c>
      <c r="BW137" s="558">
        <f t="shared" si="109"/>
        <v>0</v>
      </c>
      <c r="BX137" s="558">
        <f t="shared" si="110"/>
        <v>0</v>
      </c>
      <c r="BY137" s="558">
        <f t="shared" si="111"/>
        <v>0</v>
      </c>
      <c r="BZ137" s="558">
        <f t="shared" si="112"/>
        <v>0</v>
      </c>
      <c r="CA137" s="558">
        <f t="shared" si="113"/>
        <v>0</v>
      </c>
      <c r="CB137" s="558">
        <f t="shared" si="114"/>
        <v>0</v>
      </c>
      <c r="CC137" s="533"/>
      <c r="CD137" s="533"/>
      <c r="CE137" s="533"/>
      <c r="CF137" s="533"/>
      <c r="CG137" s="533"/>
      <c r="CH137" s="533"/>
      <c r="CI137" s="533"/>
      <c r="CJ137" s="533"/>
      <c r="CK137" s="533"/>
      <c r="CL137" s="533"/>
      <c r="CM137" s="533"/>
      <c r="CN137" s="533"/>
      <c r="CO137" s="533"/>
      <c r="CP137" s="533"/>
      <c r="CQ137" s="533"/>
      <c r="CR137" s="533"/>
      <c r="CS137" s="533"/>
      <c r="CT137" s="533"/>
      <c r="CU137" s="533"/>
      <c r="CV137" s="533"/>
      <c r="CW137" s="533"/>
      <c r="CX137" s="533"/>
      <c r="CY137" s="533"/>
      <c r="CZ137" s="533"/>
    </row>
    <row r="138" spans="2:104" ht="13.5" x14ac:dyDescent="0.2">
      <c r="B138" s="145" t="str">
        <f t="shared" si="95"/>
        <v/>
      </c>
      <c r="C138" s="550"/>
      <c r="D138" s="551"/>
      <c r="E138" s="552"/>
      <c r="F138" s="553"/>
      <c r="G138" s="553"/>
      <c r="H138" s="554"/>
      <c r="I138" s="554"/>
      <c r="J138" s="554"/>
      <c r="K138" s="554"/>
      <c r="L138" s="613" t="str" cm="1">
        <f t="array" ref="L138">IF(OR(NOT(ISBLANK(H138:K138))),SUM(H138:K138), "")</f>
        <v/>
      </c>
      <c r="M138" s="613" t="str">
        <f t="shared" si="94"/>
        <v/>
      </c>
      <c r="N138" s="555" t="str">
        <f t="shared" si="115"/>
        <v/>
      </c>
      <c r="O138" s="532">
        <f t="shared" si="116"/>
        <v>0</v>
      </c>
      <c r="P138" s="146">
        <f t="shared" si="117"/>
        <v>0</v>
      </c>
      <c r="Q138" s="146">
        <f t="shared" si="96"/>
        <v>0</v>
      </c>
      <c r="R138" s="146">
        <f t="shared" si="97"/>
        <v>0</v>
      </c>
      <c r="S138" s="146" t="str">
        <f t="shared" si="118"/>
        <v/>
      </c>
      <c r="T138" s="146" t="str">
        <f t="shared" si="119"/>
        <v/>
      </c>
      <c r="U138" s="146">
        <f t="shared" si="98"/>
        <v>0</v>
      </c>
      <c r="V138" s="136">
        <f t="shared" si="120"/>
        <v>0</v>
      </c>
      <c r="W138" s="136">
        <f>IF(COLUMN(W$12)-COLUMN($V$12)+1&lt;=$U138,ROUNDUP(IF(SUM($V138:V138)+($E138-SUM($V138:V138))*$N138&gt;$E138-$O138,$E138-$O138-SUM($V138:V138),($E138-SUM($V138:V138))*$N138),0),0)</f>
        <v>0</v>
      </c>
      <c r="X138" s="136">
        <f>IF(COLUMN(X$12)-COLUMN($V$12)+1&lt;=$U138,ROUNDUP(IF(SUM($V138:W138)+($E138-SUM($V138:W138))*$N138&gt;$E138-$O138,$E138-$O138-SUM($V138:W138),($E138-SUM($V138:W138))*$N138),0),0)</f>
        <v>0</v>
      </c>
      <c r="Y138" s="136">
        <f>IF(COLUMN(Y$12)-COLUMN($V$12)+1&lt;=$U138,ROUNDUP(IF(SUM($V138:X138)+($E138-SUM($V138:X138))*$N138&gt;$E138-$O138,$E138-$O138-SUM($V138:X138),($E138-SUM($V138:X138))*$N138),0),0)</f>
        <v>0</v>
      </c>
      <c r="Z138" s="136">
        <f>IF(COLUMN(Z$12)-COLUMN($V$12)+1&lt;=$U138,ROUNDUP(IF(SUM($V138:Y138)+($E138-SUM($V138:Y138))*$N138&gt;$E138-$O138,$E138-$O138-SUM($V138:Y138),($E138-SUM($V138:Y138))*$N138),0),0)</f>
        <v>0</v>
      </c>
      <c r="AA138" s="136">
        <f>IF(COLUMN(AA$12)-COLUMN($V$12)+1&lt;=$U138,ROUNDUP(IF(SUM($V138:Z138)+($E138-SUM($V138:Z138))*$N138&gt;$E138-$O138,$E138-$O138-SUM($V138:Z138),($E138-SUM($V138:Z138))*$N138),0),0)</f>
        <v>0</v>
      </c>
      <c r="AB138" s="136">
        <f>IF(COLUMN(AB$12)-COLUMN($V$12)+1&lt;=$U138,ROUNDUP(IF(SUM($V138:AA138)+($E138-SUM($V138:AA138))*$N138&gt;$E138-$O138,$E138-$O138-SUM($V138:AA138),($E138-SUM($V138:AA138))*$N138),0),0)</f>
        <v>0</v>
      </c>
      <c r="AC138" s="136">
        <f>IF(COLUMN(AC$12)-COLUMN($V$12)+1&lt;=$U138,ROUNDUP(IF(SUM($V138:AB138)+($E138-SUM($V138:AB138))*$N138&gt;$E138-$O138,$E138-$O138-SUM($V138:AB138),($E138-SUM($V138:AB138))*$N138),0),0)</f>
        <v>0</v>
      </c>
      <c r="AD138" s="136">
        <f>IF(COLUMN(AD$12)-COLUMN($V$12)+1&lt;=$U138,ROUNDUP(IF(SUM($V138:AC138)+($E138-SUM($V138:AC138))*$N138&gt;$E138-$O138,$E138-$O138-SUM($V138:AC138),($E138-SUM($V138:AC138))*$N138),0),0)</f>
        <v>0</v>
      </c>
      <c r="AE138" s="136">
        <f>IF(COLUMN(AE$12)-COLUMN($V$12)+1&lt;=$U138,ROUNDUP(IF(SUM($V138:AD138)+($E138-SUM($V138:AD138))*$N138&gt;$E138-$O138,$E138-$O138-SUM($V138:AD138),($E138-SUM($V138:AD138))*$N138),0),0)</f>
        <v>0</v>
      </c>
      <c r="AF138" s="136">
        <f>IF(COLUMN(AF$12)-COLUMN($V$12)+1&lt;=$U138,ROUNDUP(IF(SUM($V138:AE138)+($E138-SUM($V138:AE138))*$N138&gt;$E138-$O138,$E138-$O138-SUM($V138:AE138),($E138-SUM($V138:AE138))*$N138),0),0)</f>
        <v>0</v>
      </c>
      <c r="AG138" s="136">
        <f>IF(COLUMN(AG$12)-COLUMN($V$12)+1&lt;=$U138,ROUNDUP(IF(SUM($V138:AF138)+($E138-SUM($V138:AF138))*$N138&gt;$E138-$O138,$E138-$O138-SUM($V138:AF138),($E138-SUM($V138:AF138))*$N138),0),0)</f>
        <v>0</v>
      </c>
      <c r="AH138" s="136">
        <f>IF(COLUMN(AH$12)-COLUMN($V$12)+1&lt;=$U138,ROUNDUP(IF(SUM($V138:AG138)+($E138-SUM($V138:AG138))*$N138&gt;$E138-$O138,$E138-$O138-SUM($V138:AG138),($E138-SUM($V138:AG138))*$N138),0),0)</f>
        <v>0</v>
      </c>
      <c r="AI138" s="136">
        <f>IF(COLUMN(AI$12)-COLUMN($V$12)+1&lt;=$U138,ROUNDUP(IF(SUM($V138:AH138)+($E138-SUM($V138:AH138))*$N138&gt;$E138-$O138,$E138-$O138-SUM($V138:AH138),($E138-SUM($V138:AH138))*$N138),0),0)</f>
        <v>0</v>
      </c>
      <c r="AJ138" s="136">
        <f>IF(COLUMN(AJ$12)-COLUMN($V$12)+1&lt;=$U138,ROUNDUP(IF(SUM($V138:AI138)+($E138-SUM($V138:AI138))*$N138&gt;$E138-$O138,$E138-$O138-SUM($V138:AI138),($E138-SUM($V138:AI138))*$N138),0),0)</f>
        <v>0</v>
      </c>
      <c r="AK138" s="136">
        <f>IF(COLUMN(AK$12)-COLUMN($V$12)+1&lt;=$U138,ROUNDUP(IF(SUM($V138:AJ138)+($E138-SUM($V138:AJ138))*$N138&gt;$E138-$O138,$E138-$O138-SUM($V138:AJ138),($E138-SUM($V138:AJ138))*$N138),0),0)</f>
        <v>0</v>
      </c>
      <c r="AL138" s="136">
        <f>IF(COLUMN(AL$12)-COLUMN($V$12)+1&lt;=$U138,ROUNDUP(IF(SUM($V138:AK138)+($E138-SUM($V138:AK138))*$N138&gt;$E138-$O138,$E138-$O138-SUM($V138:AK138),($E138-SUM($V138:AK138))*$N138),0),0)</f>
        <v>0</v>
      </c>
      <c r="AM138" s="136">
        <f>IF(COLUMN(AM$12)-COLUMN($V$12)+1&lt;=$U138,ROUNDUP(IF(SUM($V138:AL138)+($E138-SUM($V138:AL138))*$N138&gt;$E138-$O138,$E138-$O138-SUM($V138:AL138),($E138-SUM($V138:AL138))*$N138),0),0)</f>
        <v>0</v>
      </c>
      <c r="AN138" s="136">
        <f>IF(COLUMN(AN$12)-COLUMN($V$12)+1&lt;=$U138,ROUNDUP(IF(SUM($V138:AM138)+($E138-SUM($V138:AM138))*$N138&gt;$E138-$O138,$E138-$O138-SUM($V138:AM138),($E138-SUM($V138:AM138))*$N138),0),0)</f>
        <v>0</v>
      </c>
      <c r="AO138" s="136">
        <f>IF(COLUMN(AO$12)-COLUMN($V$12)+1&lt;=$U138,ROUNDUP(IF(SUM($V138:AN138)+($E138-SUM($V138:AN138))*$N138&gt;$E138-$O138,$E138-$O138-SUM($V138:AN138),($E138-SUM($V138:AN138))*$N138),0),0)</f>
        <v>0</v>
      </c>
      <c r="AP138" s="136">
        <f>IF(COLUMN(AP$12)-COLUMN($V$12)+1&lt;=$U138,ROUNDUP(IF(SUM($V138:AO138)+($E138-SUM($V138:AO138))*$N138&gt;$E138-$O138,$E138-$O138-SUM($V138:AO138),($E138-SUM($V138:AO138))*$N138),0),0)</f>
        <v>0</v>
      </c>
      <c r="AQ138" s="136">
        <f>IF(COLUMN(AQ$12)-COLUMN($V$12)+1&lt;=$U138,ROUNDUP(IF(SUM($V138:AP138)+($E138-SUM($V138:AP138))*$N138&gt;$E138-$O138,$E138-$O138-SUM($V138:AP138),($E138-SUM($V138:AP138))*$N138),0),0)</f>
        <v>0</v>
      </c>
      <c r="AR138" s="136">
        <f>IF(COLUMN(AR$12)-COLUMN($V$12)+1&lt;=$U138,ROUNDUP(IF(SUM($V138:AQ138)+($E138-SUM($V138:AQ138))*$N138&gt;$E138-$O138,$E138-$O138-SUM($V138:AQ138),($E138-SUM($V138:AQ138))*$N138),0),0)</f>
        <v>0</v>
      </c>
      <c r="AS138" s="136">
        <f>IF(COLUMN(AS$12)-COLUMN($V$12)+1&lt;=$U138,ROUNDUP(IF(SUM($V138:AR138)+($E138-SUM($V138:AR138))*$N138&gt;$E138-$O138,$E138-$O138-SUM($V138:AR138),($E138-SUM($V138:AR138))*$N138),0),0)</f>
        <v>0</v>
      </c>
      <c r="AT138" s="136">
        <f>IF(COLUMN(AT$12)-COLUMN($V$12)+1&lt;=$U138,ROUNDUP(IF(SUM($V138:AS138)+($E138-SUM($V138:AS138))*$N138&gt;$E138-$O138,$E138-$O138-SUM($V138:AS138),($E138-SUM($V138:AS138))*$N138),0),0)</f>
        <v>0</v>
      </c>
      <c r="AU138" s="136">
        <f>IF(COLUMN(AU$12)-COLUMN($V$12)+1&lt;=$U138,ROUNDUP(IF(SUM($V138:AT138)+($E138-SUM($V138:AT138))*$N138&gt;$E138-$O138,$E138-$O138-SUM($V138:AT138),($E138-SUM($V138:AT138))*$N138),0),0)</f>
        <v>0</v>
      </c>
      <c r="AV138" s="136">
        <f>IF(COLUMN(AV$12)-COLUMN($V$12)+1&lt;=$U138,ROUNDUP(IF(SUM($V138:AU138)+($E138-SUM($V138:AU138))*$N138&gt;$E138-$O138,$E138-$O138-SUM($V138:AU138),($E138-SUM($V138:AU138))*$N138),0),0)</f>
        <v>0</v>
      </c>
      <c r="AW138" s="136">
        <f>IF(COLUMN(AW$12)-COLUMN($V$12)+1&lt;=$U138,ROUNDUP(IF(SUM($V138:AV138)+($E138-SUM($V138:AV138))*$N138&gt;$E138-$O138,$E138-$O138-SUM($V138:AV138),($E138-SUM($V138:AV138))*$N138),0),0)</f>
        <v>0</v>
      </c>
      <c r="AX138" s="136">
        <f>IF(COLUMN(AX$12)-COLUMN($V$12)+1&lt;=$U138,ROUNDUP(IF(SUM($V138:AW138)+($E138-SUM($V138:AW138))*$N138&gt;$E138-$O138,$E138-$O138-SUM($V138:AW138),($E138-SUM($V138:AW138))*$N138),0),0)</f>
        <v>0</v>
      </c>
      <c r="AY138" s="136">
        <f>IF(COLUMN(AY$12)-COLUMN($V$12)+1&lt;=$U138,ROUNDUP(IF(SUM($V138:AX138)+($E138-SUM($V138:AX138))*$N138&gt;$E138-$O138,$E138-$O138-SUM($V138:AX138),($E138-SUM($V138:AX138))*$N138),0),0)</f>
        <v>0</v>
      </c>
      <c r="AZ138" s="136">
        <f>IF(COLUMN(AZ$12)-COLUMN($V$12)+1&lt;=$U138,ROUNDUP(IF(SUM($V138:AY138)+($E138-SUM($V138:AY138))*$N138&gt;$E138-$O138,$E138-$O138-SUM($V138:AY138),($E138-SUM($V138:AY138))*$N138),0),0)</f>
        <v>0</v>
      </c>
      <c r="BA138" s="136">
        <f>IF(COLUMN(BA$12)-COLUMN($V$12)+1&lt;=$U138,ROUNDUP(IF(SUM($V138:AZ138)+($E138-SUM($V138:AZ138))*$N138&gt;$E138-$O138,$E138-$O138-SUM($V138:AZ138),($E138-SUM($V138:AZ138))*$N138),0),0)</f>
        <v>0</v>
      </c>
      <c r="BB138" s="556">
        <f t="shared" si="121"/>
        <v>0</v>
      </c>
      <c r="BC138" s="556">
        <f t="shared" si="122"/>
        <v>0</v>
      </c>
      <c r="BD138" s="146">
        <f t="shared" si="123"/>
        <v>0</v>
      </c>
      <c r="BE138" s="146">
        <f t="shared" si="124"/>
        <v>0</v>
      </c>
      <c r="BF138" s="146">
        <f t="shared" si="125"/>
        <v>0</v>
      </c>
      <c r="BH138" s="557">
        <f t="shared" si="126"/>
        <v>0</v>
      </c>
      <c r="BI138" s="558">
        <f t="shared" si="99"/>
        <v>0</v>
      </c>
      <c r="BJ138" s="558">
        <f t="shared" si="100"/>
        <v>0</v>
      </c>
      <c r="BK138" s="557">
        <f t="shared" si="127"/>
        <v>0</v>
      </c>
      <c r="BL138" s="558">
        <f t="shared" si="101"/>
        <v>0</v>
      </c>
      <c r="BM138" s="558">
        <f t="shared" si="102"/>
        <v>0</v>
      </c>
      <c r="BN138" s="558">
        <f t="shared" si="103"/>
        <v>0</v>
      </c>
      <c r="BO138" s="558">
        <f t="shared" si="104"/>
        <v>0</v>
      </c>
      <c r="BP138" s="558">
        <f t="shared" si="105"/>
        <v>0</v>
      </c>
      <c r="BQ138" s="558">
        <f t="shared" si="106"/>
        <v>0</v>
      </c>
      <c r="BR138" s="533"/>
      <c r="BS138" s="557">
        <f t="shared" si="128"/>
        <v>0</v>
      </c>
      <c r="BT138" s="558">
        <f t="shared" si="107"/>
        <v>0</v>
      </c>
      <c r="BU138" s="558">
        <f t="shared" si="108"/>
        <v>0</v>
      </c>
      <c r="BV138" s="557">
        <f t="shared" si="129"/>
        <v>0</v>
      </c>
      <c r="BW138" s="558">
        <f t="shared" si="109"/>
        <v>0</v>
      </c>
      <c r="BX138" s="558">
        <f t="shared" si="110"/>
        <v>0</v>
      </c>
      <c r="BY138" s="558">
        <f t="shared" si="111"/>
        <v>0</v>
      </c>
      <c r="BZ138" s="558">
        <f t="shared" si="112"/>
        <v>0</v>
      </c>
      <c r="CA138" s="558">
        <f t="shared" si="113"/>
        <v>0</v>
      </c>
      <c r="CB138" s="558">
        <f t="shared" si="114"/>
        <v>0</v>
      </c>
      <c r="CC138" s="533"/>
      <c r="CD138" s="533"/>
      <c r="CE138" s="533"/>
      <c r="CF138" s="533"/>
      <c r="CG138" s="533"/>
      <c r="CH138" s="533"/>
      <c r="CI138" s="533"/>
      <c r="CJ138" s="533"/>
      <c r="CK138" s="533"/>
      <c r="CL138" s="533"/>
      <c r="CM138" s="533"/>
      <c r="CN138" s="533"/>
      <c r="CO138" s="533"/>
      <c r="CP138" s="533"/>
      <c r="CQ138" s="533"/>
      <c r="CR138" s="533"/>
      <c r="CS138" s="533"/>
      <c r="CT138" s="533"/>
      <c r="CU138" s="533"/>
      <c r="CV138" s="533"/>
      <c r="CW138" s="533"/>
      <c r="CX138" s="533"/>
      <c r="CY138" s="533"/>
      <c r="CZ138" s="533"/>
    </row>
    <row r="139" spans="2:104" ht="13.5" x14ac:dyDescent="0.2">
      <c r="B139" s="145" t="str">
        <f t="shared" si="95"/>
        <v/>
      </c>
      <c r="C139" s="550"/>
      <c r="D139" s="551"/>
      <c r="E139" s="552"/>
      <c r="F139" s="553"/>
      <c r="G139" s="553"/>
      <c r="H139" s="554"/>
      <c r="I139" s="554"/>
      <c r="J139" s="554"/>
      <c r="K139" s="554"/>
      <c r="L139" s="613" t="str" cm="1">
        <f t="array" ref="L139">IF(OR(NOT(ISBLANK(H139:K139))),SUM(H139:K139), "")</f>
        <v/>
      </c>
      <c r="M139" s="613" t="str">
        <f t="shared" si="94"/>
        <v/>
      </c>
      <c r="N139" s="555" t="str">
        <f t="shared" si="115"/>
        <v/>
      </c>
      <c r="O139" s="532">
        <f t="shared" si="116"/>
        <v>0</v>
      </c>
      <c r="P139" s="146">
        <f t="shared" si="117"/>
        <v>0</v>
      </c>
      <c r="Q139" s="146">
        <f t="shared" si="96"/>
        <v>0</v>
      </c>
      <c r="R139" s="146">
        <f t="shared" si="97"/>
        <v>0</v>
      </c>
      <c r="S139" s="146" t="str">
        <f t="shared" si="118"/>
        <v/>
      </c>
      <c r="T139" s="146" t="str">
        <f t="shared" si="119"/>
        <v/>
      </c>
      <c r="U139" s="146">
        <f t="shared" si="98"/>
        <v>0</v>
      </c>
      <c r="V139" s="136">
        <f t="shared" si="120"/>
        <v>0</v>
      </c>
      <c r="W139" s="136">
        <f>IF(COLUMN(W$12)-COLUMN($V$12)+1&lt;=$U139,ROUNDUP(IF(SUM($V139:V139)+($E139-SUM($V139:V139))*$N139&gt;$E139-$O139,$E139-$O139-SUM($V139:V139),($E139-SUM($V139:V139))*$N139),0),0)</f>
        <v>0</v>
      </c>
      <c r="X139" s="136">
        <f>IF(COLUMN(X$12)-COLUMN($V$12)+1&lt;=$U139,ROUNDUP(IF(SUM($V139:W139)+($E139-SUM($V139:W139))*$N139&gt;$E139-$O139,$E139-$O139-SUM($V139:W139),($E139-SUM($V139:W139))*$N139),0),0)</f>
        <v>0</v>
      </c>
      <c r="Y139" s="136">
        <f>IF(COLUMN(Y$12)-COLUMN($V$12)+1&lt;=$U139,ROUNDUP(IF(SUM($V139:X139)+($E139-SUM($V139:X139))*$N139&gt;$E139-$O139,$E139-$O139-SUM($V139:X139),($E139-SUM($V139:X139))*$N139),0),0)</f>
        <v>0</v>
      </c>
      <c r="Z139" s="136">
        <f>IF(COLUMN(Z$12)-COLUMN($V$12)+1&lt;=$U139,ROUNDUP(IF(SUM($V139:Y139)+($E139-SUM($V139:Y139))*$N139&gt;$E139-$O139,$E139-$O139-SUM($V139:Y139),($E139-SUM($V139:Y139))*$N139),0),0)</f>
        <v>0</v>
      </c>
      <c r="AA139" s="136">
        <f>IF(COLUMN(AA$12)-COLUMN($V$12)+1&lt;=$U139,ROUNDUP(IF(SUM($V139:Z139)+($E139-SUM($V139:Z139))*$N139&gt;$E139-$O139,$E139-$O139-SUM($V139:Z139),($E139-SUM($V139:Z139))*$N139),0),0)</f>
        <v>0</v>
      </c>
      <c r="AB139" s="136">
        <f>IF(COLUMN(AB$12)-COLUMN($V$12)+1&lt;=$U139,ROUNDUP(IF(SUM($V139:AA139)+($E139-SUM($V139:AA139))*$N139&gt;$E139-$O139,$E139-$O139-SUM($V139:AA139),($E139-SUM($V139:AA139))*$N139),0),0)</f>
        <v>0</v>
      </c>
      <c r="AC139" s="136">
        <f>IF(COLUMN(AC$12)-COLUMN($V$12)+1&lt;=$U139,ROUNDUP(IF(SUM($V139:AB139)+($E139-SUM($V139:AB139))*$N139&gt;$E139-$O139,$E139-$O139-SUM($V139:AB139),($E139-SUM($V139:AB139))*$N139),0),0)</f>
        <v>0</v>
      </c>
      <c r="AD139" s="136">
        <f>IF(COLUMN(AD$12)-COLUMN($V$12)+1&lt;=$U139,ROUNDUP(IF(SUM($V139:AC139)+($E139-SUM($V139:AC139))*$N139&gt;$E139-$O139,$E139-$O139-SUM($V139:AC139),($E139-SUM($V139:AC139))*$N139),0),0)</f>
        <v>0</v>
      </c>
      <c r="AE139" s="136">
        <f>IF(COLUMN(AE$12)-COLUMN($V$12)+1&lt;=$U139,ROUNDUP(IF(SUM($V139:AD139)+($E139-SUM($V139:AD139))*$N139&gt;$E139-$O139,$E139-$O139-SUM($V139:AD139),($E139-SUM($V139:AD139))*$N139),0),0)</f>
        <v>0</v>
      </c>
      <c r="AF139" s="136">
        <f>IF(COLUMN(AF$12)-COLUMN($V$12)+1&lt;=$U139,ROUNDUP(IF(SUM($V139:AE139)+($E139-SUM($V139:AE139))*$N139&gt;$E139-$O139,$E139-$O139-SUM($V139:AE139),($E139-SUM($V139:AE139))*$N139),0),0)</f>
        <v>0</v>
      </c>
      <c r="AG139" s="136">
        <f>IF(COLUMN(AG$12)-COLUMN($V$12)+1&lt;=$U139,ROUNDUP(IF(SUM($V139:AF139)+($E139-SUM($V139:AF139))*$N139&gt;$E139-$O139,$E139-$O139-SUM($V139:AF139),($E139-SUM($V139:AF139))*$N139),0),0)</f>
        <v>0</v>
      </c>
      <c r="AH139" s="136">
        <f>IF(COLUMN(AH$12)-COLUMN($V$12)+1&lt;=$U139,ROUNDUP(IF(SUM($V139:AG139)+($E139-SUM($V139:AG139))*$N139&gt;$E139-$O139,$E139-$O139-SUM($V139:AG139),($E139-SUM($V139:AG139))*$N139),0),0)</f>
        <v>0</v>
      </c>
      <c r="AI139" s="136">
        <f>IF(COLUMN(AI$12)-COLUMN($V$12)+1&lt;=$U139,ROUNDUP(IF(SUM($V139:AH139)+($E139-SUM($V139:AH139))*$N139&gt;$E139-$O139,$E139-$O139-SUM($V139:AH139),($E139-SUM($V139:AH139))*$N139),0),0)</f>
        <v>0</v>
      </c>
      <c r="AJ139" s="136">
        <f>IF(COLUMN(AJ$12)-COLUMN($V$12)+1&lt;=$U139,ROUNDUP(IF(SUM($V139:AI139)+($E139-SUM($V139:AI139))*$N139&gt;$E139-$O139,$E139-$O139-SUM($V139:AI139),($E139-SUM($V139:AI139))*$N139),0),0)</f>
        <v>0</v>
      </c>
      <c r="AK139" s="136">
        <f>IF(COLUMN(AK$12)-COLUMN($V$12)+1&lt;=$U139,ROUNDUP(IF(SUM($V139:AJ139)+($E139-SUM($V139:AJ139))*$N139&gt;$E139-$O139,$E139-$O139-SUM($V139:AJ139),($E139-SUM($V139:AJ139))*$N139),0),0)</f>
        <v>0</v>
      </c>
      <c r="AL139" s="136">
        <f>IF(COLUMN(AL$12)-COLUMN($V$12)+1&lt;=$U139,ROUNDUP(IF(SUM($V139:AK139)+($E139-SUM($V139:AK139))*$N139&gt;$E139-$O139,$E139-$O139-SUM($V139:AK139),($E139-SUM($V139:AK139))*$N139),0),0)</f>
        <v>0</v>
      </c>
      <c r="AM139" s="136">
        <f>IF(COLUMN(AM$12)-COLUMN($V$12)+1&lt;=$U139,ROUNDUP(IF(SUM($V139:AL139)+($E139-SUM($V139:AL139))*$N139&gt;$E139-$O139,$E139-$O139-SUM($V139:AL139),($E139-SUM($V139:AL139))*$N139),0),0)</f>
        <v>0</v>
      </c>
      <c r="AN139" s="136">
        <f>IF(COLUMN(AN$12)-COLUMN($V$12)+1&lt;=$U139,ROUNDUP(IF(SUM($V139:AM139)+($E139-SUM($V139:AM139))*$N139&gt;$E139-$O139,$E139-$O139-SUM($V139:AM139),($E139-SUM($V139:AM139))*$N139),0),0)</f>
        <v>0</v>
      </c>
      <c r="AO139" s="136">
        <f>IF(COLUMN(AO$12)-COLUMN($V$12)+1&lt;=$U139,ROUNDUP(IF(SUM($V139:AN139)+($E139-SUM($V139:AN139))*$N139&gt;$E139-$O139,$E139-$O139-SUM($V139:AN139),($E139-SUM($V139:AN139))*$N139),0),0)</f>
        <v>0</v>
      </c>
      <c r="AP139" s="136">
        <f>IF(COLUMN(AP$12)-COLUMN($V$12)+1&lt;=$U139,ROUNDUP(IF(SUM($V139:AO139)+($E139-SUM($V139:AO139))*$N139&gt;$E139-$O139,$E139-$O139-SUM($V139:AO139),($E139-SUM($V139:AO139))*$N139),0),0)</f>
        <v>0</v>
      </c>
      <c r="AQ139" s="136">
        <f>IF(COLUMN(AQ$12)-COLUMN($V$12)+1&lt;=$U139,ROUNDUP(IF(SUM($V139:AP139)+($E139-SUM($V139:AP139))*$N139&gt;$E139-$O139,$E139-$O139-SUM($V139:AP139),($E139-SUM($V139:AP139))*$N139),0),0)</f>
        <v>0</v>
      </c>
      <c r="AR139" s="136">
        <f>IF(COLUMN(AR$12)-COLUMN($V$12)+1&lt;=$U139,ROUNDUP(IF(SUM($V139:AQ139)+($E139-SUM($V139:AQ139))*$N139&gt;$E139-$O139,$E139-$O139-SUM($V139:AQ139),($E139-SUM($V139:AQ139))*$N139),0),0)</f>
        <v>0</v>
      </c>
      <c r="AS139" s="136">
        <f>IF(COLUMN(AS$12)-COLUMN($V$12)+1&lt;=$U139,ROUNDUP(IF(SUM($V139:AR139)+($E139-SUM($V139:AR139))*$N139&gt;$E139-$O139,$E139-$O139-SUM($V139:AR139),($E139-SUM($V139:AR139))*$N139),0),0)</f>
        <v>0</v>
      </c>
      <c r="AT139" s="136">
        <f>IF(COLUMN(AT$12)-COLUMN($V$12)+1&lt;=$U139,ROUNDUP(IF(SUM($V139:AS139)+($E139-SUM($V139:AS139))*$N139&gt;$E139-$O139,$E139-$O139-SUM($V139:AS139),($E139-SUM($V139:AS139))*$N139),0),0)</f>
        <v>0</v>
      </c>
      <c r="AU139" s="136">
        <f>IF(COLUMN(AU$12)-COLUMN($V$12)+1&lt;=$U139,ROUNDUP(IF(SUM($V139:AT139)+($E139-SUM($V139:AT139))*$N139&gt;$E139-$O139,$E139-$O139-SUM($V139:AT139),($E139-SUM($V139:AT139))*$N139),0),0)</f>
        <v>0</v>
      </c>
      <c r="AV139" s="136">
        <f>IF(COLUMN(AV$12)-COLUMN($V$12)+1&lt;=$U139,ROUNDUP(IF(SUM($V139:AU139)+($E139-SUM($V139:AU139))*$N139&gt;$E139-$O139,$E139-$O139-SUM($V139:AU139),($E139-SUM($V139:AU139))*$N139),0),0)</f>
        <v>0</v>
      </c>
      <c r="AW139" s="136">
        <f>IF(COLUMN(AW$12)-COLUMN($V$12)+1&lt;=$U139,ROUNDUP(IF(SUM($V139:AV139)+($E139-SUM($V139:AV139))*$N139&gt;$E139-$O139,$E139-$O139-SUM($V139:AV139),($E139-SUM($V139:AV139))*$N139),0),0)</f>
        <v>0</v>
      </c>
      <c r="AX139" s="136">
        <f>IF(COLUMN(AX$12)-COLUMN($V$12)+1&lt;=$U139,ROUNDUP(IF(SUM($V139:AW139)+($E139-SUM($V139:AW139))*$N139&gt;$E139-$O139,$E139-$O139-SUM($V139:AW139),($E139-SUM($V139:AW139))*$N139),0),0)</f>
        <v>0</v>
      </c>
      <c r="AY139" s="136">
        <f>IF(COLUMN(AY$12)-COLUMN($V$12)+1&lt;=$U139,ROUNDUP(IF(SUM($V139:AX139)+($E139-SUM($V139:AX139))*$N139&gt;$E139-$O139,$E139-$O139-SUM($V139:AX139),($E139-SUM($V139:AX139))*$N139),0),0)</f>
        <v>0</v>
      </c>
      <c r="AZ139" s="136">
        <f>IF(COLUMN(AZ$12)-COLUMN($V$12)+1&lt;=$U139,ROUNDUP(IF(SUM($V139:AY139)+($E139-SUM($V139:AY139))*$N139&gt;$E139-$O139,$E139-$O139-SUM($V139:AY139),($E139-SUM($V139:AY139))*$N139),0),0)</f>
        <v>0</v>
      </c>
      <c r="BA139" s="136">
        <f>IF(COLUMN(BA$12)-COLUMN($V$12)+1&lt;=$U139,ROUNDUP(IF(SUM($V139:AZ139)+($E139-SUM($V139:AZ139))*$N139&gt;$E139-$O139,$E139-$O139-SUM($V139:AZ139),($E139-SUM($V139:AZ139))*$N139),0),0)</f>
        <v>0</v>
      </c>
      <c r="BB139" s="556">
        <f t="shared" si="121"/>
        <v>0</v>
      </c>
      <c r="BC139" s="556">
        <f t="shared" si="122"/>
        <v>0</v>
      </c>
      <c r="BD139" s="146">
        <f t="shared" si="123"/>
        <v>0</v>
      </c>
      <c r="BE139" s="146">
        <f t="shared" si="124"/>
        <v>0</v>
      </c>
      <c r="BF139" s="146">
        <f t="shared" si="125"/>
        <v>0</v>
      </c>
      <c r="BH139" s="557">
        <f t="shared" si="126"/>
        <v>0</v>
      </c>
      <c r="BI139" s="558">
        <f t="shared" si="99"/>
        <v>0</v>
      </c>
      <c r="BJ139" s="558">
        <f t="shared" si="100"/>
        <v>0</v>
      </c>
      <c r="BK139" s="557">
        <f t="shared" si="127"/>
        <v>0</v>
      </c>
      <c r="BL139" s="558">
        <f t="shared" si="101"/>
        <v>0</v>
      </c>
      <c r="BM139" s="558">
        <f t="shared" si="102"/>
        <v>0</v>
      </c>
      <c r="BN139" s="558">
        <f t="shared" si="103"/>
        <v>0</v>
      </c>
      <c r="BO139" s="558">
        <f t="shared" si="104"/>
        <v>0</v>
      </c>
      <c r="BP139" s="558">
        <f t="shared" si="105"/>
        <v>0</v>
      </c>
      <c r="BQ139" s="558">
        <f t="shared" si="106"/>
        <v>0</v>
      </c>
      <c r="BR139" s="533"/>
      <c r="BS139" s="557">
        <f t="shared" si="128"/>
        <v>0</v>
      </c>
      <c r="BT139" s="558">
        <f t="shared" si="107"/>
        <v>0</v>
      </c>
      <c r="BU139" s="558">
        <f t="shared" si="108"/>
        <v>0</v>
      </c>
      <c r="BV139" s="557">
        <f t="shared" si="129"/>
        <v>0</v>
      </c>
      <c r="BW139" s="558">
        <f t="shared" si="109"/>
        <v>0</v>
      </c>
      <c r="BX139" s="558">
        <f t="shared" si="110"/>
        <v>0</v>
      </c>
      <c r="BY139" s="558">
        <f t="shared" si="111"/>
        <v>0</v>
      </c>
      <c r="BZ139" s="558">
        <f t="shared" si="112"/>
        <v>0</v>
      </c>
      <c r="CA139" s="558">
        <f t="shared" si="113"/>
        <v>0</v>
      </c>
      <c r="CB139" s="558">
        <f t="shared" si="114"/>
        <v>0</v>
      </c>
      <c r="CC139" s="533"/>
      <c r="CD139" s="533"/>
      <c r="CE139" s="533"/>
      <c r="CF139" s="533"/>
      <c r="CG139" s="533"/>
      <c r="CH139" s="533"/>
      <c r="CI139" s="533"/>
      <c r="CJ139" s="533"/>
      <c r="CK139" s="533"/>
      <c r="CL139" s="533"/>
      <c r="CM139" s="533"/>
      <c r="CN139" s="533"/>
      <c r="CO139" s="533"/>
      <c r="CP139" s="533"/>
      <c r="CQ139" s="533"/>
      <c r="CR139" s="533"/>
      <c r="CS139" s="533"/>
      <c r="CT139" s="533"/>
      <c r="CU139" s="533"/>
      <c r="CV139" s="533"/>
      <c r="CW139" s="533"/>
      <c r="CX139" s="533"/>
      <c r="CY139" s="533"/>
      <c r="CZ139" s="533"/>
    </row>
    <row r="140" spans="2:104" ht="13.5" x14ac:dyDescent="0.2">
      <c r="B140" s="145" t="str">
        <f t="shared" si="95"/>
        <v/>
      </c>
      <c r="C140" s="550"/>
      <c r="D140" s="551"/>
      <c r="E140" s="552"/>
      <c r="F140" s="553"/>
      <c r="G140" s="553"/>
      <c r="H140" s="554"/>
      <c r="I140" s="554"/>
      <c r="J140" s="554"/>
      <c r="K140" s="554"/>
      <c r="L140" s="613" t="str" cm="1">
        <f t="array" ref="L140">IF(OR(NOT(ISBLANK(H140:K140))),SUM(H140:K140), "")</f>
        <v/>
      </c>
      <c r="M140" s="613" t="str">
        <f t="shared" si="94"/>
        <v/>
      </c>
      <c r="N140" s="555" t="str">
        <f t="shared" si="115"/>
        <v/>
      </c>
      <c r="O140" s="532">
        <f t="shared" si="116"/>
        <v>0</v>
      </c>
      <c r="P140" s="146">
        <f t="shared" si="117"/>
        <v>0</v>
      </c>
      <c r="Q140" s="146">
        <f t="shared" si="96"/>
        <v>0</v>
      </c>
      <c r="R140" s="146">
        <f t="shared" si="97"/>
        <v>0</v>
      </c>
      <c r="S140" s="146" t="str">
        <f t="shared" si="118"/>
        <v/>
      </c>
      <c r="T140" s="146" t="str">
        <f t="shared" si="119"/>
        <v/>
      </c>
      <c r="U140" s="146">
        <f t="shared" si="98"/>
        <v>0</v>
      </c>
      <c r="V140" s="136">
        <f t="shared" si="120"/>
        <v>0</v>
      </c>
      <c r="W140" s="136">
        <f>IF(COLUMN(W$12)-COLUMN($V$12)+1&lt;=$U140,ROUNDUP(IF(SUM($V140:V140)+($E140-SUM($V140:V140))*$N140&gt;$E140-$O140,$E140-$O140-SUM($V140:V140),($E140-SUM($V140:V140))*$N140),0),0)</f>
        <v>0</v>
      </c>
      <c r="X140" s="136">
        <f>IF(COLUMN(X$12)-COLUMN($V$12)+1&lt;=$U140,ROUNDUP(IF(SUM($V140:W140)+($E140-SUM($V140:W140))*$N140&gt;$E140-$O140,$E140-$O140-SUM($V140:W140),($E140-SUM($V140:W140))*$N140),0),0)</f>
        <v>0</v>
      </c>
      <c r="Y140" s="136">
        <f>IF(COLUMN(Y$12)-COLUMN($V$12)+1&lt;=$U140,ROUNDUP(IF(SUM($V140:X140)+($E140-SUM($V140:X140))*$N140&gt;$E140-$O140,$E140-$O140-SUM($V140:X140),($E140-SUM($V140:X140))*$N140),0),0)</f>
        <v>0</v>
      </c>
      <c r="Z140" s="136">
        <f>IF(COLUMN(Z$12)-COLUMN($V$12)+1&lt;=$U140,ROUNDUP(IF(SUM($V140:Y140)+($E140-SUM($V140:Y140))*$N140&gt;$E140-$O140,$E140-$O140-SUM($V140:Y140),($E140-SUM($V140:Y140))*$N140),0),0)</f>
        <v>0</v>
      </c>
      <c r="AA140" s="136">
        <f>IF(COLUMN(AA$12)-COLUMN($V$12)+1&lt;=$U140,ROUNDUP(IF(SUM($V140:Z140)+($E140-SUM($V140:Z140))*$N140&gt;$E140-$O140,$E140-$O140-SUM($V140:Z140),($E140-SUM($V140:Z140))*$N140),0),0)</f>
        <v>0</v>
      </c>
      <c r="AB140" s="136">
        <f>IF(COLUMN(AB$12)-COLUMN($V$12)+1&lt;=$U140,ROUNDUP(IF(SUM($V140:AA140)+($E140-SUM($V140:AA140))*$N140&gt;$E140-$O140,$E140-$O140-SUM($V140:AA140),($E140-SUM($V140:AA140))*$N140),0),0)</f>
        <v>0</v>
      </c>
      <c r="AC140" s="136">
        <f>IF(COLUMN(AC$12)-COLUMN($V$12)+1&lt;=$U140,ROUNDUP(IF(SUM($V140:AB140)+($E140-SUM($V140:AB140))*$N140&gt;$E140-$O140,$E140-$O140-SUM($V140:AB140),($E140-SUM($V140:AB140))*$N140),0),0)</f>
        <v>0</v>
      </c>
      <c r="AD140" s="136">
        <f>IF(COLUMN(AD$12)-COLUMN($V$12)+1&lt;=$U140,ROUNDUP(IF(SUM($V140:AC140)+($E140-SUM($V140:AC140))*$N140&gt;$E140-$O140,$E140-$O140-SUM($V140:AC140),($E140-SUM($V140:AC140))*$N140),0),0)</f>
        <v>0</v>
      </c>
      <c r="AE140" s="136">
        <f>IF(COLUMN(AE$12)-COLUMN($V$12)+1&lt;=$U140,ROUNDUP(IF(SUM($V140:AD140)+($E140-SUM($V140:AD140))*$N140&gt;$E140-$O140,$E140-$O140-SUM($V140:AD140),($E140-SUM($V140:AD140))*$N140),0),0)</f>
        <v>0</v>
      </c>
      <c r="AF140" s="136">
        <f>IF(COLUMN(AF$12)-COLUMN($V$12)+1&lt;=$U140,ROUNDUP(IF(SUM($V140:AE140)+($E140-SUM($V140:AE140))*$N140&gt;$E140-$O140,$E140-$O140-SUM($V140:AE140),($E140-SUM($V140:AE140))*$N140),0),0)</f>
        <v>0</v>
      </c>
      <c r="AG140" s="136">
        <f>IF(COLUMN(AG$12)-COLUMN($V$12)+1&lt;=$U140,ROUNDUP(IF(SUM($V140:AF140)+($E140-SUM($V140:AF140))*$N140&gt;$E140-$O140,$E140-$O140-SUM($V140:AF140),($E140-SUM($V140:AF140))*$N140),0),0)</f>
        <v>0</v>
      </c>
      <c r="AH140" s="136">
        <f>IF(COLUMN(AH$12)-COLUMN($V$12)+1&lt;=$U140,ROUNDUP(IF(SUM($V140:AG140)+($E140-SUM($V140:AG140))*$N140&gt;$E140-$O140,$E140-$O140-SUM($V140:AG140),($E140-SUM($V140:AG140))*$N140),0),0)</f>
        <v>0</v>
      </c>
      <c r="AI140" s="136">
        <f>IF(COLUMN(AI$12)-COLUMN($V$12)+1&lt;=$U140,ROUNDUP(IF(SUM($V140:AH140)+($E140-SUM($V140:AH140))*$N140&gt;$E140-$O140,$E140-$O140-SUM($V140:AH140),($E140-SUM($V140:AH140))*$N140),0),0)</f>
        <v>0</v>
      </c>
      <c r="AJ140" s="136">
        <f>IF(COLUMN(AJ$12)-COLUMN($V$12)+1&lt;=$U140,ROUNDUP(IF(SUM($V140:AI140)+($E140-SUM($V140:AI140))*$N140&gt;$E140-$O140,$E140-$O140-SUM($V140:AI140),($E140-SUM($V140:AI140))*$N140),0),0)</f>
        <v>0</v>
      </c>
      <c r="AK140" s="136">
        <f>IF(COLUMN(AK$12)-COLUMN($V$12)+1&lt;=$U140,ROUNDUP(IF(SUM($V140:AJ140)+($E140-SUM($V140:AJ140))*$N140&gt;$E140-$O140,$E140-$O140-SUM($V140:AJ140),($E140-SUM($V140:AJ140))*$N140),0),0)</f>
        <v>0</v>
      </c>
      <c r="AL140" s="136">
        <f>IF(COLUMN(AL$12)-COLUMN($V$12)+1&lt;=$U140,ROUNDUP(IF(SUM($V140:AK140)+($E140-SUM($V140:AK140))*$N140&gt;$E140-$O140,$E140-$O140-SUM($V140:AK140),($E140-SUM($V140:AK140))*$N140),0),0)</f>
        <v>0</v>
      </c>
      <c r="AM140" s="136">
        <f>IF(COLUMN(AM$12)-COLUMN($V$12)+1&lt;=$U140,ROUNDUP(IF(SUM($V140:AL140)+($E140-SUM($V140:AL140))*$N140&gt;$E140-$O140,$E140-$O140-SUM($V140:AL140),($E140-SUM($V140:AL140))*$N140),0),0)</f>
        <v>0</v>
      </c>
      <c r="AN140" s="136">
        <f>IF(COLUMN(AN$12)-COLUMN($V$12)+1&lt;=$U140,ROUNDUP(IF(SUM($V140:AM140)+($E140-SUM($V140:AM140))*$N140&gt;$E140-$O140,$E140-$O140-SUM($V140:AM140),($E140-SUM($V140:AM140))*$N140),0),0)</f>
        <v>0</v>
      </c>
      <c r="AO140" s="136">
        <f>IF(COLUMN(AO$12)-COLUMN($V$12)+1&lt;=$U140,ROUNDUP(IF(SUM($V140:AN140)+($E140-SUM($V140:AN140))*$N140&gt;$E140-$O140,$E140-$O140-SUM($V140:AN140),($E140-SUM($V140:AN140))*$N140),0),0)</f>
        <v>0</v>
      </c>
      <c r="AP140" s="136">
        <f>IF(COLUMN(AP$12)-COLUMN($V$12)+1&lt;=$U140,ROUNDUP(IF(SUM($V140:AO140)+($E140-SUM($V140:AO140))*$N140&gt;$E140-$O140,$E140-$O140-SUM($V140:AO140),($E140-SUM($V140:AO140))*$N140),0),0)</f>
        <v>0</v>
      </c>
      <c r="AQ140" s="136">
        <f>IF(COLUMN(AQ$12)-COLUMN($V$12)+1&lt;=$U140,ROUNDUP(IF(SUM($V140:AP140)+($E140-SUM($V140:AP140))*$N140&gt;$E140-$O140,$E140-$O140-SUM($V140:AP140),($E140-SUM($V140:AP140))*$N140),0),0)</f>
        <v>0</v>
      </c>
      <c r="AR140" s="136">
        <f>IF(COLUMN(AR$12)-COLUMN($V$12)+1&lt;=$U140,ROUNDUP(IF(SUM($V140:AQ140)+($E140-SUM($V140:AQ140))*$N140&gt;$E140-$O140,$E140-$O140-SUM($V140:AQ140),($E140-SUM($V140:AQ140))*$N140),0),0)</f>
        <v>0</v>
      </c>
      <c r="AS140" s="136">
        <f>IF(COLUMN(AS$12)-COLUMN($V$12)+1&lt;=$U140,ROUNDUP(IF(SUM($V140:AR140)+($E140-SUM($V140:AR140))*$N140&gt;$E140-$O140,$E140-$O140-SUM($V140:AR140),($E140-SUM($V140:AR140))*$N140),0),0)</f>
        <v>0</v>
      </c>
      <c r="AT140" s="136">
        <f>IF(COLUMN(AT$12)-COLUMN($V$12)+1&lt;=$U140,ROUNDUP(IF(SUM($V140:AS140)+($E140-SUM($V140:AS140))*$N140&gt;$E140-$O140,$E140-$O140-SUM($V140:AS140),($E140-SUM($V140:AS140))*$N140),0),0)</f>
        <v>0</v>
      </c>
      <c r="AU140" s="136">
        <f>IF(COLUMN(AU$12)-COLUMN($V$12)+1&lt;=$U140,ROUNDUP(IF(SUM($V140:AT140)+($E140-SUM($V140:AT140))*$N140&gt;$E140-$O140,$E140-$O140-SUM($V140:AT140),($E140-SUM($V140:AT140))*$N140),0),0)</f>
        <v>0</v>
      </c>
      <c r="AV140" s="136">
        <f>IF(COLUMN(AV$12)-COLUMN($V$12)+1&lt;=$U140,ROUNDUP(IF(SUM($V140:AU140)+($E140-SUM($V140:AU140))*$N140&gt;$E140-$O140,$E140-$O140-SUM($V140:AU140),($E140-SUM($V140:AU140))*$N140),0),0)</f>
        <v>0</v>
      </c>
      <c r="AW140" s="136">
        <f>IF(COLUMN(AW$12)-COLUMN($V$12)+1&lt;=$U140,ROUNDUP(IF(SUM($V140:AV140)+($E140-SUM($V140:AV140))*$N140&gt;$E140-$O140,$E140-$O140-SUM($V140:AV140),($E140-SUM($V140:AV140))*$N140),0),0)</f>
        <v>0</v>
      </c>
      <c r="AX140" s="136">
        <f>IF(COLUMN(AX$12)-COLUMN($V$12)+1&lt;=$U140,ROUNDUP(IF(SUM($V140:AW140)+($E140-SUM($V140:AW140))*$N140&gt;$E140-$O140,$E140-$O140-SUM($V140:AW140),($E140-SUM($V140:AW140))*$N140),0),0)</f>
        <v>0</v>
      </c>
      <c r="AY140" s="136">
        <f>IF(COLUMN(AY$12)-COLUMN($V$12)+1&lt;=$U140,ROUNDUP(IF(SUM($V140:AX140)+($E140-SUM($V140:AX140))*$N140&gt;$E140-$O140,$E140-$O140-SUM($V140:AX140),($E140-SUM($V140:AX140))*$N140),0),0)</f>
        <v>0</v>
      </c>
      <c r="AZ140" s="136">
        <f>IF(COLUMN(AZ$12)-COLUMN($V$12)+1&lt;=$U140,ROUNDUP(IF(SUM($V140:AY140)+($E140-SUM($V140:AY140))*$N140&gt;$E140-$O140,$E140-$O140-SUM($V140:AY140),($E140-SUM($V140:AY140))*$N140),0),0)</f>
        <v>0</v>
      </c>
      <c r="BA140" s="136">
        <f>IF(COLUMN(BA$12)-COLUMN($V$12)+1&lt;=$U140,ROUNDUP(IF(SUM($V140:AZ140)+($E140-SUM($V140:AZ140))*$N140&gt;$E140-$O140,$E140-$O140-SUM($V140:AZ140),($E140-SUM($V140:AZ140))*$N140),0),0)</f>
        <v>0</v>
      </c>
      <c r="BB140" s="556">
        <f t="shared" si="121"/>
        <v>0</v>
      </c>
      <c r="BC140" s="556">
        <f t="shared" si="122"/>
        <v>0</v>
      </c>
      <c r="BD140" s="146">
        <f t="shared" si="123"/>
        <v>0</v>
      </c>
      <c r="BE140" s="146">
        <f t="shared" si="124"/>
        <v>0</v>
      </c>
      <c r="BF140" s="146">
        <f t="shared" si="125"/>
        <v>0</v>
      </c>
      <c r="BH140" s="557">
        <f t="shared" si="126"/>
        <v>0</v>
      </c>
      <c r="BI140" s="558">
        <f t="shared" si="99"/>
        <v>0</v>
      </c>
      <c r="BJ140" s="558">
        <f t="shared" si="100"/>
        <v>0</v>
      </c>
      <c r="BK140" s="557">
        <f t="shared" si="127"/>
        <v>0</v>
      </c>
      <c r="BL140" s="558">
        <f t="shared" si="101"/>
        <v>0</v>
      </c>
      <c r="BM140" s="558">
        <f t="shared" si="102"/>
        <v>0</v>
      </c>
      <c r="BN140" s="558">
        <f t="shared" si="103"/>
        <v>0</v>
      </c>
      <c r="BO140" s="558">
        <f t="shared" si="104"/>
        <v>0</v>
      </c>
      <c r="BP140" s="558">
        <f t="shared" si="105"/>
        <v>0</v>
      </c>
      <c r="BQ140" s="558">
        <f t="shared" si="106"/>
        <v>0</v>
      </c>
      <c r="BR140" s="533"/>
      <c r="BS140" s="557">
        <f t="shared" si="128"/>
        <v>0</v>
      </c>
      <c r="BT140" s="558">
        <f t="shared" si="107"/>
        <v>0</v>
      </c>
      <c r="BU140" s="558">
        <f t="shared" si="108"/>
        <v>0</v>
      </c>
      <c r="BV140" s="557">
        <f t="shared" si="129"/>
        <v>0</v>
      </c>
      <c r="BW140" s="558">
        <f t="shared" si="109"/>
        <v>0</v>
      </c>
      <c r="BX140" s="558">
        <f t="shared" si="110"/>
        <v>0</v>
      </c>
      <c r="BY140" s="558">
        <f t="shared" si="111"/>
        <v>0</v>
      </c>
      <c r="BZ140" s="558">
        <f t="shared" si="112"/>
        <v>0</v>
      </c>
      <c r="CA140" s="558">
        <f t="shared" si="113"/>
        <v>0</v>
      </c>
      <c r="CB140" s="558">
        <f t="shared" si="114"/>
        <v>0</v>
      </c>
      <c r="CC140" s="533"/>
      <c r="CD140" s="533"/>
      <c r="CE140" s="533"/>
      <c r="CF140" s="533"/>
      <c r="CG140" s="533"/>
      <c r="CH140" s="533"/>
      <c r="CI140" s="533"/>
      <c r="CJ140" s="533"/>
      <c r="CK140" s="533"/>
      <c r="CL140" s="533"/>
      <c r="CM140" s="533"/>
      <c r="CN140" s="533"/>
      <c r="CO140" s="533"/>
      <c r="CP140" s="533"/>
      <c r="CQ140" s="533"/>
      <c r="CR140" s="533"/>
      <c r="CS140" s="533"/>
      <c r="CT140" s="533"/>
      <c r="CU140" s="533"/>
      <c r="CV140" s="533"/>
      <c r="CW140" s="533"/>
      <c r="CX140" s="533"/>
      <c r="CY140" s="533"/>
      <c r="CZ140" s="533"/>
    </row>
    <row r="141" spans="2:104" ht="13.5" x14ac:dyDescent="0.2">
      <c r="B141" s="145" t="str">
        <f t="shared" si="95"/>
        <v/>
      </c>
      <c r="C141" s="550"/>
      <c r="D141" s="551"/>
      <c r="E141" s="552"/>
      <c r="F141" s="553"/>
      <c r="G141" s="553"/>
      <c r="H141" s="554"/>
      <c r="I141" s="554"/>
      <c r="J141" s="554"/>
      <c r="K141" s="554"/>
      <c r="L141" s="613" t="str" cm="1">
        <f t="array" ref="L141">IF(OR(NOT(ISBLANK(H141:K141))),SUM(H141:K141), "")</f>
        <v/>
      </c>
      <c r="M141" s="613" t="str">
        <f t="shared" si="94"/>
        <v/>
      </c>
      <c r="N141" s="555" t="str">
        <f t="shared" ref="N141:N172" si="130">IF(NOT(ISBLANK(D141)),VLOOKUP(D141,$F$2:$G$9,2, FALSE),"")</f>
        <v/>
      </c>
      <c r="O141" s="532">
        <f t="shared" ref="O141:O172" si="131">IFERROR(E141*Salvage,"")</f>
        <v>0</v>
      </c>
      <c r="P141" s="146">
        <f t="shared" ref="P141:P172" si="132">IFERROR(IF(T141&gt;=S141, E141, 0),0)</f>
        <v>0</v>
      </c>
      <c r="Q141" s="146">
        <f t="shared" si="96"/>
        <v>0</v>
      </c>
      <c r="R141" s="146">
        <f t="shared" si="97"/>
        <v>0</v>
      </c>
      <c r="S141" s="146" t="str">
        <f t="shared" ref="S141:S172" si="133">IF(F141="","",DepYear-YEAR(F141)+1)</f>
        <v/>
      </c>
      <c r="T141" s="146" t="str">
        <f t="shared" ref="T141:T172" si="134">IF(G141="","",YEAR(G141)-YEAR(F141))</f>
        <v/>
      </c>
      <c r="U141" s="146">
        <f t="shared" si="98"/>
        <v>0</v>
      </c>
      <c r="V141" s="136">
        <f t="shared" ref="V141:V172" si="135">IF(COLUMN(V$12)-COLUMN($V$12)+1&lt;=$U141,ROUNDUP($E141*$N141,0),0)</f>
        <v>0</v>
      </c>
      <c r="W141" s="136">
        <f>IF(COLUMN(W$12)-COLUMN($V$12)+1&lt;=$U141,ROUNDUP(IF(SUM($V141:V141)+($E141-SUM($V141:V141))*$N141&gt;$E141-$O141,$E141-$O141-SUM($V141:V141),($E141-SUM($V141:V141))*$N141),0),0)</f>
        <v>0</v>
      </c>
      <c r="X141" s="136">
        <f>IF(COLUMN(X$12)-COLUMN($V$12)+1&lt;=$U141,ROUNDUP(IF(SUM($V141:W141)+($E141-SUM($V141:W141))*$N141&gt;$E141-$O141,$E141-$O141-SUM($V141:W141),($E141-SUM($V141:W141))*$N141),0),0)</f>
        <v>0</v>
      </c>
      <c r="Y141" s="136">
        <f>IF(COLUMN(Y$12)-COLUMN($V$12)+1&lt;=$U141,ROUNDUP(IF(SUM($V141:X141)+($E141-SUM($V141:X141))*$N141&gt;$E141-$O141,$E141-$O141-SUM($V141:X141),($E141-SUM($V141:X141))*$N141),0),0)</f>
        <v>0</v>
      </c>
      <c r="Z141" s="136">
        <f>IF(COLUMN(Z$12)-COLUMN($V$12)+1&lt;=$U141,ROUNDUP(IF(SUM($V141:Y141)+($E141-SUM($V141:Y141))*$N141&gt;$E141-$O141,$E141-$O141-SUM($V141:Y141),($E141-SUM($V141:Y141))*$N141),0),0)</f>
        <v>0</v>
      </c>
      <c r="AA141" s="136">
        <f>IF(COLUMN(AA$12)-COLUMN($V$12)+1&lt;=$U141,ROUNDUP(IF(SUM($V141:Z141)+($E141-SUM($V141:Z141))*$N141&gt;$E141-$O141,$E141-$O141-SUM($V141:Z141),($E141-SUM($V141:Z141))*$N141),0),0)</f>
        <v>0</v>
      </c>
      <c r="AB141" s="136">
        <f>IF(COLUMN(AB$12)-COLUMN($V$12)+1&lt;=$U141,ROUNDUP(IF(SUM($V141:AA141)+($E141-SUM($V141:AA141))*$N141&gt;$E141-$O141,$E141-$O141-SUM($V141:AA141),($E141-SUM($V141:AA141))*$N141),0),0)</f>
        <v>0</v>
      </c>
      <c r="AC141" s="136">
        <f>IF(COLUMN(AC$12)-COLUMN($V$12)+1&lt;=$U141,ROUNDUP(IF(SUM($V141:AB141)+($E141-SUM($V141:AB141))*$N141&gt;$E141-$O141,$E141-$O141-SUM($V141:AB141),($E141-SUM($V141:AB141))*$N141),0),0)</f>
        <v>0</v>
      </c>
      <c r="AD141" s="136">
        <f>IF(COLUMN(AD$12)-COLUMN($V$12)+1&lt;=$U141,ROUNDUP(IF(SUM($V141:AC141)+($E141-SUM($V141:AC141))*$N141&gt;$E141-$O141,$E141-$O141-SUM($V141:AC141),($E141-SUM($V141:AC141))*$N141),0),0)</f>
        <v>0</v>
      </c>
      <c r="AE141" s="136">
        <f>IF(COLUMN(AE$12)-COLUMN($V$12)+1&lt;=$U141,ROUNDUP(IF(SUM($V141:AD141)+($E141-SUM($V141:AD141))*$N141&gt;$E141-$O141,$E141-$O141-SUM($V141:AD141),($E141-SUM($V141:AD141))*$N141),0),0)</f>
        <v>0</v>
      </c>
      <c r="AF141" s="136">
        <f>IF(COLUMN(AF$12)-COLUMN($V$12)+1&lt;=$U141,ROUNDUP(IF(SUM($V141:AE141)+($E141-SUM($V141:AE141))*$N141&gt;$E141-$O141,$E141-$O141-SUM($V141:AE141),($E141-SUM($V141:AE141))*$N141),0),0)</f>
        <v>0</v>
      </c>
      <c r="AG141" s="136">
        <f>IF(COLUMN(AG$12)-COLUMN($V$12)+1&lt;=$U141,ROUNDUP(IF(SUM($V141:AF141)+($E141-SUM($V141:AF141))*$N141&gt;$E141-$O141,$E141-$O141-SUM($V141:AF141),($E141-SUM($V141:AF141))*$N141),0),0)</f>
        <v>0</v>
      </c>
      <c r="AH141" s="136">
        <f>IF(COLUMN(AH$12)-COLUMN($V$12)+1&lt;=$U141,ROUNDUP(IF(SUM($V141:AG141)+($E141-SUM($V141:AG141))*$N141&gt;$E141-$O141,$E141-$O141-SUM($V141:AG141),($E141-SUM($V141:AG141))*$N141),0),0)</f>
        <v>0</v>
      </c>
      <c r="AI141" s="136">
        <f>IF(COLUMN(AI$12)-COLUMN($V$12)+1&lt;=$U141,ROUNDUP(IF(SUM($V141:AH141)+($E141-SUM($V141:AH141))*$N141&gt;$E141-$O141,$E141-$O141-SUM($V141:AH141),($E141-SUM($V141:AH141))*$N141),0),0)</f>
        <v>0</v>
      </c>
      <c r="AJ141" s="136">
        <f>IF(COLUMN(AJ$12)-COLUMN($V$12)+1&lt;=$U141,ROUNDUP(IF(SUM($V141:AI141)+($E141-SUM($V141:AI141))*$N141&gt;$E141-$O141,$E141-$O141-SUM($V141:AI141),($E141-SUM($V141:AI141))*$N141),0),0)</f>
        <v>0</v>
      </c>
      <c r="AK141" s="136">
        <f>IF(COLUMN(AK$12)-COLUMN($V$12)+1&lt;=$U141,ROUNDUP(IF(SUM($V141:AJ141)+($E141-SUM($V141:AJ141))*$N141&gt;$E141-$O141,$E141-$O141-SUM($V141:AJ141),($E141-SUM($V141:AJ141))*$N141),0),0)</f>
        <v>0</v>
      </c>
      <c r="AL141" s="136">
        <f>IF(COLUMN(AL$12)-COLUMN($V$12)+1&lt;=$U141,ROUNDUP(IF(SUM($V141:AK141)+($E141-SUM($V141:AK141))*$N141&gt;$E141-$O141,$E141-$O141-SUM($V141:AK141),($E141-SUM($V141:AK141))*$N141),0),0)</f>
        <v>0</v>
      </c>
      <c r="AM141" s="136">
        <f>IF(COLUMN(AM$12)-COLUMN($V$12)+1&lt;=$U141,ROUNDUP(IF(SUM($V141:AL141)+($E141-SUM($V141:AL141))*$N141&gt;$E141-$O141,$E141-$O141-SUM($V141:AL141),($E141-SUM($V141:AL141))*$N141),0),0)</f>
        <v>0</v>
      </c>
      <c r="AN141" s="136">
        <f>IF(COLUMN(AN$12)-COLUMN($V$12)+1&lt;=$U141,ROUNDUP(IF(SUM($V141:AM141)+($E141-SUM($V141:AM141))*$N141&gt;$E141-$O141,$E141-$O141-SUM($V141:AM141),($E141-SUM($V141:AM141))*$N141),0),0)</f>
        <v>0</v>
      </c>
      <c r="AO141" s="136">
        <f>IF(COLUMN(AO$12)-COLUMN($V$12)+1&lt;=$U141,ROUNDUP(IF(SUM($V141:AN141)+($E141-SUM($V141:AN141))*$N141&gt;$E141-$O141,$E141-$O141-SUM($V141:AN141),($E141-SUM($V141:AN141))*$N141),0),0)</f>
        <v>0</v>
      </c>
      <c r="AP141" s="136">
        <f>IF(COLUMN(AP$12)-COLUMN($V$12)+1&lt;=$U141,ROUNDUP(IF(SUM($V141:AO141)+($E141-SUM($V141:AO141))*$N141&gt;$E141-$O141,$E141-$O141-SUM($V141:AO141),($E141-SUM($V141:AO141))*$N141),0),0)</f>
        <v>0</v>
      </c>
      <c r="AQ141" s="136">
        <f>IF(COLUMN(AQ$12)-COLUMN($V$12)+1&lt;=$U141,ROUNDUP(IF(SUM($V141:AP141)+($E141-SUM($V141:AP141))*$N141&gt;$E141-$O141,$E141-$O141-SUM($V141:AP141),($E141-SUM($V141:AP141))*$N141),0),0)</f>
        <v>0</v>
      </c>
      <c r="AR141" s="136">
        <f>IF(COLUMN(AR$12)-COLUMN($V$12)+1&lt;=$U141,ROUNDUP(IF(SUM($V141:AQ141)+($E141-SUM($V141:AQ141))*$N141&gt;$E141-$O141,$E141-$O141-SUM($V141:AQ141),($E141-SUM($V141:AQ141))*$N141),0),0)</f>
        <v>0</v>
      </c>
      <c r="AS141" s="136">
        <f>IF(COLUMN(AS$12)-COLUMN($V$12)+1&lt;=$U141,ROUNDUP(IF(SUM($V141:AR141)+($E141-SUM($V141:AR141))*$N141&gt;$E141-$O141,$E141-$O141-SUM($V141:AR141),($E141-SUM($V141:AR141))*$N141),0),0)</f>
        <v>0</v>
      </c>
      <c r="AT141" s="136">
        <f>IF(COLUMN(AT$12)-COLUMN($V$12)+1&lt;=$U141,ROUNDUP(IF(SUM($V141:AS141)+($E141-SUM($V141:AS141))*$N141&gt;$E141-$O141,$E141-$O141-SUM($V141:AS141),($E141-SUM($V141:AS141))*$N141),0),0)</f>
        <v>0</v>
      </c>
      <c r="AU141" s="136">
        <f>IF(COLUMN(AU$12)-COLUMN($V$12)+1&lt;=$U141,ROUNDUP(IF(SUM($V141:AT141)+($E141-SUM($V141:AT141))*$N141&gt;$E141-$O141,$E141-$O141-SUM($V141:AT141),($E141-SUM($V141:AT141))*$N141),0),0)</f>
        <v>0</v>
      </c>
      <c r="AV141" s="136">
        <f>IF(COLUMN(AV$12)-COLUMN($V$12)+1&lt;=$U141,ROUNDUP(IF(SUM($V141:AU141)+($E141-SUM($V141:AU141))*$N141&gt;$E141-$O141,$E141-$O141-SUM($V141:AU141),($E141-SUM($V141:AU141))*$N141),0),0)</f>
        <v>0</v>
      </c>
      <c r="AW141" s="136">
        <f>IF(COLUMN(AW$12)-COLUMN($V$12)+1&lt;=$U141,ROUNDUP(IF(SUM($V141:AV141)+($E141-SUM($V141:AV141))*$N141&gt;$E141-$O141,$E141-$O141-SUM($V141:AV141),($E141-SUM($V141:AV141))*$N141),0),0)</f>
        <v>0</v>
      </c>
      <c r="AX141" s="136">
        <f>IF(COLUMN(AX$12)-COLUMN($V$12)+1&lt;=$U141,ROUNDUP(IF(SUM($V141:AW141)+($E141-SUM($V141:AW141))*$N141&gt;$E141-$O141,$E141-$O141-SUM($V141:AW141),($E141-SUM($V141:AW141))*$N141),0),0)</f>
        <v>0</v>
      </c>
      <c r="AY141" s="136">
        <f>IF(COLUMN(AY$12)-COLUMN($V$12)+1&lt;=$U141,ROUNDUP(IF(SUM($V141:AX141)+($E141-SUM($V141:AX141))*$N141&gt;$E141-$O141,$E141-$O141-SUM($V141:AX141),($E141-SUM($V141:AX141))*$N141),0),0)</f>
        <v>0</v>
      </c>
      <c r="AZ141" s="136">
        <f>IF(COLUMN(AZ$12)-COLUMN($V$12)+1&lt;=$U141,ROUNDUP(IF(SUM($V141:AY141)+($E141-SUM($V141:AY141))*$N141&gt;$E141-$O141,$E141-$O141-SUM($V141:AY141),($E141-SUM($V141:AY141))*$N141),0),0)</f>
        <v>0</v>
      </c>
      <c r="BA141" s="136">
        <f>IF(COLUMN(BA$12)-COLUMN($V$12)+1&lt;=$U141,ROUNDUP(IF(SUM($V141:AZ141)+($E141-SUM($V141:AZ141))*$N141&gt;$E141-$O141,$E141-$O141-SUM($V141:AZ141),($E141-SUM($V141:AZ141))*$N141),0),0)</f>
        <v>0</v>
      </c>
      <c r="BB141" s="556">
        <f t="shared" ref="BB141:BB172" si="136">FedDairy</f>
        <v>0</v>
      </c>
      <c r="BC141" s="556">
        <f t="shared" ref="BC141:BC172" si="137">FedReplace</f>
        <v>0</v>
      </c>
      <c r="BD141" s="146">
        <f t="shared" ref="BD141:BD172" si="138">IF($G141&lt;&gt;"",IF(YEAR($G141)&lt;DepYear,0,$E141),$E141)</f>
        <v>0</v>
      </c>
      <c r="BE141" s="146">
        <f t="shared" ref="BE141:BE172" si="139">IF($G141&lt;&gt;"",IF(YEAR($G141)&lt;DepYear,0,$Q141),$Q141)</f>
        <v>0</v>
      </c>
      <c r="BF141" s="146">
        <f t="shared" ref="BF141:BF172" si="140">IF($G141&lt;&gt;"",IF(YEAR($G141)&lt;DepYear,0,$R141),$R141)</f>
        <v>0</v>
      </c>
      <c r="BH141" s="557">
        <f t="shared" ref="BH141:BH172" si="141">H141</f>
        <v>0</v>
      </c>
      <c r="BI141" s="558">
        <f t="shared" si="99"/>
        <v>0</v>
      </c>
      <c r="BJ141" s="558">
        <f t="shared" si="100"/>
        <v>0</v>
      </c>
      <c r="BK141" s="557">
        <f t="shared" ref="BK141:BK172" si="142">J141</f>
        <v>0</v>
      </c>
      <c r="BL141" s="558">
        <f t="shared" si="101"/>
        <v>0</v>
      </c>
      <c r="BM141" s="558">
        <f t="shared" si="102"/>
        <v>0</v>
      </c>
      <c r="BN141" s="558">
        <f t="shared" si="103"/>
        <v>0</v>
      </c>
      <c r="BO141" s="558">
        <f t="shared" si="104"/>
        <v>0</v>
      </c>
      <c r="BP141" s="558">
        <f t="shared" si="105"/>
        <v>0</v>
      </c>
      <c r="BQ141" s="558">
        <f t="shared" si="106"/>
        <v>0</v>
      </c>
      <c r="BR141" s="533"/>
      <c r="BS141" s="557">
        <f t="shared" ref="BS141:BS172" si="143">I141</f>
        <v>0</v>
      </c>
      <c r="BT141" s="558">
        <f t="shared" si="107"/>
        <v>0</v>
      </c>
      <c r="BU141" s="558">
        <f t="shared" si="108"/>
        <v>0</v>
      </c>
      <c r="BV141" s="557">
        <f t="shared" ref="BV141:BV172" si="144">J141</f>
        <v>0</v>
      </c>
      <c r="BW141" s="558">
        <f t="shared" si="109"/>
        <v>0</v>
      </c>
      <c r="BX141" s="558">
        <f t="shared" si="110"/>
        <v>0</v>
      </c>
      <c r="BY141" s="558">
        <f t="shared" si="111"/>
        <v>0</v>
      </c>
      <c r="BZ141" s="558">
        <f t="shared" si="112"/>
        <v>0</v>
      </c>
      <c r="CA141" s="558">
        <f t="shared" si="113"/>
        <v>0</v>
      </c>
      <c r="CB141" s="558">
        <f t="shared" si="114"/>
        <v>0</v>
      </c>
      <c r="CC141" s="533"/>
      <c r="CD141" s="533"/>
      <c r="CE141" s="533"/>
      <c r="CF141" s="533"/>
      <c r="CG141" s="533"/>
      <c r="CH141" s="533"/>
      <c r="CI141" s="533"/>
      <c r="CJ141" s="533"/>
      <c r="CK141" s="533"/>
      <c r="CL141" s="533"/>
      <c r="CM141" s="533"/>
      <c r="CN141" s="533"/>
      <c r="CO141" s="533"/>
      <c r="CP141" s="533"/>
      <c r="CQ141" s="533"/>
      <c r="CR141" s="533"/>
      <c r="CS141" s="533"/>
      <c r="CT141" s="533"/>
      <c r="CU141" s="533"/>
      <c r="CV141" s="533"/>
      <c r="CW141" s="533"/>
      <c r="CX141" s="533"/>
      <c r="CY141" s="533"/>
      <c r="CZ141" s="533"/>
    </row>
    <row r="142" spans="2:104" ht="13.5" x14ac:dyDescent="0.2">
      <c r="B142" s="145" t="str">
        <f t="shared" ref="B142:B200" si="145">IF(NOT(ISBLANK(C142)), B141+1, "")</f>
        <v/>
      </c>
      <c r="C142" s="550"/>
      <c r="D142" s="551"/>
      <c r="E142" s="552"/>
      <c r="F142" s="553"/>
      <c r="G142" s="553"/>
      <c r="H142" s="554"/>
      <c r="I142" s="554"/>
      <c r="J142" s="554"/>
      <c r="K142" s="554"/>
      <c r="L142" s="613" t="str" cm="1">
        <f t="array" ref="L142">IF(OR(NOT(ISBLANK(H142:K142))),SUM(H142:K142), "")</f>
        <v/>
      </c>
      <c r="M142" s="613" t="str">
        <f t="shared" ref="M142:M200" si="146">IF(L142="","",IF(L142&lt;&gt;1,"Allocations do not equal 100%",""))</f>
        <v/>
      </c>
      <c r="N142" s="555" t="str">
        <f t="shared" si="130"/>
        <v/>
      </c>
      <c r="O142" s="532">
        <f t="shared" si="131"/>
        <v>0</v>
      </c>
      <c r="P142" s="146">
        <f t="shared" si="132"/>
        <v>0</v>
      </c>
      <c r="Q142" s="146">
        <f t="shared" si="96"/>
        <v>0</v>
      </c>
      <c r="R142" s="146">
        <f t="shared" si="97"/>
        <v>0</v>
      </c>
      <c r="S142" s="146" t="str">
        <f t="shared" si="133"/>
        <v/>
      </c>
      <c r="T142" s="146" t="str">
        <f t="shared" si="134"/>
        <v/>
      </c>
      <c r="U142" s="146">
        <f t="shared" si="98"/>
        <v>0</v>
      </c>
      <c r="V142" s="136">
        <f t="shared" si="135"/>
        <v>0</v>
      </c>
      <c r="W142" s="136">
        <f>IF(COLUMN(W$12)-COLUMN($V$12)+1&lt;=$U142,ROUNDUP(IF(SUM($V142:V142)+($E142-SUM($V142:V142))*$N142&gt;$E142-$O142,$E142-$O142-SUM($V142:V142),($E142-SUM($V142:V142))*$N142),0),0)</f>
        <v>0</v>
      </c>
      <c r="X142" s="136">
        <f>IF(COLUMN(X$12)-COLUMN($V$12)+1&lt;=$U142,ROUNDUP(IF(SUM($V142:W142)+($E142-SUM($V142:W142))*$N142&gt;$E142-$O142,$E142-$O142-SUM($V142:W142),($E142-SUM($V142:W142))*$N142),0),0)</f>
        <v>0</v>
      </c>
      <c r="Y142" s="136">
        <f>IF(COLUMN(Y$12)-COLUMN($V$12)+1&lt;=$U142,ROUNDUP(IF(SUM($V142:X142)+($E142-SUM($V142:X142))*$N142&gt;$E142-$O142,$E142-$O142-SUM($V142:X142),($E142-SUM($V142:X142))*$N142),0),0)</f>
        <v>0</v>
      </c>
      <c r="Z142" s="136">
        <f>IF(COLUMN(Z$12)-COLUMN($V$12)+1&lt;=$U142,ROUNDUP(IF(SUM($V142:Y142)+($E142-SUM($V142:Y142))*$N142&gt;$E142-$O142,$E142-$O142-SUM($V142:Y142),($E142-SUM($V142:Y142))*$N142),0),0)</f>
        <v>0</v>
      </c>
      <c r="AA142" s="136">
        <f>IF(COLUMN(AA$12)-COLUMN($V$12)+1&lt;=$U142,ROUNDUP(IF(SUM($V142:Z142)+($E142-SUM($V142:Z142))*$N142&gt;$E142-$O142,$E142-$O142-SUM($V142:Z142),($E142-SUM($V142:Z142))*$N142),0),0)</f>
        <v>0</v>
      </c>
      <c r="AB142" s="136">
        <f>IF(COLUMN(AB$12)-COLUMN($V$12)+1&lt;=$U142,ROUNDUP(IF(SUM($V142:AA142)+($E142-SUM($V142:AA142))*$N142&gt;$E142-$O142,$E142-$O142-SUM($V142:AA142),($E142-SUM($V142:AA142))*$N142),0),0)</f>
        <v>0</v>
      </c>
      <c r="AC142" s="136">
        <f>IF(COLUMN(AC$12)-COLUMN($V$12)+1&lt;=$U142,ROUNDUP(IF(SUM($V142:AB142)+($E142-SUM($V142:AB142))*$N142&gt;$E142-$O142,$E142-$O142-SUM($V142:AB142),($E142-SUM($V142:AB142))*$N142),0),0)</f>
        <v>0</v>
      </c>
      <c r="AD142" s="136">
        <f>IF(COLUMN(AD$12)-COLUMN($V$12)+1&lt;=$U142,ROUNDUP(IF(SUM($V142:AC142)+($E142-SUM($V142:AC142))*$N142&gt;$E142-$O142,$E142-$O142-SUM($V142:AC142),($E142-SUM($V142:AC142))*$N142),0),0)</f>
        <v>0</v>
      </c>
      <c r="AE142" s="136">
        <f>IF(COLUMN(AE$12)-COLUMN($V$12)+1&lt;=$U142,ROUNDUP(IF(SUM($V142:AD142)+($E142-SUM($V142:AD142))*$N142&gt;$E142-$O142,$E142-$O142-SUM($V142:AD142),($E142-SUM($V142:AD142))*$N142),0),0)</f>
        <v>0</v>
      </c>
      <c r="AF142" s="136">
        <f>IF(COLUMN(AF$12)-COLUMN($V$12)+1&lt;=$U142,ROUNDUP(IF(SUM($V142:AE142)+($E142-SUM($V142:AE142))*$N142&gt;$E142-$O142,$E142-$O142-SUM($V142:AE142),($E142-SUM($V142:AE142))*$N142),0),0)</f>
        <v>0</v>
      </c>
      <c r="AG142" s="136">
        <f>IF(COLUMN(AG$12)-COLUMN($V$12)+1&lt;=$U142,ROUNDUP(IF(SUM($V142:AF142)+($E142-SUM($V142:AF142))*$N142&gt;$E142-$O142,$E142-$O142-SUM($V142:AF142),($E142-SUM($V142:AF142))*$N142),0),0)</f>
        <v>0</v>
      </c>
      <c r="AH142" s="136">
        <f>IF(COLUMN(AH$12)-COLUMN($V$12)+1&lt;=$U142,ROUNDUP(IF(SUM($V142:AG142)+($E142-SUM($V142:AG142))*$N142&gt;$E142-$O142,$E142-$O142-SUM($V142:AG142),($E142-SUM($V142:AG142))*$N142),0),0)</f>
        <v>0</v>
      </c>
      <c r="AI142" s="136">
        <f>IF(COLUMN(AI$12)-COLUMN($V$12)+1&lt;=$U142,ROUNDUP(IF(SUM($V142:AH142)+($E142-SUM($V142:AH142))*$N142&gt;$E142-$O142,$E142-$O142-SUM($V142:AH142),($E142-SUM($V142:AH142))*$N142),0),0)</f>
        <v>0</v>
      </c>
      <c r="AJ142" s="136">
        <f>IF(COLUMN(AJ$12)-COLUMN($V$12)+1&lt;=$U142,ROUNDUP(IF(SUM($V142:AI142)+($E142-SUM($V142:AI142))*$N142&gt;$E142-$O142,$E142-$O142-SUM($V142:AI142),($E142-SUM($V142:AI142))*$N142),0),0)</f>
        <v>0</v>
      </c>
      <c r="AK142" s="136">
        <f>IF(COLUMN(AK$12)-COLUMN($V$12)+1&lt;=$U142,ROUNDUP(IF(SUM($V142:AJ142)+($E142-SUM($V142:AJ142))*$N142&gt;$E142-$O142,$E142-$O142-SUM($V142:AJ142),($E142-SUM($V142:AJ142))*$N142),0),0)</f>
        <v>0</v>
      </c>
      <c r="AL142" s="136">
        <f>IF(COLUMN(AL$12)-COLUMN($V$12)+1&lt;=$U142,ROUNDUP(IF(SUM($V142:AK142)+($E142-SUM($V142:AK142))*$N142&gt;$E142-$O142,$E142-$O142-SUM($V142:AK142),($E142-SUM($V142:AK142))*$N142),0),0)</f>
        <v>0</v>
      </c>
      <c r="AM142" s="136">
        <f>IF(COLUMN(AM$12)-COLUMN($V$12)+1&lt;=$U142,ROUNDUP(IF(SUM($V142:AL142)+($E142-SUM($V142:AL142))*$N142&gt;$E142-$O142,$E142-$O142-SUM($V142:AL142),($E142-SUM($V142:AL142))*$N142),0),0)</f>
        <v>0</v>
      </c>
      <c r="AN142" s="136">
        <f>IF(COLUMN(AN$12)-COLUMN($V$12)+1&lt;=$U142,ROUNDUP(IF(SUM($V142:AM142)+($E142-SUM($V142:AM142))*$N142&gt;$E142-$O142,$E142-$O142-SUM($V142:AM142),($E142-SUM($V142:AM142))*$N142),0),0)</f>
        <v>0</v>
      </c>
      <c r="AO142" s="136">
        <f>IF(COLUMN(AO$12)-COLUMN($V$12)+1&lt;=$U142,ROUNDUP(IF(SUM($V142:AN142)+($E142-SUM($V142:AN142))*$N142&gt;$E142-$O142,$E142-$O142-SUM($V142:AN142),($E142-SUM($V142:AN142))*$N142),0),0)</f>
        <v>0</v>
      </c>
      <c r="AP142" s="136">
        <f>IF(COLUMN(AP$12)-COLUMN($V$12)+1&lt;=$U142,ROUNDUP(IF(SUM($V142:AO142)+($E142-SUM($V142:AO142))*$N142&gt;$E142-$O142,$E142-$O142-SUM($V142:AO142),($E142-SUM($V142:AO142))*$N142),0),0)</f>
        <v>0</v>
      </c>
      <c r="AQ142" s="136">
        <f>IF(COLUMN(AQ$12)-COLUMN($V$12)+1&lt;=$U142,ROUNDUP(IF(SUM($V142:AP142)+($E142-SUM($V142:AP142))*$N142&gt;$E142-$O142,$E142-$O142-SUM($V142:AP142),($E142-SUM($V142:AP142))*$N142),0),0)</f>
        <v>0</v>
      </c>
      <c r="AR142" s="136">
        <f>IF(COLUMN(AR$12)-COLUMN($V$12)+1&lt;=$U142,ROUNDUP(IF(SUM($V142:AQ142)+($E142-SUM($V142:AQ142))*$N142&gt;$E142-$O142,$E142-$O142-SUM($V142:AQ142),($E142-SUM($V142:AQ142))*$N142),0),0)</f>
        <v>0</v>
      </c>
      <c r="AS142" s="136">
        <f>IF(COLUMN(AS$12)-COLUMN($V$12)+1&lt;=$U142,ROUNDUP(IF(SUM($V142:AR142)+($E142-SUM($V142:AR142))*$N142&gt;$E142-$O142,$E142-$O142-SUM($V142:AR142),($E142-SUM($V142:AR142))*$N142),0),0)</f>
        <v>0</v>
      </c>
      <c r="AT142" s="136">
        <f>IF(COLUMN(AT$12)-COLUMN($V$12)+1&lt;=$U142,ROUNDUP(IF(SUM($V142:AS142)+($E142-SUM($V142:AS142))*$N142&gt;$E142-$O142,$E142-$O142-SUM($V142:AS142),($E142-SUM($V142:AS142))*$N142),0),0)</f>
        <v>0</v>
      </c>
      <c r="AU142" s="136">
        <f>IF(COLUMN(AU$12)-COLUMN($V$12)+1&lt;=$U142,ROUNDUP(IF(SUM($V142:AT142)+($E142-SUM($V142:AT142))*$N142&gt;$E142-$O142,$E142-$O142-SUM($V142:AT142),($E142-SUM($V142:AT142))*$N142),0),0)</f>
        <v>0</v>
      </c>
      <c r="AV142" s="136">
        <f>IF(COLUMN(AV$12)-COLUMN($V$12)+1&lt;=$U142,ROUNDUP(IF(SUM($V142:AU142)+($E142-SUM($V142:AU142))*$N142&gt;$E142-$O142,$E142-$O142-SUM($V142:AU142),($E142-SUM($V142:AU142))*$N142),0),0)</f>
        <v>0</v>
      </c>
      <c r="AW142" s="136">
        <f>IF(COLUMN(AW$12)-COLUMN($V$12)+1&lt;=$U142,ROUNDUP(IF(SUM($V142:AV142)+($E142-SUM($V142:AV142))*$N142&gt;$E142-$O142,$E142-$O142-SUM($V142:AV142),($E142-SUM($V142:AV142))*$N142),0),0)</f>
        <v>0</v>
      </c>
      <c r="AX142" s="136">
        <f>IF(COLUMN(AX$12)-COLUMN($V$12)+1&lt;=$U142,ROUNDUP(IF(SUM($V142:AW142)+($E142-SUM($V142:AW142))*$N142&gt;$E142-$O142,$E142-$O142-SUM($V142:AW142),($E142-SUM($V142:AW142))*$N142),0),0)</f>
        <v>0</v>
      </c>
      <c r="AY142" s="136">
        <f>IF(COLUMN(AY$12)-COLUMN($V$12)+1&lt;=$U142,ROUNDUP(IF(SUM($V142:AX142)+($E142-SUM($V142:AX142))*$N142&gt;$E142-$O142,$E142-$O142-SUM($V142:AX142),($E142-SUM($V142:AX142))*$N142),0),0)</f>
        <v>0</v>
      </c>
      <c r="AZ142" s="136">
        <f>IF(COLUMN(AZ$12)-COLUMN($V$12)+1&lt;=$U142,ROUNDUP(IF(SUM($V142:AY142)+($E142-SUM($V142:AY142))*$N142&gt;$E142-$O142,$E142-$O142-SUM($V142:AY142),($E142-SUM($V142:AY142))*$N142),0),0)</f>
        <v>0</v>
      </c>
      <c r="BA142" s="136">
        <f>IF(COLUMN(BA$12)-COLUMN($V$12)+1&lt;=$U142,ROUNDUP(IF(SUM($V142:AZ142)+($E142-SUM($V142:AZ142))*$N142&gt;$E142-$O142,$E142-$O142-SUM($V142:AZ142),($E142-SUM($V142:AZ142))*$N142),0),0)</f>
        <v>0</v>
      </c>
      <c r="BB142" s="556">
        <f t="shared" si="136"/>
        <v>0</v>
      </c>
      <c r="BC142" s="556">
        <f t="shared" si="137"/>
        <v>0</v>
      </c>
      <c r="BD142" s="146">
        <f t="shared" si="138"/>
        <v>0</v>
      </c>
      <c r="BE142" s="146">
        <f t="shared" si="139"/>
        <v>0</v>
      </c>
      <c r="BF142" s="146">
        <f t="shared" si="140"/>
        <v>0</v>
      </c>
      <c r="BH142" s="557">
        <f t="shared" si="141"/>
        <v>0</v>
      </c>
      <c r="BI142" s="558">
        <f t="shared" si="99"/>
        <v>0</v>
      </c>
      <c r="BJ142" s="558">
        <f t="shared" si="100"/>
        <v>0</v>
      </c>
      <c r="BK142" s="557">
        <f t="shared" si="142"/>
        <v>0</v>
      </c>
      <c r="BL142" s="558">
        <f t="shared" si="101"/>
        <v>0</v>
      </c>
      <c r="BM142" s="558">
        <f t="shared" si="102"/>
        <v>0</v>
      </c>
      <c r="BN142" s="558">
        <f t="shared" si="103"/>
        <v>0</v>
      </c>
      <c r="BO142" s="558">
        <f t="shared" si="104"/>
        <v>0</v>
      </c>
      <c r="BP142" s="558">
        <f t="shared" si="105"/>
        <v>0</v>
      </c>
      <c r="BQ142" s="558">
        <f t="shared" si="106"/>
        <v>0</v>
      </c>
      <c r="BR142" s="533"/>
      <c r="BS142" s="557">
        <f t="shared" si="143"/>
        <v>0</v>
      </c>
      <c r="BT142" s="558">
        <f t="shared" si="107"/>
        <v>0</v>
      </c>
      <c r="BU142" s="558">
        <f t="shared" si="108"/>
        <v>0</v>
      </c>
      <c r="BV142" s="557">
        <f t="shared" si="144"/>
        <v>0</v>
      </c>
      <c r="BW142" s="558">
        <f t="shared" si="109"/>
        <v>0</v>
      </c>
      <c r="BX142" s="558">
        <f t="shared" si="110"/>
        <v>0</v>
      </c>
      <c r="BY142" s="558">
        <f t="shared" si="111"/>
        <v>0</v>
      </c>
      <c r="BZ142" s="558">
        <f t="shared" si="112"/>
        <v>0</v>
      </c>
      <c r="CA142" s="558">
        <f t="shared" si="113"/>
        <v>0</v>
      </c>
      <c r="CB142" s="558">
        <f t="shared" si="114"/>
        <v>0</v>
      </c>
      <c r="CC142" s="533"/>
      <c r="CD142" s="533"/>
      <c r="CE142" s="533"/>
      <c r="CF142" s="533"/>
      <c r="CG142" s="533"/>
      <c r="CH142" s="533"/>
      <c r="CI142" s="533"/>
      <c r="CJ142" s="533"/>
      <c r="CK142" s="533"/>
      <c r="CL142" s="533"/>
      <c r="CM142" s="533"/>
      <c r="CN142" s="533"/>
      <c r="CO142" s="533"/>
      <c r="CP142" s="533"/>
      <c r="CQ142" s="533"/>
      <c r="CR142" s="533"/>
      <c r="CS142" s="533"/>
      <c r="CT142" s="533"/>
      <c r="CU142" s="533"/>
      <c r="CV142" s="533"/>
      <c r="CW142" s="533"/>
      <c r="CX142" s="533"/>
      <c r="CY142" s="533"/>
      <c r="CZ142" s="533"/>
    </row>
    <row r="143" spans="2:104" ht="13.5" x14ac:dyDescent="0.2">
      <c r="B143" s="145" t="str">
        <f t="shared" si="145"/>
        <v/>
      </c>
      <c r="C143" s="550"/>
      <c r="D143" s="551"/>
      <c r="E143" s="552"/>
      <c r="F143" s="553"/>
      <c r="G143" s="553"/>
      <c r="H143" s="554"/>
      <c r="I143" s="554"/>
      <c r="J143" s="554"/>
      <c r="K143" s="554"/>
      <c r="L143" s="613" t="str" cm="1">
        <f t="array" ref="L143">IF(OR(NOT(ISBLANK(H143:K143))),SUM(H143:K143), "")</f>
        <v/>
      </c>
      <c r="M143" s="613" t="str">
        <f t="shared" si="146"/>
        <v/>
      </c>
      <c r="N143" s="555" t="str">
        <f t="shared" si="130"/>
        <v/>
      </c>
      <c r="O143" s="532">
        <f t="shared" si="131"/>
        <v>0</v>
      </c>
      <c r="P143" s="146">
        <f t="shared" si="132"/>
        <v>0</v>
      </c>
      <c r="Q143" s="146">
        <f t="shared" si="96"/>
        <v>0</v>
      </c>
      <c r="R143" s="146">
        <f t="shared" si="97"/>
        <v>0</v>
      </c>
      <c r="S143" s="146" t="str">
        <f t="shared" si="133"/>
        <v/>
      </c>
      <c r="T143" s="146" t="str">
        <f t="shared" si="134"/>
        <v/>
      </c>
      <c r="U143" s="146">
        <f t="shared" si="98"/>
        <v>0</v>
      </c>
      <c r="V143" s="136">
        <f t="shared" si="135"/>
        <v>0</v>
      </c>
      <c r="W143" s="136">
        <f>IF(COLUMN(W$12)-COLUMN($V$12)+1&lt;=$U143,ROUNDUP(IF(SUM($V143:V143)+($E143-SUM($V143:V143))*$N143&gt;$E143-$O143,$E143-$O143-SUM($V143:V143),($E143-SUM($V143:V143))*$N143),0),0)</f>
        <v>0</v>
      </c>
      <c r="X143" s="136">
        <f>IF(COLUMN(X$12)-COLUMN($V$12)+1&lt;=$U143,ROUNDUP(IF(SUM($V143:W143)+($E143-SUM($V143:W143))*$N143&gt;$E143-$O143,$E143-$O143-SUM($V143:W143),($E143-SUM($V143:W143))*$N143),0),0)</f>
        <v>0</v>
      </c>
      <c r="Y143" s="136">
        <f>IF(COLUMN(Y$12)-COLUMN($V$12)+1&lt;=$U143,ROUNDUP(IF(SUM($V143:X143)+($E143-SUM($V143:X143))*$N143&gt;$E143-$O143,$E143-$O143-SUM($V143:X143),($E143-SUM($V143:X143))*$N143),0),0)</f>
        <v>0</v>
      </c>
      <c r="Z143" s="136">
        <f>IF(COLUMN(Z$12)-COLUMN($V$12)+1&lt;=$U143,ROUNDUP(IF(SUM($V143:Y143)+($E143-SUM($V143:Y143))*$N143&gt;$E143-$O143,$E143-$O143-SUM($V143:Y143),($E143-SUM($V143:Y143))*$N143),0),0)</f>
        <v>0</v>
      </c>
      <c r="AA143" s="136">
        <f>IF(COLUMN(AA$12)-COLUMN($V$12)+1&lt;=$U143,ROUNDUP(IF(SUM($V143:Z143)+($E143-SUM($V143:Z143))*$N143&gt;$E143-$O143,$E143-$O143-SUM($V143:Z143),($E143-SUM($V143:Z143))*$N143),0),0)</f>
        <v>0</v>
      </c>
      <c r="AB143" s="136">
        <f>IF(COLUMN(AB$12)-COLUMN($V$12)+1&lt;=$U143,ROUNDUP(IF(SUM($V143:AA143)+($E143-SUM($V143:AA143))*$N143&gt;$E143-$O143,$E143-$O143-SUM($V143:AA143),($E143-SUM($V143:AA143))*$N143),0),0)</f>
        <v>0</v>
      </c>
      <c r="AC143" s="136">
        <f>IF(COLUMN(AC$12)-COLUMN($V$12)+1&lt;=$U143,ROUNDUP(IF(SUM($V143:AB143)+($E143-SUM($V143:AB143))*$N143&gt;$E143-$O143,$E143-$O143-SUM($V143:AB143),($E143-SUM($V143:AB143))*$N143),0),0)</f>
        <v>0</v>
      </c>
      <c r="AD143" s="136">
        <f>IF(COLUMN(AD$12)-COLUMN($V$12)+1&lt;=$U143,ROUNDUP(IF(SUM($V143:AC143)+($E143-SUM($V143:AC143))*$N143&gt;$E143-$O143,$E143-$O143-SUM($V143:AC143),($E143-SUM($V143:AC143))*$N143),0),0)</f>
        <v>0</v>
      </c>
      <c r="AE143" s="136">
        <f>IF(COLUMN(AE$12)-COLUMN($V$12)+1&lt;=$U143,ROUNDUP(IF(SUM($V143:AD143)+($E143-SUM($V143:AD143))*$N143&gt;$E143-$O143,$E143-$O143-SUM($V143:AD143),($E143-SUM($V143:AD143))*$N143),0),0)</f>
        <v>0</v>
      </c>
      <c r="AF143" s="136">
        <f>IF(COLUMN(AF$12)-COLUMN($V$12)+1&lt;=$U143,ROUNDUP(IF(SUM($V143:AE143)+($E143-SUM($V143:AE143))*$N143&gt;$E143-$O143,$E143-$O143-SUM($V143:AE143),($E143-SUM($V143:AE143))*$N143),0),0)</f>
        <v>0</v>
      </c>
      <c r="AG143" s="136">
        <f>IF(COLUMN(AG$12)-COLUMN($V$12)+1&lt;=$U143,ROUNDUP(IF(SUM($V143:AF143)+($E143-SUM($V143:AF143))*$N143&gt;$E143-$O143,$E143-$O143-SUM($V143:AF143),($E143-SUM($V143:AF143))*$N143),0),0)</f>
        <v>0</v>
      </c>
      <c r="AH143" s="136">
        <f>IF(COLUMN(AH$12)-COLUMN($V$12)+1&lt;=$U143,ROUNDUP(IF(SUM($V143:AG143)+($E143-SUM($V143:AG143))*$N143&gt;$E143-$O143,$E143-$O143-SUM($V143:AG143),($E143-SUM($V143:AG143))*$N143),0),0)</f>
        <v>0</v>
      </c>
      <c r="AI143" s="136">
        <f>IF(COLUMN(AI$12)-COLUMN($V$12)+1&lt;=$U143,ROUNDUP(IF(SUM($V143:AH143)+($E143-SUM($V143:AH143))*$N143&gt;$E143-$O143,$E143-$O143-SUM($V143:AH143),($E143-SUM($V143:AH143))*$N143),0),0)</f>
        <v>0</v>
      </c>
      <c r="AJ143" s="136">
        <f>IF(COLUMN(AJ$12)-COLUMN($V$12)+1&lt;=$U143,ROUNDUP(IF(SUM($V143:AI143)+($E143-SUM($V143:AI143))*$N143&gt;$E143-$O143,$E143-$O143-SUM($V143:AI143),($E143-SUM($V143:AI143))*$N143),0),0)</f>
        <v>0</v>
      </c>
      <c r="AK143" s="136">
        <f>IF(COLUMN(AK$12)-COLUMN($V$12)+1&lt;=$U143,ROUNDUP(IF(SUM($V143:AJ143)+($E143-SUM($V143:AJ143))*$N143&gt;$E143-$O143,$E143-$O143-SUM($V143:AJ143),($E143-SUM($V143:AJ143))*$N143),0),0)</f>
        <v>0</v>
      </c>
      <c r="AL143" s="136">
        <f>IF(COLUMN(AL$12)-COLUMN($V$12)+1&lt;=$U143,ROUNDUP(IF(SUM($V143:AK143)+($E143-SUM($V143:AK143))*$N143&gt;$E143-$O143,$E143-$O143-SUM($V143:AK143),($E143-SUM($V143:AK143))*$N143),0),0)</f>
        <v>0</v>
      </c>
      <c r="AM143" s="136">
        <f>IF(COLUMN(AM$12)-COLUMN($V$12)+1&lt;=$U143,ROUNDUP(IF(SUM($V143:AL143)+($E143-SUM($V143:AL143))*$N143&gt;$E143-$O143,$E143-$O143-SUM($V143:AL143),($E143-SUM($V143:AL143))*$N143),0),0)</f>
        <v>0</v>
      </c>
      <c r="AN143" s="136">
        <f>IF(COLUMN(AN$12)-COLUMN($V$12)+1&lt;=$U143,ROUNDUP(IF(SUM($V143:AM143)+($E143-SUM($V143:AM143))*$N143&gt;$E143-$O143,$E143-$O143-SUM($V143:AM143),($E143-SUM($V143:AM143))*$N143),0),0)</f>
        <v>0</v>
      </c>
      <c r="AO143" s="136">
        <f>IF(COLUMN(AO$12)-COLUMN($V$12)+1&lt;=$U143,ROUNDUP(IF(SUM($V143:AN143)+($E143-SUM($V143:AN143))*$N143&gt;$E143-$O143,$E143-$O143-SUM($V143:AN143),($E143-SUM($V143:AN143))*$N143),0),0)</f>
        <v>0</v>
      </c>
      <c r="AP143" s="136">
        <f>IF(COLUMN(AP$12)-COLUMN($V$12)+1&lt;=$U143,ROUNDUP(IF(SUM($V143:AO143)+($E143-SUM($V143:AO143))*$N143&gt;$E143-$O143,$E143-$O143-SUM($V143:AO143),($E143-SUM($V143:AO143))*$N143),0),0)</f>
        <v>0</v>
      </c>
      <c r="AQ143" s="136">
        <f>IF(COLUMN(AQ$12)-COLUMN($V$12)+1&lt;=$U143,ROUNDUP(IF(SUM($V143:AP143)+($E143-SUM($V143:AP143))*$N143&gt;$E143-$O143,$E143-$O143-SUM($V143:AP143),($E143-SUM($V143:AP143))*$N143),0),0)</f>
        <v>0</v>
      </c>
      <c r="AR143" s="136">
        <f>IF(COLUMN(AR$12)-COLUMN($V$12)+1&lt;=$U143,ROUNDUP(IF(SUM($V143:AQ143)+($E143-SUM($V143:AQ143))*$N143&gt;$E143-$O143,$E143-$O143-SUM($V143:AQ143),($E143-SUM($V143:AQ143))*$N143),0),0)</f>
        <v>0</v>
      </c>
      <c r="AS143" s="136">
        <f>IF(COLUMN(AS$12)-COLUMN($V$12)+1&lt;=$U143,ROUNDUP(IF(SUM($V143:AR143)+($E143-SUM($V143:AR143))*$N143&gt;$E143-$O143,$E143-$O143-SUM($V143:AR143),($E143-SUM($V143:AR143))*$N143),0),0)</f>
        <v>0</v>
      </c>
      <c r="AT143" s="136">
        <f>IF(COLUMN(AT$12)-COLUMN($V$12)+1&lt;=$U143,ROUNDUP(IF(SUM($V143:AS143)+($E143-SUM($V143:AS143))*$N143&gt;$E143-$O143,$E143-$O143-SUM($V143:AS143),($E143-SUM($V143:AS143))*$N143),0),0)</f>
        <v>0</v>
      </c>
      <c r="AU143" s="136">
        <f>IF(COLUMN(AU$12)-COLUMN($V$12)+1&lt;=$U143,ROUNDUP(IF(SUM($V143:AT143)+($E143-SUM($V143:AT143))*$N143&gt;$E143-$O143,$E143-$O143-SUM($V143:AT143),($E143-SUM($V143:AT143))*$N143),0),0)</f>
        <v>0</v>
      </c>
      <c r="AV143" s="136">
        <f>IF(COLUMN(AV$12)-COLUMN($V$12)+1&lt;=$U143,ROUNDUP(IF(SUM($V143:AU143)+($E143-SUM($V143:AU143))*$N143&gt;$E143-$O143,$E143-$O143-SUM($V143:AU143),($E143-SUM($V143:AU143))*$N143),0),0)</f>
        <v>0</v>
      </c>
      <c r="AW143" s="136">
        <f>IF(COLUMN(AW$12)-COLUMN($V$12)+1&lt;=$U143,ROUNDUP(IF(SUM($V143:AV143)+($E143-SUM($V143:AV143))*$N143&gt;$E143-$O143,$E143-$O143-SUM($V143:AV143),($E143-SUM($V143:AV143))*$N143),0),0)</f>
        <v>0</v>
      </c>
      <c r="AX143" s="136">
        <f>IF(COLUMN(AX$12)-COLUMN($V$12)+1&lt;=$U143,ROUNDUP(IF(SUM($V143:AW143)+($E143-SUM($V143:AW143))*$N143&gt;$E143-$O143,$E143-$O143-SUM($V143:AW143),($E143-SUM($V143:AW143))*$N143),0),0)</f>
        <v>0</v>
      </c>
      <c r="AY143" s="136">
        <f>IF(COLUMN(AY$12)-COLUMN($V$12)+1&lt;=$U143,ROUNDUP(IF(SUM($V143:AX143)+($E143-SUM($V143:AX143))*$N143&gt;$E143-$O143,$E143-$O143-SUM($V143:AX143),($E143-SUM($V143:AX143))*$N143),0),0)</f>
        <v>0</v>
      </c>
      <c r="AZ143" s="136">
        <f>IF(COLUMN(AZ$12)-COLUMN($V$12)+1&lt;=$U143,ROUNDUP(IF(SUM($V143:AY143)+($E143-SUM($V143:AY143))*$N143&gt;$E143-$O143,$E143-$O143-SUM($V143:AY143),($E143-SUM($V143:AY143))*$N143),0),0)</f>
        <v>0</v>
      </c>
      <c r="BA143" s="136">
        <f>IF(COLUMN(BA$12)-COLUMN($V$12)+1&lt;=$U143,ROUNDUP(IF(SUM($V143:AZ143)+($E143-SUM($V143:AZ143))*$N143&gt;$E143-$O143,$E143-$O143-SUM($V143:AZ143),($E143-SUM($V143:AZ143))*$N143),0),0)</f>
        <v>0</v>
      </c>
      <c r="BB143" s="556">
        <f t="shared" si="136"/>
        <v>0</v>
      </c>
      <c r="BC143" s="556">
        <f t="shared" si="137"/>
        <v>0</v>
      </c>
      <c r="BD143" s="146">
        <f t="shared" si="138"/>
        <v>0</v>
      </c>
      <c r="BE143" s="146">
        <f t="shared" si="139"/>
        <v>0</v>
      </c>
      <c r="BF143" s="146">
        <f t="shared" si="140"/>
        <v>0</v>
      </c>
      <c r="BH143" s="557">
        <f t="shared" si="141"/>
        <v>0</v>
      </c>
      <c r="BI143" s="558">
        <f t="shared" si="99"/>
        <v>0</v>
      </c>
      <c r="BJ143" s="558">
        <f t="shared" si="100"/>
        <v>0</v>
      </c>
      <c r="BK143" s="557">
        <f t="shared" si="142"/>
        <v>0</v>
      </c>
      <c r="BL143" s="558">
        <f t="shared" si="101"/>
        <v>0</v>
      </c>
      <c r="BM143" s="558">
        <f t="shared" si="102"/>
        <v>0</v>
      </c>
      <c r="BN143" s="558">
        <f t="shared" si="103"/>
        <v>0</v>
      </c>
      <c r="BO143" s="558">
        <f t="shared" si="104"/>
        <v>0</v>
      </c>
      <c r="BP143" s="558">
        <f t="shared" si="105"/>
        <v>0</v>
      </c>
      <c r="BQ143" s="558">
        <f t="shared" si="106"/>
        <v>0</v>
      </c>
      <c r="BR143" s="533"/>
      <c r="BS143" s="557">
        <f t="shared" si="143"/>
        <v>0</v>
      </c>
      <c r="BT143" s="558">
        <f t="shared" si="107"/>
        <v>0</v>
      </c>
      <c r="BU143" s="558">
        <f t="shared" si="108"/>
        <v>0</v>
      </c>
      <c r="BV143" s="557">
        <f t="shared" si="144"/>
        <v>0</v>
      </c>
      <c r="BW143" s="558">
        <f t="shared" si="109"/>
        <v>0</v>
      </c>
      <c r="BX143" s="558">
        <f t="shared" si="110"/>
        <v>0</v>
      </c>
      <c r="BY143" s="558">
        <f t="shared" si="111"/>
        <v>0</v>
      </c>
      <c r="BZ143" s="558">
        <f t="shared" si="112"/>
        <v>0</v>
      </c>
      <c r="CA143" s="558">
        <f t="shared" si="113"/>
        <v>0</v>
      </c>
      <c r="CB143" s="558">
        <f t="shared" si="114"/>
        <v>0</v>
      </c>
      <c r="CC143" s="533"/>
      <c r="CD143" s="533"/>
      <c r="CE143" s="533"/>
      <c r="CF143" s="533"/>
      <c r="CG143" s="533"/>
      <c r="CH143" s="533"/>
      <c r="CI143" s="533"/>
      <c r="CJ143" s="533"/>
      <c r="CK143" s="533"/>
      <c r="CL143" s="533"/>
      <c r="CM143" s="533"/>
      <c r="CN143" s="533"/>
      <c r="CO143" s="533"/>
      <c r="CP143" s="533"/>
      <c r="CQ143" s="533"/>
      <c r="CR143" s="533"/>
      <c r="CS143" s="533"/>
      <c r="CT143" s="533"/>
      <c r="CU143" s="533"/>
      <c r="CV143" s="533"/>
      <c r="CW143" s="533"/>
      <c r="CX143" s="533"/>
      <c r="CY143" s="533"/>
      <c r="CZ143" s="533"/>
    </row>
    <row r="144" spans="2:104" ht="13.5" x14ac:dyDescent="0.2">
      <c r="B144" s="145" t="str">
        <f t="shared" si="145"/>
        <v/>
      </c>
      <c r="C144" s="550"/>
      <c r="D144" s="551"/>
      <c r="E144" s="552"/>
      <c r="F144" s="553"/>
      <c r="G144" s="553"/>
      <c r="H144" s="554"/>
      <c r="I144" s="554"/>
      <c r="J144" s="554"/>
      <c r="K144" s="554"/>
      <c r="L144" s="613" t="str" cm="1">
        <f t="array" ref="L144">IF(OR(NOT(ISBLANK(H144:K144))),SUM(H144:K144), "")</f>
        <v/>
      </c>
      <c r="M144" s="613" t="str">
        <f t="shared" si="146"/>
        <v/>
      </c>
      <c r="N144" s="555" t="str">
        <f t="shared" si="130"/>
        <v/>
      </c>
      <c r="O144" s="532">
        <f t="shared" si="131"/>
        <v>0</v>
      </c>
      <c r="P144" s="146">
        <f t="shared" si="132"/>
        <v>0</v>
      </c>
      <c r="Q144" s="146">
        <f t="shared" si="96"/>
        <v>0</v>
      </c>
      <c r="R144" s="146">
        <f t="shared" si="97"/>
        <v>0</v>
      </c>
      <c r="S144" s="146" t="str">
        <f t="shared" si="133"/>
        <v/>
      </c>
      <c r="T144" s="146" t="str">
        <f t="shared" si="134"/>
        <v/>
      </c>
      <c r="U144" s="146">
        <f t="shared" si="98"/>
        <v>0</v>
      </c>
      <c r="V144" s="136">
        <f t="shared" si="135"/>
        <v>0</v>
      </c>
      <c r="W144" s="136">
        <f>IF(COLUMN(W$12)-COLUMN($V$12)+1&lt;=$U144,ROUNDUP(IF(SUM($V144:V144)+($E144-SUM($V144:V144))*$N144&gt;$E144-$O144,$E144-$O144-SUM($V144:V144),($E144-SUM($V144:V144))*$N144),0),0)</f>
        <v>0</v>
      </c>
      <c r="X144" s="136">
        <f>IF(COLUMN(X$12)-COLUMN($V$12)+1&lt;=$U144,ROUNDUP(IF(SUM($V144:W144)+($E144-SUM($V144:W144))*$N144&gt;$E144-$O144,$E144-$O144-SUM($V144:W144),($E144-SUM($V144:W144))*$N144),0),0)</f>
        <v>0</v>
      </c>
      <c r="Y144" s="136">
        <f>IF(COLUMN(Y$12)-COLUMN($V$12)+1&lt;=$U144,ROUNDUP(IF(SUM($V144:X144)+($E144-SUM($V144:X144))*$N144&gt;$E144-$O144,$E144-$O144-SUM($V144:X144),($E144-SUM($V144:X144))*$N144),0),0)</f>
        <v>0</v>
      </c>
      <c r="Z144" s="136">
        <f>IF(COLUMN(Z$12)-COLUMN($V$12)+1&lt;=$U144,ROUNDUP(IF(SUM($V144:Y144)+($E144-SUM($V144:Y144))*$N144&gt;$E144-$O144,$E144-$O144-SUM($V144:Y144),($E144-SUM($V144:Y144))*$N144),0),0)</f>
        <v>0</v>
      </c>
      <c r="AA144" s="136">
        <f>IF(COLUMN(AA$12)-COLUMN($V$12)+1&lt;=$U144,ROUNDUP(IF(SUM($V144:Z144)+($E144-SUM($V144:Z144))*$N144&gt;$E144-$O144,$E144-$O144-SUM($V144:Z144),($E144-SUM($V144:Z144))*$N144),0),0)</f>
        <v>0</v>
      </c>
      <c r="AB144" s="136">
        <f>IF(COLUMN(AB$12)-COLUMN($V$12)+1&lt;=$U144,ROUNDUP(IF(SUM($V144:AA144)+($E144-SUM($V144:AA144))*$N144&gt;$E144-$O144,$E144-$O144-SUM($V144:AA144),($E144-SUM($V144:AA144))*$N144),0),0)</f>
        <v>0</v>
      </c>
      <c r="AC144" s="136">
        <f>IF(COLUMN(AC$12)-COLUMN($V$12)+1&lt;=$U144,ROUNDUP(IF(SUM($V144:AB144)+($E144-SUM($V144:AB144))*$N144&gt;$E144-$O144,$E144-$O144-SUM($V144:AB144),($E144-SUM($V144:AB144))*$N144),0),0)</f>
        <v>0</v>
      </c>
      <c r="AD144" s="136">
        <f>IF(COLUMN(AD$12)-COLUMN($V$12)+1&lt;=$U144,ROUNDUP(IF(SUM($V144:AC144)+($E144-SUM($V144:AC144))*$N144&gt;$E144-$O144,$E144-$O144-SUM($V144:AC144),($E144-SUM($V144:AC144))*$N144),0),0)</f>
        <v>0</v>
      </c>
      <c r="AE144" s="136">
        <f>IF(COLUMN(AE$12)-COLUMN($V$12)+1&lt;=$U144,ROUNDUP(IF(SUM($V144:AD144)+($E144-SUM($V144:AD144))*$N144&gt;$E144-$O144,$E144-$O144-SUM($V144:AD144),($E144-SUM($V144:AD144))*$N144),0),0)</f>
        <v>0</v>
      </c>
      <c r="AF144" s="136">
        <f>IF(COLUMN(AF$12)-COLUMN($V$12)+1&lt;=$U144,ROUNDUP(IF(SUM($V144:AE144)+($E144-SUM($V144:AE144))*$N144&gt;$E144-$O144,$E144-$O144-SUM($V144:AE144),($E144-SUM($V144:AE144))*$N144),0),0)</f>
        <v>0</v>
      </c>
      <c r="AG144" s="136">
        <f>IF(COLUMN(AG$12)-COLUMN($V$12)+1&lt;=$U144,ROUNDUP(IF(SUM($V144:AF144)+($E144-SUM($V144:AF144))*$N144&gt;$E144-$O144,$E144-$O144-SUM($V144:AF144),($E144-SUM($V144:AF144))*$N144),0),0)</f>
        <v>0</v>
      </c>
      <c r="AH144" s="136">
        <f>IF(COLUMN(AH$12)-COLUMN($V$12)+1&lt;=$U144,ROUNDUP(IF(SUM($V144:AG144)+($E144-SUM($V144:AG144))*$N144&gt;$E144-$O144,$E144-$O144-SUM($V144:AG144),($E144-SUM($V144:AG144))*$N144),0),0)</f>
        <v>0</v>
      </c>
      <c r="AI144" s="136">
        <f>IF(COLUMN(AI$12)-COLUMN($V$12)+1&lt;=$U144,ROUNDUP(IF(SUM($V144:AH144)+($E144-SUM($V144:AH144))*$N144&gt;$E144-$O144,$E144-$O144-SUM($V144:AH144),($E144-SUM($V144:AH144))*$N144),0),0)</f>
        <v>0</v>
      </c>
      <c r="AJ144" s="136">
        <f>IF(COLUMN(AJ$12)-COLUMN($V$12)+1&lt;=$U144,ROUNDUP(IF(SUM($V144:AI144)+($E144-SUM($V144:AI144))*$N144&gt;$E144-$O144,$E144-$O144-SUM($V144:AI144),($E144-SUM($V144:AI144))*$N144),0),0)</f>
        <v>0</v>
      </c>
      <c r="AK144" s="136">
        <f>IF(COLUMN(AK$12)-COLUMN($V$12)+1&lt;=$U144,ROUNDUP(IF(SUM($V144:AJ144)+($E144-SUM($V144:AJ144))*$N144&gt;$E144-$O144,$E144-$O144-SUM($V144:AJ144),($E144-SUM($V144:AJ144))*$N144),0),0)</f>
        <v>0</v>
      </c>
      <c r="AL144" s="136">
        <f>IF(COLUMN(AL$12)-COLUMN($V$12)+1&lt;=$U144,ROUNDUP(IF(SUM($V144:AK144)+($E144-SUM($V144:AK144))*$N144&gt;$E144-$O144,$E144-$O144-SUM($V144:AK144),($E144-SUM($V144:AK144))*$N144),0),0)</f>
        <v>0</v>
      </c>
      <c r="AM144" s="136">
        <f>IF(COLUMN(AM$12)-COLUMN($V$12)+1&lt;=$U144,ROUNDUP(IF(SUM($V144:AL144)+($E144-SUM($V144:AL144))*$N144&gt;$E144-$O144,$E144-$O144-SUM($V144:AL144),($E144-SUM($V144:AL144))*$N144),0),0)</f>
        <v>0</v>
      </c>
      <c r="AN144" s="136">
        <f>IF(COLUMN(AN$12)-COLUMN($V$12)+1&lt;=$U144,ROUNDUP(IF(SUM($V144:AM144)+($E144-SUM($V144:AM144))*$N144&gt;$E144-$O144,$E144-$O144-SUM($V144:AM144),($E144-SUM($V144:AM144))*$N144),0),0)</f>
        <v>0</v>
      </c>
      <c r="AO144" s="136">
        <f>IF(COLUMN(AO$12)-COLUMN($V$12)+1&lt;=$U144,ROUNDUP(IF(SUM($V144:AN144)+($E144-SUM($V144:AN144))*$N144&gt;$E144-$O144,$E144-$O144-SUM($V144:AN144),($E144-SUM($V144:AN144))*$N144),0),0)</f>
        <v>0</v>
      </c>
      <c r="AP144" s="136">
        <f>IF(COLUMN(AP$12)-COLUMN($V$12)+1&lt;=$U144,ROUNDUP(IF(SUM($V144:AO144)+($E144-SUM($V144:AO144))*$N144&gt;$E144-$O144,$E144-$O144-SUM($V144:AO144),($E144-SUM($V144:AO144))*$N144),0),0)</f>
        <v>0</v>
      </c>
      <c r="AQ144" s="136">
        <f>IF(COLUMN(AQ$12)-COLUMN($V$12)+1&lt;=$U144,ROUNDUP(IF(SUM($V144:AP144)+($E144-SUM($V144:AP144))*$N144&gt;$E144-$O144,$E144-$O144-SUM($V144:AP144),($E144-SUM($V144:AP144))*$N144),0),0)</f>
        <v>0</v>
      </c>
      <c r="AR144" s="136">
        <f>IF(COLUMN(AR$12)-COLUMN($V$12)+1&lt;=$U144,ROUNDUP(IF(SUM($V144:AQ144)+($E144-SUM($V144:AQ144))*$N144&gt;$E144-$O144,$E144-$O144-SUM($V144:AQ144),($E144-SUM($V144:AQ144))*$N144),0),0)</f>
        <v>0</v>
      </c>
      <c r="AS144" s="136">
        <f>IF(COLUMN(AS$12)-COLUMN($V$12)+1&lt;=$U144,ROUNDUP(IF(SUM($V144:AR144)+($E144-SUM($V144:AR144))*$N144&gt;$E144-$O144,$E144-$O144-SUM($V144:AR144),($E144-SUM($V144:AR144))*$N144),0),0)</f>
        <v>0</v>
      </c>
      <c r="AT144" s="136">
        <f>IF(COLUMN(AT$12)-COLUMN($V$12)+1&lt;=$U144,ROUNDUP(IF(SUM($V144:AS144)+($E144-SUM($V144:AS144))*$N144&gt;$E144-$O144,$E144-$O144-SUM($V144:AS144),($E144-SUM($V144:AS144))*$N144),0),0)</f>
        <v>0</v>
      </c>
      <c r="AU144" s="136">
        <f>IF(COLUMN(AU$12)-COLUMN($V$12)+1&lt;=$U144,ROUNDUP(IF(SUM($V144:AT144)+($E144-SUM($V144:AT144))*$N144&gt;$E144-$O144,$E144-$O144-SUM($V144:AT144),($E144-SUM($V144:AT144))*$N144),0),0)</f>
        <v>0</v>
      </c>
      <c r="AV144" s="136">
        <f>IF(COLUMN(AV$12)-COLUMN($V$12)+1&lt;=$U144,ROUNDUP(IF(SUM($V144:AU144)+($E144-SUM($V144:AU144))*$N144&gt;$E144-$O144,$E144-$O144-SUM($V144:AU144),($E144-SUM($V144:AU144))*$N144),0),0)</f>
        <v>0</v>
      </c>
      <c r="AW144" s="136">
        <f>IF(COLUMN(AW$12)-COLUMN($V$12)+1&lt;=$U144,ROUNDUP(IF(SUM($V144:AV144)+($E144-SUM($V144:AV144))*$N144&gt;$E144-$O144,$E144-$O144-SUM($V144:AV144),($E144-SUM($V144:AV144))*$N144),0),0)</f>
        <v>0</v>
      </c>
      <c r="AX144" s="136">
        <f>IF(COLUMN(AX$12)-COLUMN($V$12)+1&lt;=$U144,ROUNDUP(IF(SUM($V144:AW144)+($E144-SUM($V144:AW144))*$N144&gt;$E144-$O144,$E144-$O144-SUM($V144:AW144),($E144-SUM($V144:AW144))*$N144),0),0)</f>
        <v>0</v>
      </c>
      <c r="AY144" s="136">
        <f>IF(COLUMN(AY$12)-COLUMN($V$12)+1&lt;=$U144,ROUNDUP(IF(SUM($V144:AX144)+($E144-SUM($V144:AX144))*$N144&gt;$E144-$O144,$E144-$O144-SUM($V144:AX144),($E144-SUM($V144:AX144))*$N144),0),0)</f>
        <v>0</v>
      </c>
      <c r="AZ144" s="136">
        <f>IF(COLUMN(AZ$12)-COLUMN($V$12)+1&lt;=$U144,ROUNDUP(IF(SUM($V144:AY144)+($E144-SUM($V144:AY144))*$N144&gt;$E144-$O144,$E144-$O144-SUM($V144:AY144),($E144-SUM($V144:AY144))*$N144),0),0)</f>
        <v>0</v>
      </c>
      <c r="BA144" s="136">
        <f>IF(COLUMN(BA$12)-COLUMN($V$12)+1&lt;=$U144,ROUNDUP(IF(SUM($V144:AZ144)+($E144-SUM($V144:AZ144))*$N144&gt;$E144-$O144,$E144-$O144-SUM($V144:AZ144),($E144-SUM($V144:AZ144))*$N144),0),0)</f>
        <v>0</v>
      </c>
      <c r="BB144" s="556">
        <f t="shared" si="136"/>
        <v>0</v>
      </c>
      <c r="BC144" s="556">
        <f t="shared" si="137"/>
        <v>0</v>
      </c>
      <c r="BD144" s="146">
        <f t="shared" si="138"/>
        <v>0</v>
      </c>
      <c r="BE144" s="146">
        <f t="shared" si="139"/>
        <v>0</v>
      </c>
      <c r="BF144" s="146">
        <f t="shared" si="140"/>
        <v>0</v>
      </c>
      <c r="BH144" s="557">
        <f t="shared" si="141"/>
        <v>0</v>
      </c>
      <c r="BI144" s="558">
        <f t="shared" si="99"/>
        <v>0</v>
      </c>
      <c r="BJ144" s="558">
        <f t="shared" si="100"/>
        <v>0</v>
      </c>
      <c r="BK144" s="557">
        <f t="shared" si="142"/>
        <v>0</v>
      </c>
      <c r="BL144" s="558">
        <f t="shared" si="101"/>
        <v>0</v>
      </c>
      <c r="BM144" s="558">
        <f t="shared" si="102"/>
        <v>0</v>
      </c>
      <c r="BN144" s="558">
        <f t="shared" si="103"/>
        <v>0</v>
      </c>
      <c r="BO144" s="558">
        <f t="shared" si="104"/>
        <v>0</v>
      </c>
      <c r="BP144" s="558">
        <f t="shared" si="105"/>
        <v>0</v>
      </c>
      <c r="BQ144" s="558">
        <f t="shared" si="106"/>
        <v>0</v>
      </c>
      <c r="BR144" s="533"/>
      <c r="BS144" s="557">
        <f t="shared" si="143"/>
        <v>0</v>
      </c>
      <c r="BT144" s="558">
        <f t="shared" si="107"/>
        <v>0</v>
      </c>
      <c r="BU144" s="558">
        <f t="shared" si="108"/>
        <v>0</v>
      </c>
      <c r="BV144" s="557">
        <f t="shared" si="144"/>
        <v>0</v>
      </c>
      <c r="BW144" s="558">
        <f t="shared" si="109"/>
        <v>0</v>
      </c>
      <c r="BX144" s="558">
        <f t="shared" si="110"/>
        <v>0</v>
      </c>
      <c r="BY144" s="558">
        <f t="shared" si="111"/>
        <v>0</v>
      </c>
      <c r="BZ144" s="558">
        <f t="shared" si="112"/>
        <v>0</v>
      </c>
      <c r="CA144" s="558">
        <f t="shared" si="113"/>
        <v>0</v>
      </c>
      <c r="CB144" s="558">
        <f t="shared" si="114"/>
        <v>0</v>
      </c>
      <c r="CC144" s="533"/>
      <c r="CD144" s="533"/>
      <c r="CE144" s="533"/>
      <c r="CF144" s="533"/>
      <c r="CG144" s="533"/>
      <c r="CH144" s="533"/>
      <c r="CI144" s="533"/>
      <c r="CJ144" s="533"/>
      <c r="CK144" s="533"/>
      <c r="CL144" s="533"/>
      <c r="CM144" s="533"/>
      <c r="CN144" s="533"/>
      <c r="CO144" s="533"/>
      <c r="CP144" s="533"/>
      <c r="CQ144" s="533"/>
      <c r="CR144" s="533"/>
      <c r="CS144" s="533"/>
      <c r="CT144" s="533"/>
      <c r="CU144" s="533"/>
      <c r="CV144" s="533"/>
      <c r="CW144" s="533"/>
      <c r="CX144" s="533"/>
      <c r="CY144" s="533"/>
      <c r="CZ144" s="533"/>
    </row>
    <row r="145" spans="2:104" ht="13.5" x14ac:dyDescent="0.2">
      <c r="B145" s="145" t="str">
        <f t="shared" si="145"/>
        <v/>
      </c>
      <c r="C145" s="550"/>
      <c r="D145" s="551"/>
      <c r="E145" s="552"/>
      <c r="F145" s="553"/>
      <c r="G145" s="553"/>
      <c r="H145" s="554"/>
      <c r="I145" s="554"/>
      <c r="J145" s="554"/>
      <c r="K145" s="554"/>
      <c r="L145" s="613" t="str" cm="1">
        <f t="array" ref="L145">IF(OR(NOT(ISBLANK(H145:K145))),SUM(H145:K145), "")</f>
        <v/>
      </c>
      <c r="M145" s="613" t="str">
        <f t="shared" si="146"/>
        <v/>
      </c>
      <c r="N145" s="555" t="str">
        <f t="shared" si="130"/>
        <v/>
      </c>
      <c r="O145" s="532">
        <f t="shared" si="131"/>
        <v>0</v>
      </c>
      <c r="P145" s="146">
        <f t="shared" si="132"/>
        <v>0</v>
      </c>
      <c r="Q145" s="146">
        <f t="shared" si="96"/>
        <v>0</v>
      </c>
      <c r="R145" s="146">
        <f t="shared" si="97"/>
        <v>0</v>
      </c>
      <c r="S145" s="146" t="str">
        <f t="shared" si="133"/>
        <v/>
      </c>
      <c r="T145" s="146" t="str">
        <f t="shared" si="134"/>
        <v/>
      </c>
      <c r="U145" s="146">
        <f t="shared" si="98"/>
        <v>0</v>
      </c>
      <c r="V145" s="136">
        <f t="shared" si="135"/>
        <v>0</v>
      </c>
      <c r="W145" s="136">
        <f>IF(COLUMN(W$12)-COLUMN($V$12)+1&lt;=$U145,ROUNDUP(IF(SUM($V145:V145)+($E145-SUM($V145:V145))*$N145&gt;$E145-$O145,$E145-$O145-SUM($V145:V145),($E145-SUM($V145:V145))*$N145),0),0)</f>
        <v>0</v>
      </c>
      <c r="X145" s="136">
        <f>IF(COLUMN(X$12)-COLUMN($V$12)+1&lt;=$U145,ROUNDUP(IF(SUM($V145:W145)+($E145-SUM($V145:W145))*$N145&gt;$E145-$O145,$E145-$O145-SUM($V145:W145),($E145-SUM($V145:W145))*$N145),0),0)</f>
        <v>0</v>
      </c>
      <c r="Y145" s="136">
        <f>IF(COLUMN(Y$12)-COLUMN($V$12)+1&lt;=$U145,ROUNDUP(IF(SUM($V145:X145)+($E145-SUM($V145:X145))*$N145&gt;$E145-$O145,$E145-$O145-SUM($V145:X145),($E145-SUM($V145:X145))*$N145),0),0)</f>
        <v>0</v>
      </c>
      <c r="Z145" s="136">
        <f>IF(COLUMN(Z$12)-COLUMN($V$12)+1&lt;=$U145,ROUNDUP(IF(SUM($V145:Y145)+($E145-SUM($V145:Y145))*$N145&gt;$E145-$O145,$E145-$O145-SUM($V145:Y145),($E145-SUM($V145:Y145))*$N145),0),0)</f>
        <v>0</v>
      </c>
      <c r="AA145" s="136">
        <f>IF(COLUMN(AA$12)-COLUMN($V$12)+1&lt;=$U145,ROUNDUP(IF(SUM($V145:Z145)+($E145-SUM($V145:Z145))*$N145&gt;$E145-$O145,$E145-$O145-SUM($V145:Z145),($E145-SUM($V145:Z145))*$N145),0),0)</f>
        <v>0</v>
      </c>
      <c r="AB145" s="136">
        <f>IF(COLUMN(AB$12)-COLUMN($V$12)+1&lt;=$U145,ROUNDUP(IF(SUM($V145:AA145)+($E145-SUM($V145:AA145))*$N145&gt;$E145-$O145,$E145-$O145-SUM($V145:AA145),($E145-SUM($V145:AA145))*$N145),0),0)</f>
        <v>0</v>
      </c>
      <c r="AC145" s="136">
        <f>IF(COLUMN(AC$12)-COLUMN($V$12)+1&lt;=$U145,ROUNDUP(IF(SUM($V145:AB145)+($E145-SUM($V145:AB145))*$N145&gt;$E145-$O145,$E145-$O145-SUM($V145:AB145),($E145-SUM($V145:AB145))*$N145),0),0)</f>
        <v>0</v>
      </c>
      <c r="AD145" s="136">
        <f>IF(COLUMN(AD$12)-COLUMN($V$12)+1&lt;=$U145,ROUNDUP(IF(SUM($V145:AC145)+($E145-SUM($V145:AC145))*$N145&gt;$E145-$O145,$E145-$O145-SUM($V145:AC145),($E145-SUM($V145:AC145))*$N145),0),0)</f>
        <v>0</v>
      </c>
      <c r="AE145" s="136">
        <f>IF(COLUMN(AE$12)-COLUMN($V$12)+1&lt;=$U145,ROUNDUP(IF(SUM($V145:AD145)+($E145-SUM($V145:AD145))*$N145&gt;$E145-$O145,$E145-$O145-SUM($V145:AD145),($E145-SUM($V145:AD145))*$N145),0),0)</f>
        <v>0</v>
      </c>
      <c r="AF145" s="136">
        <f>IF(COLUMN(AF$12)-COLUMN($V$12)+1&lt;=$U145,ROUNDUP(IF(SUM($V145:AE145)+($E145-SUM($V145:AE145))*$N145&gt;$E145-$O145,$E145-$O145-SUM($V145:AE145),($E145-SUM($V145:AE145))*$N145),0),0)</f>
        <v>0</v>
      </c>
      <c r="AG145" s="136">
        <f>IF(COLUMN(AG$12)-COLUMN($V$12)+1&lt;=$U145,ROUNDUP(IF(SUM($V145:AF145)+($E145-SUM($V145:AF145))*$N145&gt;$E145-$O145,$E145-$O145-SUM($V145:AF145),($E145-SUM($V145:AF145))*$N145),0),0)</f>
        <v>0</v>
      </c>
      <c r="AH145" s="136">
        <f>IF(COLUMN(AH$12)-COLUMN($V$12)+1&lt;=$U145,ROUNDUP(IF(SUM($V145:AG145)+($E145-SUM($V145:AG145))*$N145&gt;$E145-$O145,$E145-$O145-SUM($V145:AG145),($E145-SUM($V145:AG145))*$N145),0),0)</f>
        <v>0</v>
      </c>
      <c r="AI145" s="136">
        <f>IF(COLUMN(AI$12)-COLUMN($V$12)+1&lt;=$U145,ROUNDUP(IF(SUM($V145:AH145)+($E145-SUM($V145:AH145))*$N145&gt;$E145-$O145,$E145-$O145-SUM($V145:AH145),($E145-SUM($V145:AH145))*$N145),0),0)</f>
        <v>0</v>
      </c>
      <c r="AJ145" s="136">
        <f>IF(COLUMN(AJ$12)-COLUMN($V$12)+1&lt;=$U145,ROUNDUP(IF(SUM($V145:AI145)+($E145-SUM($V145:AI145))*$N145&gt;$E145-$O145,$E145-$O145-SUM($V145:AI145),($E145-SUM($V145:AI145))*$N145),0),0)</f>
        <v>0</v>
      </c>
      <c r="AK145" s="136">
        <f>IF(COLUMN(AK$12)-COLUMN($V$12)+1&lt;=$U145,ROUNDUP(IF(SUM($V145:AJ145)+($E145-SUM($V145:AJ145))*$N145&gt;$E145-$O145,$E145-$O145-SUM($V145:AJ145),($E145-SUM($V145:AJ145))*$N145),0),0)</f>
        <v>0</v>
      </c>
      <c r="AL145" s="136">
        <f>IF(COLUMN(AL$12)-COLUMN($V$12)+1&lt;=$U145,ROUNDUP(IF(SUM($V145:AK145)+($E145-SUM($V145:AK145))*$N145&gt;$E145-$O145,$E145-$O145-SUM($V145:AK145),($E145-SUM($V145:AK145))*$N145),0),0)</f>
        <v>0</v>
      </c>
      <c r="AM145" s="136">
        <f>IF(COLUMN(AM$12)-COLUMN($V$12)+1&lt;=$U145,ROUNDUP(IF(SUM($V145:AL145)+($E145-SUM($V145:AL145))*$N145&gt;$E145-$O145,$E145-$O145-SUM($V145:AL145),($E145-SUM($V145:AL145))*$N145),0),0)</f>
        <v>0</v>
      </c>
      <c r="AN145" s="136">
        <f>IF(COLUMN(AN$12)-COLUMN($V$12)+1&lt;=$U145,ROUNDUP(IF(SUM($V145:AM145)+($E145-SUM($V145:AM145))*$N145&gt;$E145-$O145,$E145-$O145-SUM($V145:AM145),($E145-SUM($V145:AM145))*$N145),0),0)</f>
        <v>0</v>
      </c>
      <c r="AO145" s="136">
        <f>IF(COLUMN(AO$12)-COLUMN($V$12)+1&lt;=$U145,ROUNDUP(IF(SUM($V145:AN145)+($E145-SUM($V145:AN145))*$N145&gt;$E145-$O145,$E145-$O145-SUM($V145:AN145),($E145-SUM($V145:AN145))*$N145),0),0)</f>
        <v>0</v>
      </c>
      <c r="AP145" s="136">
        <f>IF(COLUMN(AP$12)-COLUMN($V$12)+1&lt;=$U145,ROUNDUP(IF(SUM($V145:AO145)+($E145-SUM($V145:AO145))*$N145&gt;$E145-$O145,$E145-$O145-SUM($V145:AO145),($E145-SUM($V145:AO145))*$N145),0),0)</f>
        <v>0</v>
      </c>
      <c r="AQ145" s="136">
        <f>IF(COLUMN(AQ$12)-COLUMN($V$12)+1&lt;=$U145,ROUNDUP(IF(SUM($V145:AP145)+($E145-SUM($V145:AP145))*$N145&gt;$E145-$O145,$E145-$O145-SUM($V145:AP145),($E145-SUM($V145:AP145))*$N145),0),0)</f>
        <v>0</v>
      </c>
      <c r="AR145" s="136">
        <f>IF(COLUMN(AR$12)-COLUMN($V$12)+1&lt;=$U145,ROUNDUP(IF(SUM($V145:AQ145)+($E145-SUM($V145:AQ145))*$N145&gt;$E145-$O145,$E145-$O145-SUM($V145:AQ145),($E145-SUM($V145:AQ145))*$N145),0),0)</f>
        <v>0</v>
      </c>
      <c r="AS145" s="136">
        <f>IF(COLUMN(AS$12)-COLUMN($V$12)+1&lt;=$U145,ROUNDUP(IF(SUM($V145:AR145)+($E145-SUM($V145:AR145))*$N145&gt;$E145-$O145,$E145-$O145-SUM($V145:AR145),($E145-SUM($V145:AR145))*$N145),0),0)</f>
        <v>0</v>
      </c>
      <c r="AT145" s="136">
        <f>IF(COLUMN(AT$12)-COLUMN($V$12)+1&lt;=$U145,ROUNDUP(IF(SUM($V145:AS145)+($E145-SUM($V145:AS145))*$N145&gt;$E145-$O145,$E145-$O145-SUM($V145:AS145),($E145-SUM($V145:AS145))*$N145),0),0)</f>
        <v>0</v>
      </c>
      <c r="AU145" s="136">
        <f>IF(COLUMN(AU$12)-COLUMN($V$12)+1&lt;=$U145,ROUNDUP(IF(SUM($V145:AT145)+($E145-SUM($V145:AT145))*$N145&gt;$E145-$O145,$E145-$O145-SUM($V145:AT145),($E145-SUM($V145:AT145))*$N145),0),0)</f>
        <v>0</v>
      </c>
      <c r="AV145" s="136">
        <f>IF(COLUMN(AV$12)-COLUMN($V$12)+1&lt;=$U145,ROUNDUP(IF(SUM($V145:AU145)+($E145-SUM($V145:AU145))*$N145&gt;$E145-$O145,$E145-$O145-SUM($V145:AU145),($E145-SUM($V145:AU145))*$N145),0),0)</f>
        <v>0</v>
      </c>
      <c r="AW145" s="136">
        <f>IF(COLUMN(AW$12)-COLUMN($V$12)+1&lt;=$U145,ROUNDUP(IF(SUM($V145:AV145)+($E145-SUM($V145:AV145))*$N145&gt;$E145-$O145,$E145-$O145-SUM($V145:AV145),($E145-SUM($V145:AV145))*$N145),0),0)</f>
        <v>0</v>
      </c>
      <c r="AX145" s="136">
        <f>IF(COLUMN(AX$12)-COLUMN($V$12)+1&lt;=$U145,ROUNDUP(IF(SUM($V145:AW145)+($E145-SUM($V145:AW145))*$N145&gt;$E145-$O145,$E145-$O145-SUM($V145:AW145),($E145-SUM($V145:AW145))*$N145),0),0)</f>
        <v>0</v>
      </c>
      <c r="AY145" s="136">
        <f>IF(COLUMN(AY$12)-COLUMN($V$12)+1&lt;=$U145,ROUNDUP(IF(SUM($V145:AX145)+($E145-SUM($V145:AX145))*$N145&gt;$E145-$O145,$E145-$O145-SUM($V145:AX145),($E145-SUM($V145:AX145))*$N145),0),0)</f>
        <v>0</v>
      </c>
      <c r="AZ145" s="136">
        <f>IF(COLUMN(AZ$12)-COLUMN($V$12)+1&lt;=$U145,ROUNDUP(IF(SUM($V145:AY145)+($E145-SUM($V145:AY145))*$N145&gt;$E145-$O145,$E145-$O145-SUM($V145:AY145),($E145-SUM($V145:AY145))*$N145),0),0)</f>
        <v>0</v>
      </c>
      <c r="BA145" s="136">
        <f>IF(COLUMN(BA$12)-COLUMN($V$12)+1&lt;=$U145,ROUNDUP(IF(SUM($V145:AZ145)+($E145-SUM($V145:AZ145))*$N145&gt;$E145-$O145,$E145-$O145-SUM($V145:AZ145),($E145-SUM($V145:AZ145))*$N145),0),0)</f>
        <v>0</v>
      </c>
      <c r="BB145" s="556">
        <f t="shared" si="136"/>
        <v>0</v>
      </c>
      <c r="BC145" s="556">
        <f t="shared" si="137"/>
        <v>0</v>
      </c>
      <c r="BD145" s="146">
        <f t="shared" si="138"/>
        <v>0</v>
      </c>
      <c r="BE145" s="146">
        <f t="shared" si="139"/>
        <v>0</v>
      </c>
      <c r="BF145" s="146">
        <f t="shared" si="140"/>
        <v>0</v>
      </c>
      <c r="BH145" s="557">
        <f t="shared" si="141"/>
        <v>0</v>
      </c>
      <c r="BI145" s="558">
        <f t="shared" si="99"/>
        <v>0</v>
      </c>
      <c r="BJ145" s="558">
        <f t="shared" si="100"/>
        <v>0</v>
      </c>
      <c r="BK145" s="557">
        <f t="shared" si="142"/>
        <v>0</v>
      </c>
      <c r="BL145" s="558">
        <f t="shared" si="101"/>
        <v>0</v>
      </c>
      <c r="BM145" s="558">
        <f t="shared" si="102"/>
        <v>0</v>
      </c>
      <c r="BN145" s="558">
        <f t="shared" si="103"/>
        <v>0</v>
      </c>
      <c r="BO145" s="558">
        <f t="shared" si="104"/>
        <v>0</v>
      </c>
      <c r="BP145" s="558">
        <f t="shared" si="105"/>
        <v>0</v>
      </c>
      <c r="BQ145" s="558">
        <f t="shared" si="106"/>
        <v>0</v>
      </c>
      <c r="BR145" s="533"/>
      <c r="BS145" s="557">
        <f t="shared" si="143"/>
        <v>0</v>
      </c>
      <c r="BT145" s="558">
        <f t="shared" si="107"/>
        <v>0</v>
      </c>
      <c r="BU145" s="558">
        <f t="shared" si="108"/>
        <v>0</v>
      </c>
      <c r="BV145" s="557">
        <f t="shared" si="144"/>
        <v>0</v>
      </c>
      <c r="BW145" s="558">
        <f t="shared" si="109"/>
        <v>0</v>
      </c>
      <c r="BX145" s="558">
        <f t="shared" si="110"/>
        <v>0</v>
      </c>
      <c r="BY145" s="558">
        <f t="shared" si="111"/>
        <v>0</v>
      </c>
      <c r="BZ145" s="558">
        <f t="shared" si="112"/>
        <v>0</v>
      </c>
      <c r="CA145" s="558">
        <f t="shared" si="113"/>
        <v>0</v>
      </c>
      <c r="CB145" s="558">
        <f t="shared" si="114"/>
        <v>0</v>
      </c>
      <c r="CC145" s="533"/>
      <c r="CD145" s="533"/>
      <c r="CE145" s="533"/>
      <c r="CF145" s="533"/>
      <c r="CG145" s="533"/>
      <c r="CH145" s="533"/>
      <c r="CI145" s="533"/>
      <c r="CJ145" s="533"/>
      <c r="CK145" s="533"/>
      <c r="CL145" s="533"/>
      <c r="CM145" s="533"/>
      <c r="CN145" s="533"/>
      <c r="CO145" s="533"/>
      <c r="CP145" s="533"/>
      <c r="CQ145" s="533"/>
      <c r="CR145" s="533"/>
      <c r="CS145" s="533"/>
      <c r="CT145" s="533"/>
      <c r="CU145" s="533"/>
      <c r="CV145" s="533"/>
      <c r="CW145" s="533"/>
      <c r="CX145" s="533"/>
      <c r="CY145" s="533"/>
      <c r="CZ145" s="533"/>
    </row>
    <row r="146" spans="2:104" ht="13.5" x14ac:dyDescent="0.2">
      <c r="B146" s="145" t="str">
        <f t="shared" si="145"/>
        <v/>
      </c>
      <c r="C146" s="550"/>
      <c r="D146" s="551"/>
      <c r="E146" s="552"/>
      <c r="F146" s="553"/>
      <c r="G146" s="553"/>
      <c r="H146" s="554"/>
      <c r="I146" s="554"/>
      <c r="J146" s="554"/>
      <c r="K146" s="554"/>
      <c r="L146" s="613" t="str" cm="1">
        <f t="array" ref="L146">IF(OR(NOT(ISBLANK(H146:K146))),SUM(H146:K146), "")</f>
        <v/>
      </c>
      <c r="M146" s="613" t="str">
        <f t="shared" si="146"/>
        <v/>
      </c>
      <c r="N146" s="555" t="str">
        <f t="shared" si="130"/>
        <v/>
      </c>
      <c r="O146" s="532">
        <f t="shared" si="131"/>
        <v>0</v>
      </c>
      <c r="P146" s="146">
        <f t="shared" si="132"/>
        <v>0</v>
      </c>
      <c r="Q146" s="146">
        <f t="shared" si="96"/>
        <v>0</v>
      </c>
      <c r="R146" s="146">
        <f t="shared" si="97"/>
        <v>0</v>
      </c>
      <c r="S146" s="146" t="str">
        <f t="shared" si="133"/>
        <v/>
      </c>
      <c r="T146" s="146" t="str">
        <f t="shared" si="134"/>
        <v/>
      </c>
      <c r="U146" s="146">
        <f t="shared" si="98"/>
        <v>0</v>
      </c>
      <c r="V146" s="136">
        <f t="shared" si="135"/>
        <v>0</v>
      </c>
      <c r="W146" s="136">
        <f>IF(COLUMN(W$12)-COLUMN($V$12)+1&lt;=$U146,ROUNDUP(IF(SUM($V146:V146)+($E146-SUM($V146:V146))*$N146&gt;$E146-$O146,$E146-$O146-SUM($V146:V146),($E146-SUM($V146:V146))*$N146),0),0)</f>
        <v>0</v>
      </c>
      <c r="X146" s="136">
        <f>IF(COLUMN(X$12)-COLUMN($V$12)+1&lt;=$U146,ROUNDUP(IF(SUM($V146:W146)+($E146-SUM($V146:W146))*$N146&gt;$E146-$O146,$E146-$O146-SUM($V146:W146),($E146-SUM($V146:W146))*$N146),0),0)</f>
        <v>0</v>
      </c>
      <c r="Y146" s="136">
        <f>IF(COLUMN(Y$12)-COLUMN($V$12)+1&lt;=$U146,ROUNDUP(IF(SUM($V146:X146)+($E146-SUM($V146:X146))*$N146&gt;$E146-$O146,$E146-$O146-SUM($V146:X146),($E146-SUM($V146:X146))*$N146),0),0)</f>
        <v>0</v>
      </c>
      <c r="Z146" s="136">
        <f>IF(COLUMN(Z$12)-COLUMN($V$12)+1&lt;=$U146,ROUNDUP(IF(SUM($V146:Y146)+($E146-SUM($V146:Y146))*$N146&gt;$E146-$O146,$E146-$O146-SUM($V146:Y146),($E146-SUM($V146:Y146))*$N146),0),0)</f>
        <v>0</v>
      </c>
      <c r="AA146" s="136">
        <f>IF(COLUMN(AA$12)-COLUMN($V$12)+1&lt;=$U146,ROUNDUP(IF(SUM($V146:Z146)+($E146-SUM($V146:Z146))*$N146&gt;$E146-$O146,$E146-$O146-SUM($V146:Z146),($E146-SUM($V146:Z146))*$N146),0),0)</f>
        <v>0</v>
      </c>
      <c r="AB146" s="136">
        <f>IF(COLUMN(AB$12)-COLUMN($V$12)+1&lt;=$U146,ROUNDUP(IF(SUM($V146:AA146)+($E146-SUM($V146:AA146))*$N146&gt;$E146-$O146,$E146-$O146-SUM($V146:AA146),($E146-SUM($V146:AA146))*$N146),0),0)</f>
        <v>0</v>
      </c>
      <c r="AC146" s="136">
        <f>IF(COLUMN(AC$12)-COLUMN($V$12)+1&lt;=$U146,ROUNDUP(IF(SUM($V146:AB146)+($E146-SUM($V146:AB146))*$N146&gt;$E146-$O146,$E146-$O146-SUM($V146:AB146),($E146-SUM($V146:AB146))*$N146),0),0)</f>
        <v>0</v>
      </c>
      <c r="AD146" s="136">
        <f>IF(COLUMN(AD$12)-COLUMN($V$12)+1&lt;=$U146,ROUNDUP(IF(SUM($V146:AC146)+($E146-SUM($V146:AC146))*$N146&gt;$E146-$O146,$E146-$O146-SUM($V146:AC146),($E146-SUM($V146:AC146))*$N146),0),0)</f>
        <v>0</v>
      </c>
      <c r="AE146" s="136">
        <f>IF(COLUMN(AE$12)-COLUMN($V$12)+1&lt;=$U146,ROUNDUP(IF(SUM($V146:AD146)+($E146-SUM($V146:AD146))*$N146&gt;$E146-$O146,$E146-$O146-SUM($V146:AD146),($E146-SUM($V146:AD146))*$N146),0),0)</f>
        <v>0</v>
      </c>
      <c r="AF146" s="136">
        <f>IF(COLUMN(AF$12)-COLUMN($V$12)+1&lt;=$U146,ROUNDUP(IF(SUM($V146:AE146)+($E146-SUM($V146:AE146))*$N146&gt;$E146-$O146,$E146-$O146-SUM($V146:AE146),($E146-SUM($V146:AE146))*$N146),0),0)</f>
        <v>0</v>
      </c>
      <c r="AG146" s="136">
        <f>IF(COLUMN(AG$12)-COLUMN($V$12)+1&lt;=$U146,ROUNDUP(IF(SUM($V146:AF146)+($E146-SUM($V146:AF146))*$N146&gt;$E146-$O146,$E146-$O146-SUM($V146:AF146),($E146-SUM($V146:AF146))*$N146),0),0)</f>
        <v>0</v>
      </c>
      <c r="AH146" s="136">
        <f>IF(COLUMN(AH$12)-COLUMN($V$12)+1&lt;=$U146,ROUNDUP(IF(SUM($V146:AG146)+($E146-SUM($V146:AG146))*$N146&gt;$E146-$O146,$E146-$O146-SUM($V146:AG146),($E146-SUM($V146:AG146))*$N146),0),0)</f>
        <v>0</v>
      </c>
      <c r="AI146" s="136">
        <f>IF(COLUMN(AI$12)-COLUMN($V$12)+1&lt;=$U146,ROUNDUP(IF(SUM($V146:AH146)+($E146-SUM($V146:AH146))*$N146&gt;$E146-$O146,$E146-$O146-SUM($V146:AH146),($E146-SUM($V146:AH146))*$N146),0),0)</f>
        <v>0</v>
      </c>
      <c r="AJ146" s="136">
        <f>IF(COLUMN(AJ$12)-COLUMN($V$12)+1&lt;=$U146,ROUNDUP(IF(SUM($V146:AI146)+($E146-SUM($V146:AI146))*$N146&gt;$E146-$O146,$E146-$O146-SUM($V146:AI146),($E146-SUM($V146:AI146))*$N146),0),0)</f>
        <v>0</v>
      </c>
      <c r="AK146" s="136">
        <f>IF(COLUMN(AK$12)-COLUMN($V$12)+1&lt;=$U146,ROUNDUP(IF(SUM($V146:AJ146)+($E146-SUM($V146:AJ146))*$N146&gt;$E146-$O146,$E146-$O146-SUM($V146:AJ146),($E146-SUM($V146:AJ146))*$N146),0),0)</f>
        <v>0</v>
      </c>
      <c r="AL146" s="136">
        <f>IF(COLUMN(AL$12)-COLUMN($V$12)+1&lt;=$U146,ROUNDUP(IF(SUM($V146:AK146)+($E146-SUM($V146:AK146))*$N146&gt;$E146-$O146,$E146-$O146-SUM($V146:AK146),($E146-SUM($V146:AK146))*$N146),0),0)</f>
        <v>0</v>
      </c>
      <c r="AM146" s="136">
        <f>IF(COLUMN(AM$12)-COLUMN($V$12)+1&lt;=$U146,ROUNDUP(IF(SUM($V146:AL146)+($E146-SUM($V146:AL146))*$N146&gt;$E146-$O146,$E146-$O146-SUM($V146:AL146),($E146-SUM($V146:AL146))*$N146),0),0)</f>
        <v>0</v>
      </c>
      <c r="AN146" s="136">
        <f>IF(COLUMN(AN$12)-COLUMN($V$12)+1&lt;=$U146,ROUNDUP(IF(SUM($V146:AM146)+($E146-SUM($V146:AM146))*$N146&gt;$E146-$O146,$E146-$O146-SUM($V146:AM146),($E146-SUM($V146:AM146))*$N146),0),0)</f>
        <v>0</v>
      </c>
      <c r="AO146" s="136">
        <f>IF(COLUMN(AO$12)-COLUMN($V$12)+1&lt;=$U146,ROUNDUP(IF(SUM($V146:AN146)+($E146-SUM($V146:AN146))*$N146&gt;$E146-$O146,$E146-$O146-SUM($V146:AN146),($E146-SUM($V146:AN146))*$N146),0),0)</f>
        <v>0</v>
      </c>
      <c r="AP146" s="136">
        <f>IF(COLUMN(AP$12)-COLUMN($V$12)+1&lt;=$U146,ROUNDUP(IF(SUM($V146:AO146)+($E146-SUM($V146:AO146))*$N146&gt;$E146-$O146,$E146-$O146-SUM($V146:AO146),($E146-SUM($V146:AO146))*$N146),0),0)</f>
        <v>0</v>
      </c>
      <c r="AQ146" s="136">
        <f>IF(COLUMN(AQ$12)-COLUMN($V$12)+1&lt;=$U146,ROUNDUP(IF(SUM($V146:AP146)+($E146-SUM($V146:AP146))*$N146&gt;$E146-$O146,$E146-$O146-SUM($V146:AP146),($E146-SUM($V146:AP146))*$N146),0),0)</f>
        <v>0</v>
      </c>
      <c r="AR146" s="136">
        <f>IF(COLUMN(AR$12)-COLUMN($V$12)+1&lt;=$U146,ROUNDUP(IF(SUM($V146:AQ146)+($E146-SUM($V146:AQ146))*$N146&gt;$E146-$O146,$E146-$O146-SUM($V146:AQ146),($E146-SUM($V146:AQ146))*$N146),0),0)</f>
        <v>0</v>
      </c>
      <c r="AS146" s="136">
        <f>IF(COLUMN(AS$12)-COLUMN($V$12)+1&lt;=$U146,ROUNDUP(IF(SUM($V146:AR146)+($E146-SUM($V146:AR146))*$N146&gt;$E146-$O146,$E146-$O146-SUM($V146:AR146),($E146-SUM($V146:AR146))*$N146),0),0)</f>
        <v>0</v>
      </c>
      <c r="AT146" s="136">
        <f>IF(COLUMN(AT$12)-COLUMN($V$12)+1&lt;=$U146,ROUNDUP(IF(SUM($V146:AS146)+($E146-SUM($V146:AS146))*$N146&gt;$E146-$O146,$E146-$O146-SUM($V146:AS146),($E146-SUM($V146:AS146))*$N146),0),0)</f>
        <v>0</v>
      </c>
      <c r="AU146" s="136">
        <f>IF(COLUMN(AU$12)-COLUMN($V$12)+1&lt;=$U146,ROUNDUP(IF(SUM($V146:AT146)+($E146-SUM($V146:AT146))*$N146&gt;$E146-$O146,$E146-$O146-SUM($V146:AT146),($E146-SUM($V146:AT146))*$N146),0),0)</f>
        <v>0</v>
      </c>
      <c r="AV146" s="136">
        <f>IF(COLUMN(AV$12)-COLUMN($V$12)+1&lt;=$U146,ROUNDUP(IF(SUM($V146:AU146)+($E146-SUM($V146:AU146))*$N146&gt;$E146-$O146,$E146-$O146-SUM($V146:AU146),($E146-SUM($V146:AU146))*$N146),0),0)</f>
        <v>0</v>
      </c>
      <c r="AW146" s="136">
        <f>IF(COLUMN(AW$12)-COLUMN($V$12)+1&lt;=$U146,ROUNDUP(IF(SUM($V146:AV146)+($E146-SUM($V146:AV146))*$N146&gt;$E146-$O146,$E146-$O146-SUM($V146:AV146),($E146-SUM($V146:AV146))*$N146),0),0)</f>
        <v>0</v>
      </c>
      <c r="AX146" s="136">
        <f>IF(COLUMN(AX$12)-COLUMN($V$12)+1&lt;=$U146,ROUNDUP(IF(SUM($V146:AW146)+($E146-SUM($V146:AW146))*$N146&gt;$E146-$O146,$E146-$O146-SUM($V146:AW146),($E146-SUM($V146:AW146))*$N146),0),0)</f>
        <v>0</v>
      </c>
      <c r="AY146" s="136">
        <f>IF(COLUMN(AY$12)-COLUMN($V$12)+1&lt;=$U146,ROUNDUP(IF(SUM($V146:AX146)+($E146-SUM($V146:AX146))*$N146&gt;$E146-$O146,$E146-$O146-SUM($V146:AX146),($E146-SUM($V146:AX146))*$N146),0),0)</f>
        <v>0</v>
      </c>
      <c r="AZ146" s="136">
        <f>IF(COLUMN(AZ$12)-COLUMN($V$12)+1&lt;=$U146,ROUNDUP(IF(SUM($V146:AY146)+($E146-SUM($V146:AY146))*$N146&gt;$E146-$O146,$E146-$O146-SUM($V146:AY146),($E146-SUM($V146:AY146))*$N146),0),0)</f>
        <v>0</v>
      </c>
      <c r="BA146" s="136">
        <f>IF(COLUMN(BA$12)-COLUMN($V$12)+1&lt;=$U146,ROUNDUP(IF(SUM($V146:AZ146)+($E146-SUM($V146:AZ146))*$N146&gt;$E146-$O146,$E146-$O146-SUM($V146:AZ146),($E146-SUM($V146:AZ146))*$N146),0),0)</f>
        <v>0</v>
      </c>
      <c r="BB146" s="556">
        <f t="shared" si="136"/>
        <v>0</v>
      </c>
      <c r="BC146" s="556">
        <f t="shared" si="137"/>
        <v>0</v>
      </c>
      <c r="BD146" s="146">
        <f t="shared" si="138"/>
        <v>0</v>
      </c>
      <c r="BE146" s="146">
        <f t="shared" si="139"/>
        <v>0</v>
      </c>
      <c r="BF146" s="146">
        <f t="shared" si="140"/>
        <v>0</v>
      </c>
      <c r="BH146" s="557">
        <f t="shared" si="141"/>
        <v>0</v>
      </c>
      <c r="BI146" s="558">
        <f t="shared" si="99"/>
        <v>0</v>
      </c>
      <c r="BJ146" s="558">
        <f t="shared" si="100"/>
        <v>0</v>
      </c>
      <c r="BK146" s="557">
        <f t="shared" si="142"/>
        <v>0</v>
      </c>
      <c r="BL146" s="558">
        <f t="shared" si="101"/>
        <v>0</v>
      </c>
      <c r="BM146" s="558">
        <f t="shared" si="102"/>
        <v>0</v>
      </c>
      <c r="BN146" s="558">
        <f t="shared" si="103"/>
        <v>0</v>
      </c>
      <c r="BO146" s="558">
        <f t="shared" si="104"/>
        <v>0</v>
      </c>
      <c r="BP146" s="558">
        <f t="shared" si="105"/>
        <v>0</v>
      </c>
      <c r="BQ146" s="558">
        <f t="shared" si="106"/>
        <v>0</v>
      </c>
      <c r="BR146" s="533"/>
      <c r="BS146" s="557">
        <f t="shared" si="143"/>
        <v>0</v>
      </c>
      <c r="BT146" s="558">
        <f t="shared" si="107"/>
        <v>0</v>
      </c>
      <c r="BU146" s="558">
        <f t="shared" si="108"/>
        <v>0</v>
      </c>
      <c r="BV146" s="557">
        <f t="shared" si="144"/>
        <v>0</v>
      </c>
      <c r="BW146" s="558">
        <f t="shared" si="109"/>
        <v>0</v>
      </c>
      <c r="BX146" s="558">
        <f t="shared" si="110"/>
        <v>0</v>
      </c>
      <c r="BY146" s="558">
        <f t="shared" si="111"/>
        <v>0</v>
      </c>
      <c r="BZ146" s="558">
        <f t="shared" si="112"/>
        <v>0</v>
      </c>
      <c r="CA146" s="558">
        <f t="shared" si="113"/>
        <v>0</v>
      </c>
      <c r="CB146" s="558">
        <f t="shared" si="114"/>
        <v>0</v>
      </c>
      <c r="CC146" s="533"/>
      <c r="CD146" s="533"/>
      <c r="CE146" s="533"/>
      <c r="CF146" s="533"/>
      <c r="CG146" s="533"/>
      <c r="CH146" s="533"/>
      <c r="CI146" s="533"/>
      <c r="CJ146" s="533"/>
      <c r="CK146" s="533"/>
      <c r="CL146" s="533"/>
      <c r="CM146" s="533"/>
      <c r="CN146" s="533"/>
      <c r="CO146" s="533"/>
      <c r="CP146" s="533"/>
      <c r="CQ146" s="533"/>
      <c r="CR146" s="533"/>
      <c r="CS146" s="533"/>
      <c r="CT146" s="533"/>
      <c r="CU146" s="533"/>
      <c r="CV146" s="533"/>
      <c r="CW146" s="533"/>
      <c r="CX146" s="533"/>
      <c r="CY146" s="533"/>
      <c r="CZ146" s="533"/>
    </row>
    <row r="147" spans="2:104" ht="13.5" x14ac:dyDescent="0.2">
      <c r="B147" s="145" t="str">
        <f t="shared" si="145"/>
        <v/>
      </c>
      <c r="C147" s="550"/>
      <c r="D147" s="551"/>
      <c r="E147" s="552"/>
      <c r="F147" s="553"/>
      <c r="G147" s="553"/>
      <c r="H147" s="554"/>
      <c r="I147" s="554"/>
      <c r="J147" s="554"/>
      <c r="K147" s="554"/>
      <c r="L147" s="613" t="str" cm="1">
        <f t="array" ref="L147">IF(OR(NOT(ISBLANK(H147:K147))),SUM(H147:K147), "")</f>
        <v/>
      </c>
      <c r="M147" s="613" t="str">
        <f t="shared" si="146"/>
        <v/>
      </c>
      <c r="N147" s="555" t="str">
        <f t="shared" si="130"/>
        <v/>
      </c>
      <c r="O147" s="532">
        <f t="shared" si="131"/>
        <v>0</v>
      </c>
      <c r="P147" s="146">
        <f t="shared" si="132"/>
        <v>0</v>
      </c>
      <c r="Q147" s="146">
        <f t="shared" si="96"/>
        <v>0</v>
      </c>
      <c r="R147" s="146">
        <f t="shared" si="97"/>
        <v>0</v>
      </c>
      <c r="S147" s="146" t="str">
        <f t="shared" si="133"/>
        <v/>
      </c>
      <c r="T147" s="146" t="str">
        <f t="shared" si="134"/>
        <v/>
      </c>
      <c r="U147" s="146">
        <f t="shared" si="98"/>
        <v>0</v>
      </c>
      <c r="V147" s="136">
        <f t="shared" si="135"/>
        <v>0</v>
      </c>
      <c r="W147" s="136">
        <f>IF(COLUMN(W$12)-COLUMN($V$12)+1&lt;=$U147,ROUNDUP(IF(SUM($V147:V147)+($E147-SUM($V147:V147))*$N147&gt;$E147-$O147,$E147-$O147-SUM($V147:V147),($E147-SUM($V147:V147))*$N147),0),0)</f>
        <v>0</v>
      </c>
      <c r="X147" s="136">
        <f>IF(COLUMN(X$12)-COLUMN($V$12)+1&lt;=$U147,ROUNDUP(IF(SUM($V147:W147)+($E147-SUM($V147:W147))*$N147&gt;$E147-$O147,$E147-$O147-SUM($V147:W147),($E147-SUM($V147:W147))*$N147),0),0)</f>
        <v>0</v>
      </c>
      <c r="Y147" s="136">
        <f>IF(COLUMN(Y$12)-COLUMN($V$12)+1&lt;=$U147,ROUNDUP(IF(SUM($V147:X147)+($E147-SUM($V147:X147))*$N147&gt;$E147-$O147,$E147-$O147-SUM($V147:X147),($E147-SUM($V147:X147))*$N147),0),0)</f>
        <v>0</v>
      </c>
      <c r="Z147" s="136">
        <f>IF(COLUMN(Z$12)-COLUMN($V$12)+1&lt;=$U147,ROUNDUP(IF(SUM($V147:Y147)+($E147-SUM($V147:Y147))*$N147&gt;$E147-$O147,$E147-$O147-SUM($V147:Y147),($E147-SUM($V147:Y147))*$N147),0),0)</f>
        <v>0</v>
      </c>
      <c r="AA147" s="136">
        <f>IF(COLUMN(AA$12)-COLUMN($V$12)+1&lt;=$U147,ROUNDUP(IF(SUM($V147:Z147)+($E147-SUM($V147:Z147))*$N147&gt;$E147-$O147,$E147-$O147-SUM($V147:Z147),($E147-SUM($V147:Z147))*$N147),0),0)</f>
        <v>0</v>
      </c>
      <c r="AB147" s="136">
        <f>IF(COLUMN(AB$12)-COLUMN($V$12)+1&lt;=$U147,ROUNDUP(IF(SUM($V147:AA147)+($E147-SUM($V147:AA147))*$N147&gt;$E147-$O147,$E147-$O147-SUM($V147:AA147),($E147-SUM($V147:AA147))*$N147),0),0)</f>
        <v>0</v>
      </c>
      <c r="AC147" s="136">
        <f>IF(COLUMN(AC$12)-COLUMN($V$12)+1&lt;=$U147,ROUNDUP(IF(SUM($V147:AB147)+($E147-SUM($V147:AB147))*$N147&gt;$E147-$O147,$E147-$O147-SUM($V147:AB147),($E147-SUM($V147:AB147))*$N147),0),0)</f>
        <v>0</v>
      </c>
      <c r="AD147" s="136">
        <f>IF(COLUMN(AD$12)-COLUMN($V$12)+1&lt;=$U147,ROUNDUP(IF(SUM($V147:AC147)+($E147-SUM($V147:AC147))*$N147&gt;$E147-$O147,$E147-$O147-SUM($V147:AC147),($E147-SUM($V147:AC147))*$N147),0),0)</f>
        <v>0</v>
      </c>
      <c r="AE147" s="136">
        <f>IF(COLUMN(AE$12)-COLUMN($V$12)+1&lt;=$U147,ROUNDUP(IF(SUM($V147:AD147)+($E147-SUM($V147:AD147))*$N147&gt;$E147-$O147,$E147-$O147-SUM($V147:AD147),($E147-SUM($V147:AD147))*$N147),0),0)</f>
        <v>0</v>
      </c>
      <c r="AF147" s="136">
        <f>IF(COLUMN(AF$12)-COLUMN($V$12)+1&lt;=$U147,ROUNDUP(IF(SUM($V147:AE147)+($E147-SUM($V147:AE147))*$N147&gt;$E147-$O147,$E147-$O147-SUM($V147:AE147),($E147-SUM($V147:AE147))*$N147),0),0)</f>
        <v>0</v>
      </c>
      <c r="AG147" s="136">
        <f>IF(COLUMN(AG$12)-COLUMN($V$12)+1&lt;=$U147,ROUNDUP(IF(SUM($V147:AF147)+($E147-SUM($V147:AF147))*$N147&gt;$E147-$O147,$E147-$O147-SUM($V147:AF147),($E147-SUM($V147:AF147))*$N147),0),0)</f>
        <v>0</v>
      </c>
      <c r="AH147" s="136">
        <f>IF(COLUMN(AH$12)-COLUMN($V$12)+1&lt;=$U147,ROUNDUP(IF(SUM($V147:AG147)+($E147-SUM($V147:AG147))*$N147&gt;$E147-$O147,$E147-$O147-SUM($V147:AG147),($E147-SUM($V147:AG147))*$N147),0),0)</f>
        <v>0</v>
      </c>
      <c r="AI147" s="136">
        <f>IF(COLUMN(AI$12)-COLUMN($V$12)+1&lt;=$U147,ROUNDUP(IF(SUM($V147:AH147)+($E147-SUM($V147:AH147))*$N147&gt;$E147-$O147,$E147-$O147-SUM($V147:AH147),($E147-SUM($V147:AH147))*$N147),0),0)</f>
        <v>0</v>
      </c>
      <c r="AJ147" s="136">
        <f>IF(COLUMN(AJ$12)-COLUMN($V$12)+1&lt;=$U147,ROUNDUP(IF(SUM($V147:AI147)+($E147-SUM($V147:AI147))*$N147&gt;$E147-$O147,$E147-$O147-SUM($V147:AI147),($E147-SUM($V147:AI147))*$N147),0),0)</f>
        <v>0</v>
      </c>
      <c r="AK147" s="136">
        <f>IF(COLUMN(AK$12)-COLUMN($V$12)+1&lt;=$U147,ROUNDUP(IF(SUM($V147:AJ147)+($E147-SUM($V147:AJ147))*$N147&gt;$E147-$O147,$E147-$O147-SUM($V147:AJ147),($E147-SUM($V147:AJ147))*$N147),0),0)</f>
        <v>0</v>
      </c>
      <c r="AL147" s="136">
        <f>IF(COLUMN(AL$12)-COLUMN($V$12)+1&lt;=$U147,ROUNDUP(IF(SUM($V147:AK147)+($E147-SUM($V147:AK147))*$N147&gt;$E147-$O147,$E147-$O147-SUM($V147:AK147),($E147-SUM($V147:AK147))*$N147),0),0)</f>
        <v>0</v>
      </c>
      <c r="AM147" s="136">
        <f>IF(COLUMN(AM$12)-COLUMN($V$12)+1&lt;=$U147,ROUNDUP(IF(SUM($V147:AL147)+($E147-SUM($V147:AL147))*$N147&gt;$E147-$O147,$E147-$O147-SUM($V147:AL147),($E147-SUM($V147:AL147))*$N147),0),0)</f>
        <v>0</v>
      </c>
      <c r="AN147" s="136">
        <f>IF(COLUMN(AN$12)-COLUMN($V$12)+1&lt;=$U147,ROUNDUP(IF(SUM($V147:AM147)+($E147-SUM($V147:AM147))*$N147&gt;$E147-$O147,$E147-$O147-SUM($V147:AM147),($E147-SUM($V147:AM147))*$N147),0),0)</f>
        <v>0</v>
      </c>
      <c r="AO147" s="136">
        <f>IF(COLUMN(AO$12)-COLUMN($V$12)+1&lt;=$U147,ROUNDUP(IF(SUM($V147:AN147)+($E147-SUM($V147:AN147))*$N147&gt;$E147-$O147,$E147-$O147-SUM($V147:AN147),($E147-SUM($V147:AN147))*$N147),0),0)</f>
        <v>0</v>
      </c>
      <c r="AP147" s="136">
        <f>IF(COLUMN(AP$12)-COLUMN($V$12)+1&lt;=$U147,ROUNDUP(IF(SUM($V147:AO147)+($E147-SUM($V147:AO147))*$N147&gt;$E147-$O147,$E147-$O147-SUM($V147:AO147),($E147-SUM($V147:AO147))*$N147),0),0)</f>
        <v>0</v>
      </c>
      <c r="AQ147" s="136">
        <f>IF(COLUMN(AQ$12)-COLUMN($V$12)+1&lt;=$U147,ROUNDUP(IF(SUM($V147:AP147)+($E147-SUM($V147:AP147))*$N147&gt;$E147-$O147,$E147-$O147-SUM($V147:AP147),($E147-SUM($V147:AP147))*$N147),0),0)</f>
        <v>0</v>
      </c>
      <c r="AR147" s="136">
        <f>IF(COLUMN(AR$12)-COLUMN($V$12)+1&lt;=$U147,ROUNDUP(IF(SUM($V147:AQ147)+($E147-SUM($V147:AQ147))*$N147&gt;$E147-$O147,$E147-$O147-SUM($V147:AQ147),($E147-SUM($V147:AQ147))*$N147),0),0)</f>
        <v>0</v>
      </c>
      <c r="AS147" s="136">
        <f>IF(COLUMN(AS$12)-COLUMN($V$12)+1&lt;=$U147,ROUNDUP(IF(SUM($V147:AR147)+($E147-SUM($V147:AR147))*$N147&gt;$E147-$O147,$E147-$O147-SUM($V147:AR147),($E147-SUM($V147:AR147))*$N147),0),0)</f>
        <v>0</v>
      </c>
      <c r="AT147" s="136">
        <f>IF(COLUMN(AT$12)-COLUMN($V$12)+1&lt;=$U147,ROUNDUP(IF(SUM($V147:AS147)+($E147-SUM($V147:AS147))*$N147&gt;$E147-$O147,$E147-$O147-SUM($V147:AS147),($E147-SUM($V147:AS147))*$N147),0),0)</f>
        <v>0</v>
      </c>
      <c r="AU147" s="136">
        <f>IF(COLUMN(AU$12)-COLUMN($V$12)+1&lt;=$U147,ROUNDUP(IF(SUM($V147:AT147)+($E147-SUM($V147:AT147))*$N147&gt;$E147-$O147,$E147-$O147-SUM($V147:AT147),($E147-SUM($V147:AT147))*$N147),0),0)</f>
        <v>0</v>
      </c>
      <c r="AV147" s="136">
        <f>IF(COLUMN(AV$12)-COLUMN($V$12)+1&lt;=$U147,ROUNDUP(IF(SUM($V147:AU147)+($E147-SUM($V147:AU147))*$N147&gt;$E147-$O147,$E147-$O147-SUM($V147:AU147),($E147-SUM($V147:AU147))*$N147),0),0)</f>
        <v>0</v>
      </c>
      <c r="AW147" s="136">
        <f>IF(COLUMN(AW$12)-COLUMN($V$12)+1&lt;=$U147,ROUNDUP(IF(SUM($V147:AV147)+($E147-SUM($V147:AV147))*$N147&gt;$E147-$O147,$E147-$O147-SUM($V147:AV147),($E147-SUM($V147:AV147))*$N147),0),0)</f>
        <v>0</v>
      </c>
      <c r="AX147" s="136">
        <f>IF(COLUMN(AX$12)-COLUMN($V$12)+1&lt;=$U147,ROUNDUP(IF(SUM($V147:AW147)+($E147-SUM($V147:AW147))*$N147&gt;$E147-$O147,$E147-$O147-SUM($V147:AW147),($E147-SUM($V147:AW147))*$N147),0),0)</f>
        <v>0</v>
      </c>
      <c r="AY147" s="136">
        <f>IF(COLUMN(AY$12)-COLUMN($V$12)+1&lt;=$U147,ROUNDUP(IF(SUM($V147:AX147)+($E147-SUM($V147:AX147))*$N147&gt;$E147-$O147,$E147-$O147-SUM($V147:AX147),($E147-SUM($V147:AX147))*$N147),0),0)</f>
        <v>0</v>
      </c>
      <c r="AZ147" s="136">
        <f>IF(COLUMN(AZ$12)-COLUMN($V$12)+1&lt;=$U147,ROUNDUP(IF(SUM($V147:AY147)+($E147-SUM($V147:AY147))*$N147&gt;$E147-$O147,$E147-$O147-SUM($V147:AY147),($E147-SUM($V147:AY147))*$N147),0),0)</f>
        <v>0</v>
      </c>
      <c r="BA147" s="136">
        <f>IF(COLUMN(BA$12)-COLUMN($V$12)+1&lt;=$U147,ROUNDUP(IF(SUM($V147:AZ147)+($E147-SUM($V147:AZ147))*$N147&gt;$E147-$O147,$E147-$O147-SUM($V147:AZ147),($E147-SUM($V147:AZ147))*$N147),0),0)</f>
        <v>0</v>
      </c>
      <c r="BB147" s="556">
        <f t="shared" si="136"/>
        <v>0</v>
      </c>
      <c r="BC147" s="556">
        <f t="shared" si="137"/>
        <v>0</v>
      </c>
      <c r="BD147" s="146">
        <f t="shared" si="138"/>
        <v>0</v>
      </c>
      <c r="BE147" s="146">
        <f t="shared" si="139"/>
        <v>0</v>
      </c>
      <c r="BF147" s="146">
        <f t="shared" si="140"/>
        <v>0</v>
      </c>
      <c r="BH147" s="557">
        <f t="shared" si="141"/>
        <v>0</v>
      </c>
      <c r="BI147" s="558">
        <f t="shared" si="99"/>
        <v>0</v>
      </c>
      <c r="BJ147" s="558">
        <f t="shared" si="100"/>
        <v>0</v>
      </c>
      <c r="BK147" s="557">
        <f t="shared" si="142"/>
        <v>0</v>
      </c>
      <c r="BL147" s="558">
        <f t="shared" si="101"/>
        <v>0</v>
      </c>
      <c r="BM147" s="558">
        <f t="shared" si="102"/>
        <v>0</v>
      </c>
      <c r="BN147" s="558">
        <f t="shared" si="103"/>
        <v>0</v>
      </c>
      <c r="BO147" s="558">
        <f t="shared" si="104"/>
        <v>0</v>
      </c>
      <c r="BP147" s="558">
        <f t="shared" si="105"/>
        <v>0</v>
      </c>
      <c r="BQ147" s="558">
        <f t="shared" si="106"/>
        <v>0</v>
      </c>
      <c r="BR147" s="533"/>
      <c r="BS147" s="557">
        <f t="shared" si="143"/>
        <v>0</v>
      </c>
      <c r="BT147" s="558">
        <f t="shared" si="107"/>
        <v>0</v>
      </c>
      <c r="BU147" s="558">
        <f t="shared" si="108"/>
        <v>0</v>
      </c>
      <c r="BV147" s="557">
        <f t="shared" si="144"/>
        <v>0</v>
      </c>
      <c r="BW147" s="558">
        <f t="shared" si="109"/>
        <v>0</v>
      </c>
      <c r="BX147" s="558">
        <f t="shared" si="110"/>
        <v>0</v>
      </c>
      <c r="BY147" s="558">
        <f t="shared" si="111"/>
        <v>0</v>
      </c>
      <c r="BZ147" s="558">
        <f t="shared" si="112"/>
        <v>0</v>
      </c>
      <c r="CA147" s="558">
        <f t="shared" si="113"/>
        <v>0</v>
      </c>
      <c r="CB147" s="558">
        <f t="shared" si="114"/>
        <v>0</v>
      </c>
      <c r="CC147" s="533"/>
      <c r="CD147" s="533"/>
      <c r="CE147" s="533"/>
      <c r="CF147" s="533"/>
      <c r="CG147" s="533"/>
      <c r="CH147" s="533"/>
      <c r="CI147" s="533"/>
      <c r="CJ147" s="533"/>
      <c r="CK147" s="533"/>
      <c r="CL147" s="533"/>
      <c r="CM147" s="533"/>
      <c r="CN147" s="533"/>
      <c r="CO147" s="533"/>
      <c r="CP147" s="533"/>
      <c r="CQ147" s="533"/>
      <c r="CR147" s="533"/>
      <c r="CS147" s="533"/>
      <c r="CT147" s="533"/>
      <c r="CU147" s="533"/>
      <c r="CV147" s="533"/>
      <c r="CW147" s="533"/>
      <c r="CX147" s="533"/>
      <c r="CY147" s="533"/>
      <c r="CZ147" s="533"/>
    </row>
    <row r="148" spans="2:104" ht="13.5" x14ac:dyDescent="0.2">
      <c r="B148" s="145" t="str">
        <f t="shared" si="145"/>
        <v/>
      </c>
      <c r="C148" s="550"/>
      <c r="D148" s="551"/>
      <c r="E148" s="552"/>
      <c r="F148" s="553"/>
      <c r="G148" s="553"/>
      <c r="H148" s="554"/>
      <c r="I148" s="554"/>
      <c r="J148" s="554"/>
      <c r="K148" s="554"/>
      <c r="L148" s="613" t="str" cm="1">
        <f t="array" ref="L148">IF(OR(NOT(ISBLANK(H148:K148))),SUM(H148:K148), "")</f>
        <v/>
      </c>
      <c r="M148" s="613" t="str">
        <f t="shared" si="146"/>
        <v/>
      </c>
      <c r="N148" s="555" t="str">
        <f t="shared" si="130"/>
        <v/>
      </c>
      <c r="O148" s="532">
        <f t="shared" si="131"/>
        <v>0</v>
      </c>
      <c r="P148" s="146">
        <f t="shared" si="132"/>
        <v>0</v>
      </c>
      <c r="Q148" s="146">
        <f t="shared" si="96"/>
        <v>0</v>
      </c>
      <c r="R148" s="146">
        <f t="shared" si="97"/>
        <v>0</v>
      </c>
      <c r="S148" s="146" t="str">
        <f t="shared" si="133"/>
        <v/>
      </c>
      <c r="T148" s="146" t="str">
        <f t="shared" si="134"/>
        <v/>
      </c>
      <c r="U148" s="146">
        <f t="shared" si="98"/>
        <v>0</v>
      </c>
      <c r="V148" s="136">
        <f t="shared" si="135"/>
        <v>0</v>
      </c>
      <c r="W148" s="136">
        <f>IF(COLUMN(W$12)-COLUMN($V$12)+1&lt;=$U148,ROUNDUP(IF(SUM($V148:V148)+($E148-SUM($V148:V148))*$N148&gt;$E148-$O148,$E148-$O148-SUM($V148:V148),($E148-SUM($V148:V148))*$N148),0),0)</f>
        <v>0</v>
      </c>
      <c r="X148" s="136">
        <f>IF(COLUMN(X$12)-COLUMN($V$12)+1&lt;=$U148,ROUNDUP(IF(SUM($V148:W148)+($E148-SUM($V148:W148))*$N148&gt;$E148-$O148,$E148-$O148-SUM($V148:W148),($E148-SUM($V148:W148))*$N148),0),0)</f>
        <v>0</v>
      </c>
      <c r="Y148" s="136">
        <f>IF(COLUMN(Y$12)-COLUMN($V$12)+1&lt;=$U148,ROUNDUP(IF(SUM($V148:X148)+($E148-SUM($V148:X148))*$N148&gt;$E148-$O148,$E148-$O148-SUM($V148:X148),($E148-SUM($V148:X148))*$N148),0),0)</f>
        <v>0</v>
      </c>
      <c r="Z148" s="136">
        <f>IF(COLUMN(Z$12)-COLUMN($V$12)+1&lt;=$U148,ROUNDUP(IF(SUM($V148:Y148)+($E148-SUM($V148:Y148))*$N148&gt;$E148-$O148,$E148-$O148-SUM($V148:Y148),($E148-SUM($V148:Y148))*$N148),0),0)</f>
        <v>0</v>
      </c>
      <c r="AA148" s="136">
        <f>IF(COLUMN(AA$12)-COLUMN($V$12)+1&lt;=$U148,ROUNDUP(IF(SUM($V148:Z148)+($E148-SUM($V148:Z148))*$N148&gt;$E148-$O148,$E148-$O148-SUM($V148:Z148),($E148-SUM($V148:Z148))*$N148),0),0)</f>
        <v>0</v>
      </c>
      <c r="AB148" s="136">
        <f>IF(COLUMN(AB$12)-COLUMN($V$12)+1&lt;=$U148,ROUNDUP(IF(SUM($V148:AA148)+($E148-SUM($V148:AA148))*$N148&gt;$E148-$O148,$E148-$O148-SUM($V148:AA148),($E148-SUM($V148:AA148))*$N148),0),0)</f>
        <v>0</v>
      </c>
      <c r="AC148" s="136">
        <f>IF(COLUMN(AC$12)-COLUMN($V$12)+1&lt;=$U148,ROUNDUP(IF(SUM($V148:AB148)+($E148-SUM($V148:AB148))*$N148&gt;$E148-$O148,$E148-$O148-SUM($V148:AB148),($E148-SUM($V148:AB148))*$N148),0),0)</f>
        <v>0</v>
      </c>
      <c r="AD148" s="136">
        <f>IF(COLUMN(AD$12)-COLUMN($V$12)+1&lt;=$U148,ROUNDUP(IF(SUM($V148:AC148)+($E148-SUM($V148:AC148))*$N148&gt;$E148-$O148,$E148-$O148-SUM($V148:AC148),($E148-SUM($V148:AC148))*$N148),0),0)</f>
        <v>0</v>
      </c>
      <c r="AE148" s="136">
        <f>IF(COLUMN(AE$12)-COLUMN($V$12)+1&lt;=$U148,ROUNDUP(IF(SUM($V148:AD148)+($E148-SUM($V148:AD148))*$N148&gt;$E148-$O148,$E148-$O148-SUM($V148:AD148),($E148-SUM($V148:AD148))*$N148),0),0)</f>
        <v>0</v>
      </c>
      <c r="AF148" s="136">
        <f>IF(COLUMN(AF$12)-COLUMN($V$12)+1&lt;=$U148,ROUNDUP(IF(SUM($V148:AE148)+($E148-SUM($V148:AE148))*$N148&gt;$E148-$O148,$E148-$O148-SUM($V148:AE148),($E148-SUM($V148:AE148))*$N148),0),0)</f>
        <v>0</v>
      </c>
      <c r="AG148" s="136">
        <f>IF(COLUMN(AG$12)-COLUMN($V$12)+1&lt;=$U148,ROUNDUP(IF(SUM($V148:AF148)+($E148-SUM($V148:AF148))*$N148&gt;$E148-$O148,$E148-$O148-SUM($V148:AF148),($E148-SUM($V148:AF148))*$N148),0),0)</f>
        <v>0</v>
      </c>
      <c r="AH148" s="136">
        <f>IF(COLUMN(AH$12)-COLUMN($V$12)+1&lt;=$U148,ROUNDUP(IF(SUM($V148:AG148)+($E148-SUM($V148:AG148))*$N148&gt;$E148-$O148,$E148-$O148-SUM($V148:AG148),($E148-SUM($V148:AG148))*$N148),0),0)</f>
        <v>0</v>
      </c>
      <c r="AI148" s="136">
        <f>IF(COLUMN(AI$12)-COLUMN($V$12)+1&lt;=$U148,ROUNDUP(IF(SUM($V148:AH148)+($E148-SUM($V148:AH148))*$N148&gt;$E148-$O148,$E148-$O148-SUM($V148:AH148),($E148-SUM($V148:AH148))*$N148),0),0)</f>
        <v>0</v>
      </c>
      <c r="AJ148" s="136">
        <f>IF(COLUMN(AJ$12)-COLUMN($V$12)+1&lt;=$U148,ROUNDUP(IF(SUM($V148:AI148)+($E148-SUM($V148:AI148))*$N148&gt;$E148-$O148,$E148-$O148-SUM($V148:AI148),($E148-SUM($V148:AI148))*$N148),0),0)</f>
        <v>0</v>
      </c>
      <c r="AK148" s="136">
        <f>IF(COLUMN(AK$12)-COLUMN($V$12)+1&lt;=$U148,ROUNDUP(IF(SUM($V148:AJ148)+($E148-SUM($V148:AJ148))*$N148&gt;$E148-$O148,$E148-$O148-SUM($V148:AJ148),($E148-SUM($V148:AJ148))*$N148),0),0)</f>
        <v>0</v>
      </c>
      <c r="AL148" s="136">
        <f>IF(COLUMN(AL$12)-COLUMN($V$12)+1&lt;=$U148,ROUNDUP(IF(SUM($V148:AK148)+($E148-SUM($V148:AK148))*$N148&gt;$E148-$O148,$E148-$O148-SUM($V148:AK148),($E148-SUM($V148:AK148))*$N148),0),0)</f>
        <v>0</v>
      </c>
      <c r="AM148" s="136">
        <f>IF(COLUMN(AM$12)-COLUMN($V$12)+1&lt;=$U148,ROUNDUP(IF(SUM($V148:AL148)+($E148-SUM($V148:AL148))*$N148&gt;$E148-$O148,$E148-$O148-SUM($V148:AL148),($E148-SUM($V148:AL148))*$N148),0),0)</f>
        <v>0</v>
      </c>
      <c r="AN148" s="136">
        <f>IF(COLUMN(AN$12)-COLUMN($V$12)+1&lt;=$U148,ROUNDUP(IF(SUM($V148:AM148)+($E148-SUM($V148:AM148))*$N148&gt;$E148-$O148,$E148-$O148-SUM($V148:AM148),($E148-SUM($V148:AM148))*$N148),0),0)</f>
        <v>0</v>
      </c>
      <c r="AO148" s="136">
        <f>IF(COLUMN(AO$12)-COLUMN($V$12)+1&lt;=$U148,ROUNDUP(IF(SUM($V148:AN148)+($E148-SUM($V148:AN148))*$N148&gt;$E148-$O148,$E148-$O148-SUM($V148:AN148),($E148-SUM($V148:AN148))*$N148),0),0)</f>
        <v>0</v>
      </c>
      <c r="AP148" s="136">
        <f>IF(COLUMN(AP$12)-COLUMN($V$12)+1&lt;=$U148,ROUNDUP(IF(SUM($V148:AO148)+($E148-SUM($V148:AO148))*$N148&gt;$E148-$O148,$E148-$O148-SUM($V148:AO148),($E148-SUM($V148:AO148))*$N148),0),0)</f>
        <v>0</v>
      </c>
      <c r="AQ148" s="136">
        <f>IF(COLUMN(AQ$12)-COLUMN($V$12)+1&lt;=$U148,ROUNDUP(IF(SUM($V148:AP148)+($E148-SUM($V148:AP148))*$N148&gt;$E148-$O148,$E148-$O148-SUM($V148:AP148),($E148-SUM($V148:AP148))*$N148),0),0)</f>
        <v>0</v>
      </c>
      <c r="AR148" s="136">
        <f>IF(COLUMN(AR$12)-COLUMN($V$12)+1&lt;=$U148,ROUNDUP(IF(SUM($V148:AQ148)+($E148-SUM($V148:AQ148))*$N148&gt;$E148-$O148,$E148-$O148-SUM($V148:AQ148),($E148-SUM($V148:AQ148))*$N148),0),0)</f>
        <v>0</v>
      </c>
      <c r="AS148" s="136">
        <f>IF(COLUMN(AS$12)-COLUMN($V$12)+1&lt;=$U148,ROUNDUP(IF(SUM($V148:AR148)+($E148-SUM($V148:AR148))*$N148&gt;$E148-$O148,$E148-$O148-SUM($V148:AR148),($E148-SUM($V148:AR148))*$N148),0),0)</f>
        <v>0</v>
      </c>
      <c r="AT148" s="136">
        <f>IF(COLUMN(AT$12)-COLUMN($V$12)+1&lt;=$U148,ROUNDUP(IF(SUM($V148:AS148)+($E148-SUM($V148:AS148))*$N148&gt;$E148-$O148,$E148-$O148-SUM($V148:AS148),($E148-SUM($V148:AS148))*$N148),0),0)</f>
        <v>0</v>
      </c>
      <c r="AU148" s="136">
        <f>IF(COLUMN(AU$12)-COLUMN($V$12)+1&lt;=$U148,ROUNDUP(IF(SUM($V148:AT148)+($E148-SUM($V148:AT148))*$N148&gt;$E148-$O148,$E148-$O148-SUM($V148:AT148),($E148-SUM($V148:AT148))*$N148),0),0)</f>
        <v>0</v>
      </c>
      <c r="AV148" s="136">
        <f>IF(COLUMN(AV$12)-COLUMN($V$12)+1&lt;=$U148,ROUNDUP(IF(SUM($V148:AU148)+($E148-SUM($V148:AU148))*$N148&gt;$E148-$O148,$E148-$O148-SUM($V148:AU148),($E148-SUM($V148:AU148))*$N148),0),0)</f>
        <v>0</v>
      </c>
      <c r="AW148" s="136">
        <f>IF(COLUMN(AW$12)-COLUMN($V$12)+1&lt;=$U148,ROUNDUP(IF(SUM($V148:AV148)+($E148-SUM($V148:AV148))*$N148&gt;$E148-$O148,$E148-$O148-SUM($V148:AV148),($E148-SUM($V148:AV148))*$N148),0),0)</f>
        <v>0</v>
      </c>
      <c r="AX148" s="136">
        <f>IF(COLUMN(AX$12)-COLUMN($V$12)+1&lt;=$U148,ROUNDUP(IF(SUM($V148:AW148)+($E148-SUM($V148:AW148))*$N148&gt;$E148-$O148,$E148-$O148-SUM($V148:AW148),($E148-SUM($V148:AW148))*$N148),0),0)</f>
        <v>0</v>
      </c>
      <c r="AY148" s="136">
        <f>IF(COLUMN(AY$12)-COLUMN($V$12)+1&lt;=$U148,ROUNDUP(IF(SUM($V148:AX148)+($E148-SUM($V148:AX148))*$N148&gt;$E148-$O148,$E148-$O148-SUM($V148:AX148),($E148-SUM($V148:AX148))*$N148),0),0)</f>
        <v>0</v>
      </c>
      <c r="AZ148" s="136">
        <f>IF(COLUMN(AZ$12)-COLUMN($V$12)+1&lt;=$U148,ROUNDUP(IF(SUM($V148:AY148)+($E148-SUM($V148:AY148))*$N148&gt;$E148-$O148,$E148-$O148-SUM($V148:AY148),($E148-SUM($V148:AY148))*$N148),0),0)</f>
        <v>0</v>
      </c>
      <c r="BA148" s="136">
        <f>IF(COLUMN(BA$12)-COLUMN($V$12)+1&lt;=$U148,ROUNDUP(IF(SUM($V148:AZ148)+($E148-SUM($V148:AZ148))*$N148&gt;$E148-$O148,$E148-$O148-SUM($V148:AZ148),($E148-SUM($V148:AZ148))*$N148),0),0)</f>
        <v>0</v>
      </c>
      <c r="BB148" s="556">
        <f t="shared" si="136"/>
        <v>0</v>
      </c>
      <c r="BC148" s="556">
        <f t="shared" si="137"/>
        <v>0</v>
      </c>
      <c r="BD148" s="146">
        <f t="shared" si="138"/>
        <v>0</v>
      </c>
      <c r="BE148" s="146">
        <f t="shared" si="139"/>
        <v>0</v>
      </c>
      <c r="BF148" s="146">
        <f t="shared" si="140"/>
        <v>0</v>
      </c>
      <c r="BH148" s="557">
        <f t="shared" si="141"/>
        <v>0</v>
      </c>
      <c r="BI148" s="558">
        <f t="shared" si="99"/>
        <v>0</v>
      </c>
      <c r="BJ148" s="558">
        <f t="shared" si="100"/>
        <v>0</v>
      </c>
      <c r="BK148" s="557">
        <f t="shared" si="142"/>
        <v>0</v>
      </c>
      <c r="BL148" s="558">
        <f t="shared" si="101"/>
        <v>0</v>
      </c>
      <c r="BM148" s="558">
        <f t="shared" si="102"/>
        <v>0</v>
      </c>
      <c r="BN148" s="558">
        <f t="shared" si="103"/>
        <v>0</v>
      </c>
      <c r="BO148" s="558">
        <f t="shared" si="104"/>
        <v>0</v>
      </c>
      <c r="BP148" s="558">
        <f t="shared" si="105"/>
        <v>0</v>
      </c>
      <c r="BQ148" s="558">
        <f t="shared" si="106"/>
        <v>0</v>
      </c>
      <c r="BR148" s="533"/>
      <c r="BS148" s="557">
        <f t="shared" si="143"/>
        <v>0</v>
      </c>
      <c r="BT148" s="558">
        <f t="shared" si="107"/>
        <v>0</v>
      </c>
      <c r="BU148" s="558">
        <f t="shared" si="108"/>
        <v>0</v>
      </c>
      <c r="BV148" s="557">
        <f t="shared" si="144"/>
        <v>0</v>
      </c>
      <c r="BW148" s="558">
        <f t="shared" si="109"/>
        <v>0</v>
      </c>
      <c r="BX148" s="558">
        <f t="shared" si="110"/>
        <v>0</v>
      </c>
      <c r="BY148" s="558">
        <f t="shared" si="111"/>
        <v>0</v>
      </c>
      <c r="BZ148" s="558">
        <f t="shared" si="112"/>
        <v>0</v>
      </c>
      <c r="CA148" s="558">
        <f t="shared" si="113"/>
        <v>0</v>
      </c>
      <c r="CB148" s="558">
        <f t="shared" si="114"/>
        <v>0</v>
      </c>
      <c r="CC148" s="533"/>
      <c r="CD148" s="533"/>
      <c r="CE148" s="533"/>
      <c r="CF148" s="533"/>
      <c r="CG148" s="533"/>
      <c r="CH148" s="533"/>
      <c r="CI148" s="533"/>
      <c r="CJ148" s="533"/>
      <c r="CK148" s="533"/>
      <c r="CL148" s="533"/>
      <c r="CM148" s="533"/>
      <c r="CN148" s="533"/>
      <c r="CO148" s="533"/>
      <c r="CP148" s="533"/>
      <c r="CQ148" s="533"/>
      <c r="CR148" s="533"/>
      <c r="CS148" s="533"/>
      <c r="CT148" s="533"/>
      <c r="CU148" s="533"/>
      <c r="CV148" s="533"/>
      <c r="CW148" s="533"/>
      <c r="CX148" s="533"/>
      <c r="CY148" s="533"/>
      <c r="CZ148" s="533"/>
    </row>
    <row r="149" spans="2:104" ht="13.5" x14ac:dyDescent="0.2">
      <c r="B149" s="145" t="str">
        <f t="shared" si="145"/>
        <v/>
      </c>
      <c r="C149" s="550"/>
      <c r="D149" s="551"/>
      <c r="E149" s="552"/>
      <c r="F149" s="553"/>
      <c r="G149" s="553"/>
      <c r="H149" s="554"/>
      <c r="I149" s="554"/>
      <c r="J149" s="554"/>
      <c r="K149" s="554"/>
      <c r="L149" s="613" t="str" cm="1">
        <f t="array" ref="L149">IF(OR(NOT(ISBLANK(H149:K149))),SUM(H149:K149), "")</f>
        <v/>
      </c>
      <c r="M149" s="613" t="str">
        <f t="shared" si="146"/>
        <v/>
      </c>
      <c r="N149" s="555" t="str">
        <f t="shared" si="130"/>
        <v/>
      </c>
      <c r="O149" s="532">
        <f t="shared" si="131"/>
        <v>0</v>
      </c>
      <c r="P149" s="146">
        <f t="shared" si="132"/>
        <v>0</v>
      </c>
      <c r="Q149" s="146">
        <f t="shared" si="96"/>
        <v>0</v>
      </c>
      <c r="R149" s="146">
        <f t="shared" si="97"/>
        <v>0</v>
      </c>
      <c r="S149" s="146" t="str">
        <f t="shared" si="133"/>
        <v/>
      </c>
      <c r="T149" s="146" t="str">
        <f t="shared" si="134"/>
        <v/>
      </c>
      <c r="U149" s="146">
        <f t="shared" si="98"/>
        <v>0</v>
      </c>
      <c r="V149" s="136">
        <f t="shared" si="135"/>
        <v>0</v>
      </c>
      <c r="W149" s="136">
        <f>IF(COLUMN(W$12)-COLUMN($V$12)+1&lt;=$U149,ROUNDUP(IF(SUM($V149:V149)+($E149-SUM($V149:V149))*$N149&gt;$E149-$O149,$E149-$O149-SUM($V149:V149),($E149-SUM($V149:V149))*$N149),0),0)</f>
        <v>0</v>
      </c>
      <c r="X149" s="136">
        <f>IF(COLUMN(X$12)-COLUMN($V$12)+1&lt;=$U149,ROUNDUP(IF(SUM($V149:W149)+($E149-SUM($V149:W149))*$N149&gt;$E149-$O149,$E149-$O149-SUM($V149:W149),($E149-SUM($V149:W149))*$N149),0),0)</f>
        <v>0</v>
      </c>
      <c r="Y149" s="136">
        <f>IF(COLUMN(Y$12)-COLUMN($V$12)+1&lt;=$U149,ROUNDUP(IF(SUM($V149:X149)+($E149-SUM($V149:X149))*$N149&gt;$E149-$O149,$E149-$O149-SUM($V149:X149),($E149-SUM($V149:X149))*$N149),0),0)</f>
        <v>0</v>
      </c>
      <c r="Z149" s="136">
        <f>IF(COLUMN(Z$12)-COLUMN($V$12)+1&lt;=$U149,ROUNDUP(IF(SUM($V149:Y149)+($E149-SUM($V149:Y149))*$N149&gt;$E149-$O149,$E149-$O149-SUM($V149:Y149),($E149-SUM($V149:Y149))*$N149),0),0)</f>
        <v>0</v>
      </c>
      <c r="AA149" s="136">
        <f>IF(COLUMN(AA$12)-COLUMN($V$12)+1&lt;=$U149,ROUNDUP(IF(SUM($V149:Z149)+($E149-SUM($V149:Z149))*$N149&gt;$E149-$O149,$E149-$O149-SUM($V149:Z149),($E149-SUM($V149:Z149))*$N149),0),0)</f>
        <v>0</v>
      </c>
      <c r="AB149" s="136">
        <f>IF(COLUMN(AB$12)-COLUMN($V$12)+1&lt;=$U149,ROUNDUP(IF(SUM($V149:AA149)+($E149-SUM($V149:AA149))*$N149&gt;$E149-$O149,$E149-$O149-SUM($V149:AA149),($E149-SUM($V149:AA149))*$N149),0),0)</f>
        <v>0</v>
      </c>
      <c r="AC149" s="136">
        <f>IF(COLUMN(AC$12)-COLUMN($V$12)+1&lt;=$U149,ROUNDUP(IF(SUM($V149:AB149)+($E149-SUM($V149:AB149))*$N149&gt;$E149-$O149,$E149-$O149-SUM($V149:AB149),($E149-SUM($V149:AB149))*$N149),0),0)</f>
        <v>0</v>
      </c>
      <c r="AD149" s="136">
        <f>IF(COLUMN(AD$12)-COLUMN($V$12)+1&lt;=$U149,ROUNDUP(IF(SUM($V149:AC149)+($E149-SUM($V149:AC149))*$N149&gt;$E149-$O149,$E149-$O149-SUM($V149:AC149),($E149-SUM($V149:AC149))*$N149),0),0)</f>
        <v>0</v>
      </c>
      <c r="AE149" s="136">
        <f>IF(COLUMN(AE$12)-COLUMN($V$12)+1&lt;=$U149,ROUNDUP(IF(SUM($V149:AD149)+($E149-SUM($V149:AD149))*$N149&gt;$E149-$O149,$E149-$O149-SUM($V149:AD149),($E149-SUM($V149:AD149))*$N149),0),0)</f>
        <v>0</v>
      </c>
      <c r="AF149" s="136">
        <f>IF(COLUMN(AF$12)-COLUMN($V$12)+1&lt;=$U149,ROUNDUP(IF(SUM($V149:AE149)+($E149-SUM($V149:AE149))*$N149&gt;$E149-$O149,$E149-$O149-SUM($V149:AE149),($E149-SUM($V149:AE149))*$N149),0),0)</f>
        <v>0</v>
      </c>
      <c r="AG149" s="136">
        <f>IF(COLUMN(AG$12)-COLUMN($V$12)+1&lt;=$U149,ROUNDUP(IF(SUM($V149:AF149)+($E149-SUM($V149:AF149))*$N149&gt;$E149-$O149,$E149-$O149-SUM($V149:AF149),($E149-SUM($V149:AF149))*$N149),0),0)</f>
        <v>0</v>
      </c>
      <c r="AH149" s="136">
        <f>IF(COLUMN(AH$12)-COLUMN($V$12)+1&lt;=$U149,ROUNDUP(IF(SUM($V149:AG149)+($E149-SUM($V149:AG149))*$N149&gt;$E149-$O149,$E149-$O149-SUM($V149:AG149),($E149-SUM($V149:AG149))*$N149),0),0)</f>
        <v>0</v>
      </c>
      <c r="AI149" s="136">
        <f>IF(COLUMN(AI$12)-COLUMN($V$12)+1&lt;=$U149,ROUNDUP(IF(SUM($V149:AH149)+($E149-SUM($V149:AH149))*$N149&gt;$E149-$O149,$E149-$O149-SUM($V149:AH149),($E149-SUM($V149:AH149))*$N149),0),0)</f>
        <v>0</v>
      </c>
      <c r="AJ149" s="136">
        <f>IF(COLUMN(AJ$12)-COLUMN($V$12)+1&lt;=$U149,ROUNDUP(IF(SUM($V149:AI149)+($E149-SUM($V149:AI149))*$N149&gt;$E149-$O149,$E149-$O149-SUM($V149:AI149),($E149-SUM($V149:AI149))*$N149),0),0)</f>
        <v>0</v>
      </c>
      <c r="AK149" s="136">
        <f>IF(COLUMN(AK$12)-COLUMN($V$12)+1&lt;=$U149,ROUNDUP(IF(SUM($V149:AJ149)+($E149-SUM($V149:AJ149))*$N149&gt;$E149-$O149,$E149-$O149-SUM($V149:AJ149),($E149-SUM($V149:AJ149))*$N149),0),0)</f>
        <v>0</v>
      </c>
      <c r="AL149" s="136">
        <f>IF(COLUMN(AL$12)-COLUMN($V$12)+1&lt;=$U149,ROUNDUP(IF(SUM($V149:AK149)+($E149-SUM($V149:AK149))*$N149&gt;$E149-$O149,$E149-$O149-SUM($V149:AK149),($E149-SUM($V149:AK149))*$N149),0),0)</f>
        <v>0</v>
      </c>
      <c r="AM149" s="136">
        <f>IF(COLUMN(AM$12)-COLUMN($V$12)+1&lt;=$U149,ROUNDUP(IF(SUM($V149:AL149)+($E149-SUM($V149:AL149))*$N149&gt;$E149-$O149,$E149-$O149-SUM($V149:AL149),($E149-SUM($V149:AL149))*$N149),0),0)</f>
        <v>0</v>
      </c>
      <c r="AN149" s="136">
        <f>IF(COLUMN(AN$12)-COLUMN($V$12)+1&lt;=$U149,ROUNDUP(IF(SUM($V149:AM149)+($E149-SUM($V149:AM149))*$N149&gt;$E149-$O149,$E149-$O149-SUM($V149:AM149),($E149-SUM($V149:AM149))*$N149),0),0)</f>
        <v>0</v>
      </c>
      <c r="AO149" s="136">
        <f>IF(COLUMN(AO$12)-COLUMN($V$12)+1&lt;=$U149,ROUNDUP(IF(SUM($V149:AN149)+($E149-SUM($V149:AN149))*$N149&gt;$E149-$O149,$E149-$O149-SUM($V149:AN149),($E149-SUM($V149:AN149))*$N149),0),0)</f>
        <v>0</v>
      </c>
      <c r="AP149" s="136">
        <f>IF(COLUMN(AP$12)-COLUMN($V$12)+1&lt;=$U149,ROUNDUP(IF(SUM($V149:AO149)+($E149-SUM($V149:AO149))*$N149&gt;$E149-$O149,$E149-$O149-SUM($V149:AO149),($E149-SUM($V149:AO149))*$N149),0),0)</f>
        <v>0</v>
      </c>
      <c r="AQ149" s="136">
        <f>IF(COLUMN(AQ$12)-COLUMN($V$12)+1&lt;=$U149,ROUNDUP(IF(SUM($V149:AP149)+($E149-SUM($V149:AP149))*$N149&gt;$E149-$O149,$E149-$O149-SUM($V149:AP149),($E149-SUM($V149:AP149))*$N149),0),0)</f>
        <v>0</v>
      </c>
      <c r="AR149" s="136">
        <f>IF(COLUMN(AR$12)-COLUMN($V$12)+1&lt;=$U149,ROUNDUP(IF(SUM($V149:AQ149)+($E149-SUM($V149:AQ149))*$N149&gt;$E149-$O149,$E149-$O149-SUM($V149:AQ149),($E149-SUM($V149:AQ149))*$N149),0),0)</f>
        <v>0</v>
      </c>
      <c r="AS149" s="136">
        <f>IF(COLUMN(AS$12)-COLUMN($V$12)+1&lt;=$U149,ROUNDUP(IF(SUM($V149:AR149)+($E149-SUM($V149:AR149))*$N149&gt;$E149-$O149,$E149-$O149-SUM($V149:AR149),($E149-SUM($V149:AR149))*$N149),0),0)</f>
        <v>0</v>
      </c>
      <c r="AT149" s="136">
        <f>IF(COLUMN(AT$12)-COLUMN($V$12)+1&lt;=$U149,ROUNDUP(IF(SUM($V149:AS149)+($E149-SUM($V149:AS149))*$N149&gt;$E149-$O149,$E149-$O149-SUM($V149:AS149),($E149-SUM($V149:AS149))*$N149),0),0)</f>
        <v>0</v>
      </c>
      <c r="AU149" s="136">
        <f>IF(COLUMN(AU$12)-COLUMN($V$12)+1&lt;=$U149,ROUNDUP(IF(SUM($V149:AT149)+($E149-SUM($V149:AT149))*$N149&gt;$E149-$O149,$E149-$O149-SUM($V149:AT149),($E149-SUM($V149:AT149))*$N149),0),0)</f>
        <v>0</v>
      </c>
      <c r="AV149" s="136">
        <f>IF(COLUMN(AV$12)-COLUMN($V$12)+1&lt;=$U149,ROUNDUP(IF(SUM($V149:AU149)+($E149-SUM($V149:AU149))*$N149&gt;$E149-$O149,$E149-$O149-SUM($V149:AU149),($E149-SUM($V149:AU149))*$N149),0),0)</f>
        <v>0</v>
      </c>
      <c r="AW149" s="136">
        <f>IF(COLUMN(AW$12)-COLUMN($V$12)+1&lt;=$U149,ROUNDUP(IF(SUM($V149:AV149)+($E149-SUM($V149:AV149))*$N149&gt;$E149-$O149,$E149-$O149-SUM($V149:AV149),($E149-SUM($V149:AV149))*$N149),0),0)</f>
        <v>0</v>
      </c>
      <c r="AX149" s="136">
        <f>IF(COLUMN(AX$12)-COLUMN($V$12)+1&lt;=$U149,ROUNDUP(IF(SUM($V149:AW149)+($E149-SUM($V149:AW149))*$N149&gt;$E149-$O149,$E149-$O149-SUM($V149:AW149),($E149-SUM($V149:AW149))*$N149),0),0)</f>
        <v>0</v>
      </c>
      <c r="AY149" s="136">
        <f>IF(COLUMN(AY$12)-COLUMN($V$12)+1&lt;=$U149,ROUNDUP(IF(SUM($V149:AX149)+($E149-SUM($V149:AX149))*$N149&gt;$E149-$O149,$E149-$O149-SUM($V149:AX149),($E149-SUM($V149:AX149))*$N149),0),0)</f>
        <v>0</v>
      </c>
      <c r="AZ149" s="136">
        <f>IF(COLUMN(AZ$12)-COLUMN($V$12)+1&lt;=$U149,ROUNDUP(IF(SUM($V149:AY149)+($E149-SUM($V149:AY149))*$N149&gt;$E149-$O149,$E149-$O149-SUM($V149:AY149),($E149-SUM($V149:AY149))*$N149),0),0)</f>
        <v>0</v>
      </c>
      <c r="BA149" s="136">
        <f>IF(COLUMN(BA$12)-COLUMN($V$12)+1&lt;=$U149,ROUNDUP(IF(SUM($V149:AZ149)+($E149-SUM($V149:AZ149))*$N149&gt;$E149-$O149,$E149-$O149-SUM($V149:AZ149),($E149-SUM($V149:AZ149))*$N149),0),0)</f>
        <v>0</v>
      </c>
      <c r="BB149" s="556">
        <f t="shared" si="136"/>
        <v>0</v>
      </c>
      <c r="BC149" s="556">
        <f t="shared" si="137"/>
        <v>0</v>
      </c>
      <c r="BD149" s="146">
        <f t="shared" si="138"/>
        <v>0</v>
      </c>
      <c r="BE149" s="146">
        <f t="shared" si="139"/>
        <v>0</v>
      </c>
      <c r="BF149" s="146">
        <f t="shared" si="140"/>
        <v>0</v>
      </c>
      <c r="BH149" s="557">
        <f t="shared" si="141"/>
        <v>0</v>
      </c>
      <c r="BI149" s="558">
        <f t="shared" si="99"/>
        <v>0</v>
      </c>
      <c r="BJ149" s="558">
        <f t="shared" si="100"/>
        <v>0</v>
      </c>
      <c r="BK149" s="557">
        <f t="shared" si="142"/>
        <v>0</v>
      </c>
      <c r="BL149" s="558">
        <f t="shared" si="101"/>
        <v>0</v>
      </c>
      <c r="BM149" s="558">
        <f t="shared" si="102"/>
        <v>0</v>
      </c>
      <c r="BN149" s="558">
        <f t="shared" si="103"/>
        <v>0</v>
      </c>
      <c r="BO149" s="558">
        <f t="shared" si="104"/>
        <v>0</v>
      </c>
      <c r="BP149" s="558">
        <f t="shared" si="105"/>
        <v>0</v>
      </c>
      <c r="BQ149" s="558">
        <f t="shared" si="106"/>
        <v>0</v>
      </c>
      <c r="BR149" s="533"/>
      <c r="BS149" s="557">
        <f t="shared" si="143"/>
        <v>0</v>
      </c>
      <c r="BT149" s="558">
        <f t="shared" si="107"/>
        <v>0</v>
      </c>
      <c r="BU149" s="558">
        <f t="shared" si="108"/>
        <v>0</v>
      </c>
      <c r="BV149" s="557">
        <f t="shared" si="144"/>
        <v>0</v>
      </c>
      <c r="BW149" s="558">
        <f t="shared" si="109"/>
        <v>0</v>
      </c>
      <c r="BX149" s="558">
        <f t="shared" si="110"/>
        <v>0</v>
      </c>
      <c r="BY149" s="558">
        <f t="shared" si="111"/>
        <v>0</v>
      </c>
      <c r="BZ149" s="558">
        <f t="shared" si="112"/>
        <v>0</v>
      </c>
      <c r="CA149" s="558">
        <f t="shared" si="113"/>
        <v>0</v>
      </c>
      <c r="CB149" s="558">
        <f t="shared" si="114"/>
        <v>0</v>
      </c>
      <c r="CC149" s="533"/>
      <c r="CD149" s="533"/>
      <c r="CE149" s="533"/>
      <c r="CF149" s="533"/>
      <c r="CG149" s="533"/>
      <c r="CH149" s="533"/>
      <c r="CI149" s="533"/>
      <c r="CJ149" s="533"/>
      <c r="CK149" s="533"/>
      <c r="CL149" s="533"/>
      <c r="CM149" s="533"/>
      <c r="CN149" s="533"/>
      <c r="CO149" s="533"/>
      <c r="CP149" s="533"/>
      <c r="CQ149" s="533"/>
      <c r="CR149" s="533"/>
      <c r="CS149" s="533"/>
      <c r="CT149" s="533"/>
      <c r="CU149" s="533"/>
      <c r="CV149" s="533"/>
      <c r="CW149" s="533"/>
      <c r="CX149" s="533"/>
      <c r="CY149" s="533"/>
      <c r="CZ149" s="533"/>
    </row>
    <row r="150" spans="2:104" ht="13.5" x14ac:dyDescent="0.2">
      <c r="B150" s="145" t="str">
        <f t="shared" si="145"/>
        <v/>
      </c>
      <c r="C150" s="550"/>
      <c r="D150" s="551"/>
      <c r="E150" s="552"/>
      <c r="F150" s="553"/>
      <c r="G150" s="553"/>
      <c r="H150" s="554"/>
      <c r="I150" s="554"/>
      <c r="J150" s="554"/>
      <c r="K150" s="554"/>
      <c r="L150" s="613" t="str" cm="1">
        <f t="array" ref="L150">IF(OR(NOT(ISBLANK(H150:K150))),SUM(H150:K150), "")</f>
        <v/>
      </c>
      <c r="M150" s="613" t="str">
        <f t="shared" si="146"/>
        <v/>
      </c>
      <c r="N150" s="555" t="str">
        <f t="shared" si="130"/>
        <v/>
      </c>
      <c r="O150" s="532">
        <f t="shared" si="131"/>
        <v>0</v>
      </c>
      <c r="P150" s="146">
        <f t="shared" si="132"/>
        <v>0</v>
      </c>
      <c r="Q150" s="146">
        <f t="shared" si="96"/>
        <v>0</v>
      </c>
      <c r="R150" s="146">
        <f t="shared" si="97"/>
        <v>0</v>
      </c>
      <c r="S150" s="146" t="str">
        <f t="shared" si="133"/>
        <v/>
      </c>
      <c r="T150" s="146" t="str">
        <f t="shared" si="134"/>
        <v/>
      </c>
      <c r="U150" s="146">
        <f t="shared" si="98"/>
        <v>0</v>
      </c>
      <c r="V150" s="136">
        <f t="shared" si="135"/>
        <v>0</v>
      </c>
      <c r="W150" s="136">
        <f>IF(COLUMN(W$12)-COLUMN($V$12)+1&lt;=$U150,ROUNDUP(IF(SUM($V150:V150)+($E150-SUM($V150:V150))*$N150&gt;$E150-$O150,$E150-$O150-SUM($V150:V150),($E150-SUM($V150:V150))*$N150),0),0)</f>
        <v>0</v>
      </c>
      <c r="X150" s="136">
        <f>IF(COLUMN(X$12)-COLUMN($V$12)+1&lt;=$U150,ROUNDUP(IF(SUM($V150:W150)+($E150-SUM($V150:W150))*$N150&gt;$E150-$O150,$E150-$O150-SUM($V150:W150),($E150-SUM($V150:W150))*$N150),0),0)</f>
        <v>0</v>
      </c>
      <c r="Y150" s="136">
        <f>IF(COLUMN(Y$12)-COLUMN($V$12)+1&lt;=$U150,ROUNDUP(IF(SUM($V150:X150)+($E150-SUM($V150:X150))*$N150&gt;$E150-$O150,$E150-$O150-SUM($V150:X150),($E150-SUM($V150:X150))*$N150),0),0)</f>
        <v>0</v>
      </c>
      <c r="Z150" s="136">
        <f>IF(COLUMN(Z$12)-COLUMN($V$12)+1&lt;=$U150,ROUNDUP(IF(SUM($V150:Y150)+($E150-SUM($V150:Y150))*$N150&gt;$E150-$O150,$E150-$O150-SUM($V150:Y150),($E150-SUM($V150:Y150))*$N150),0),0)</f>
        <v>0</v>
      </c>
      <c r="AA150" s="136">
        <f>IF(COLUMN(AA$12)-COLUMN($V$12)+1&lt;=$U150,ROUNDUP(IF(SUM($V150:Z150)+($E150-SUM($V150:Z150))*$N150&gt;$E150-$O150,$E150-$O150-SUM($V150:Z150),($E150-SUM($V150:Z150))*$N150),0),0)</f>
        <v>0</v>
      </c>
      <c r="AB150" s="136">
        <f>IF(COLUMN(AB$12)-COLUMN($V$12)+1&lt;=$U150,ROUNDUP(IF(SUM($V150:AA150)+($E150-SUM($V150:AA150))*$N150&gt;$E150-$O150,$E150-$O150-SUM($V150:AA150),($E150-SUM($V150:AA150))*$N150),0),0)</f>
        <v>0</v>
      </c>
      <c r="AC150" s="136">
        <f>IF(COLUMN(AC$12)-COLUMN($V$12)+1&lt;=$U150,ROUNDUP(IF(SUM($V150:AB150)+($E150-SUM($V150:AB150))*$N150&gt;$E150-$O150,$E150-$O150-SUM($V150:AB150),($E150-SUM($V150:AB150))*$N150),0),0)</f>
        <v>0</v>
      </c>
      <c r="AD150" s="136">
        <f>IF(COLUMN(AD$12)-COLUMN($V$12)+1&lt;=$U150,ROUNDUP(IF(SUM($V150:AC150)+($E150-SUM($V150:AC150))*$N150&gt;$E150-$O150,$E150-$O150-SUM($V150:AC150),($E150-SUM($V150:AC150))*$N150),0),0)</f>
        <v>0</v>
      </c>
      <c r="AE150" s="136">
        <f>IF(COLUMN(AE$12)-COLUMN($V$12)+1&lt;=$U150,ROUNDUP(IF(SUM($V150:AD150)+($E150-SUM($V150:AD150))*$N150&gt;$E150-$O150,$E150-$O150-SUM($V150:AD150),($E150-SUM($V150:AD150))*$N150),0),0)</f>
        <v>0</v>
      </c>
      <c r="AF150" s="136">
        <f>IF(COLUMN(AF$12)-COLUMN($V$12)+1&lt;=$U150,ROUNDUP(IF(SUM($V150:AE150)+($E150-SUM($V150:AE150))*$N150&gt;$E150-$O150,$E150-$O150-SUM($V150:AE150),($E150-SUM($V150:AE150))*$N150),0),0)</f>
        <v>0</v>
      </c>
      <c r="AG150" s="136">
        <f>IF(COLUMN(AG$12)-COLUMN($V$12)+1&lt;=$U150,ROUNDUP(IF(SUM($V150:AF150)+($E150-SUM($V150:AF150))*$N150&gt;$E150-$O150,$E150-$O150-SUM($V150:AF150),($E150-SUM($V150:AF150))*$N150),0),0)</f>
        <v>0</v>
      </c>
      <c r="AH150" s="136">
        <f>IF(COLUMN(AH$12)-COLUMN($V$12)+1&lt;=$U150,ROUNDUP(IF(SUM($V150:AG150)+($E150-SUM($V150:AG150))*$N150&gt;$E150-$O150,$E150-$O150-SUM($V150:AG150),($E150-SUM($V150:AG150))*$N150),0),0)</f>
        <v>0</v>
      </c>
      <c r="AI150" s="136">
        <f>IF(COLUMN(AI$12)-COLUMN($V$12)+1&lt;=$U150,ROUNDUP(IF(SUM($V150:AH150)+($E150-SUM($V150:AH150))*$N150&gt;$E150-$O150,$E150-$O150-SUM($V150:AH150),($E150-SUM($V150:AH150))*$N150),0),0)</f>
        <v>0</v>
      </c>
      <c r="AJ150" s="136">
        <f>IF(COLUMN(AJ$12)-COLUMN($V$12)+1&lt;=$U150,ROUNDUP(IF(SUM($V150:AI150)+($E150-SUM($V150:AI150))*$N150&gt;$E150-$O150,$E150-$O150-SUM($V150:AI150),($E150-SUM($V150:AI150))*$N150),0),0)</f>
        <v>0</v>
      </c>
      <c r="AK150" s="136">
        <f>IF(COLUMN(AK$12)-COLUMN($V$12)+1&lt;=$U150,ROUNDUP(IF(SUM($V150:AJ150)+($E150-SUM($V150:AJ150))*$N150&gt;$E150-$O150,$E150-$O150-SUM($V150:AJ150),($E150-SUM($V150:AJ150))*$N150),0),0)</f>
        <v>0</v>
      </c>
      <c r="AL150" s="136">
        <f>IF(COLUMN(AL$12)-COLUMN($V$12)+1&lt;=$U150,ROUNDUP(IF(SUM($V150:AK150)+($E150-SUM($V150:AK150))*$N150&gt;$E150-$O150,$E150-$O150-SUM($V150:AK150),($E150-SUM($V150:AK150))*$N150),0),0)</f>
        <v>0</v>
      </c>
      <c r="AM150" s="136">
        <f>IF(COLUMN(AM$12)-COLUMN($V$12)+1&lt;=$U150,ROUNDUP(IF(SUM($V150:AL150)+($E150-SUM($V150:AL150))*$N150&gt;$E150-$O150,$E150-$O150-SUM($V150:AL150),($E150-SUM($V150:AL150))*$N150),0),0)</f>
        <v>0</v>
      </c>
      <c r="AN150" s="136">
        <f>IF(COLUMN(AN$12)-COLUMN($V$12)+1&lt;=$U150,ROUNDUP(IF(SUM($V150:AM150)+($E150-SUM($V150:AM150))*$N150&gt;$E150-$O150,$E150-$O150-SUM($V150:AM150),($E150-SUM($V150:AM150))*$N150),0),0)</f>
        <v>0</v>
      </c>
      <c r="AO150" s="136">
        <f>IF(COLUMN(AO$12)-COLUMN($V$12)+1&lt;=$U150,ROUNDUP(IF(SUM($V150:AN150)+($E150-SUM($V150:AN150))*$N150&gt;$E150-$O150,$E150-$O150-SUM($V150:AN150),($E150-SUM($V150:AN150))*$N150),0),0)</f>
        <v>0</v>
      </c>
      <c r="AP150" s="136">
        <f>IF(COLUMN(AP$12)-COLUMN($V$12)+1&lt;=$U150,ROUNDUP(IF(SUM($V150:AO150)+($E150-SUM($V150:AO150))*$N150&gt;$E150-$O150,$E150-$O150-SUM($V150:AO150),($E150-SUM($V150:AO150))*$N150),0),0)</f>
        <v>0</v>
      </c>
      <c r="AQ150" s="136">
        <f>IF(COLUMN(AQ$12)-COLUMN($V$12)+1&lt;=$U150,ROUNDUP(IF(SUM($V150:AP150)+($E150-SUM($V150:AP150))*$N150&gt;$E150-$O150,$E150-$O150-SUM($V150:AP150),($E150-SUM($V150:AP150))*$N150),0),0)</f>
        <v>0</v>
      </c>
      <c r="AR150" s="136">
        <f>IF(COLUMN(AR$12)-COLUMN($V$12)+1&lt;=$U150,ROUNDUP(IF(SUM($V150:AQ150)+($E150-SUM($V150:AQ150))*$N150&gt;$E150-$O150,$E150-$O150-SUM($V150:AQ150),($E150-SUM($V150:AQ150))*$N150),0),0)</f>
        <v>0</v>
      </c>
      <c r="AS150" s="136">
        <f>IF(COLUMN(AS$12)-COLUMN($V$12)+1&lt;=$U150,ROUNDUP(IF(SUM($V150:AR150)+($E150-SUM($V150:AR150))*$N150&gt;$E150-$O150,$E150-$O150-SUM($V150:AR150),($E150-SUM($V150:AR150))*$N150),0),0)</f>
        <v>0</v>
      </c>
      <c r="AT150" s="136">
        <f>IF(COLUMN(AT$12)-COLUMN($V$12)+1&lt;=$U150,ROUNDUP(IF(SUM($V150:AS150)+($E150-SUM($V150:AS150))*$N150&gt;$E150-$O150,$E150-$O150-SUM($V150:AS150),($E150-SUM($V150:AS150))*$N150),0),0)</f>
        <v>0</v>
      </c>
      <c r="AU150" s="136">
        <f>IF(COLUMN(AU$12)-COLUMN($V$12)+1&lt;=$U150,ROUNDUP(IF(SUM($V150:AT150)+($E150-SUM($V150:AT150))*$N150&gt;$E150-$O150,$E150-$O150-SUM($V150:AT150),($E150-SUM($V150:AT150))*$N150),0),0)</f>
        <v>0</v>
      </c>
      <c r="AV150" s="136">
        <f>IF(COLUMN(AV$12)-COLUMN($V$12)+1&lt;=$U150,ROUNDUP(IF(SUM($V150:AU150)+($E150-SUM($V150:AU150))*$N150&gt;$E150-$O150,$E150-$O150-SUM($V150:AU150),($E150-SUM($V150:AU150))*$N150),0),0)</f>
        <v>0</v>
      </c>
      <c r="AW150" s="136">
        <f>IF(COLUMN(AW$12)-COLUMN($V$12)+1&lt;=$U150,ROUNDUP(IF(SUM($V150:AV150)+($E150-SUM($V150:AV150))*$N150&gt;$E150-$O150,$E150-$O150-SUM($V150:AV150),($E150-SUM($V150:AV150))*$N150),0),0)</f>
        <v>0</v>
      </c>
      <c r="AX150" s="136">
        <f>IF(COLUMN(AX$12)-COLUMN($V$12)+1&lt;=$U150,ROUNDUP(IF(SUM($V150:AW150)+($E150-SUM($V150:AW150))*$N150&gt;$E150-$O150,$E150-$O150-SUM($V150:AW150),($E150-SUM($V150:AW150))*$N150),0),0)</f>
        <v>0</v>
      </c>
      <c r="AY150" s="136">
        <f>IF(COLUMN(AY$12)-COLUMN($V$12)+1&lt;=$U150,ROUNDUP(IF(SUM($V150:AX150)+($E150-SUM($V150:AX150))*$N150&gt;$E150-$O150,$E150-$O150-SUM($V150:AX150),($E150-SUM($V150:AX150))*$N150),0),0)</f>
        <v>0</v>
      </c>
      <c r="AZ150" s="136">
        <f>IF(COLUMN(AZ$12)-COLUMN($V$12)+1&lt;=$U150,ROUNDUP(IF(SUM($V150:AY150)+($E150-SUM($V150:AY150))*$N150&gt;$E150-$O150,$E150-$O150-SUM($V150:AY150),($E150-SUM($V150:AY150))*$N150),0),0)</f>
        <v>0</v>
      </c>
      <c r="BA150" s="136">
        <f>IF(COLUMN(BA$12)-COLUMN($V$12)+1&lt;=$U150,ROUNDUP(IF(SUM($V150:AZ150)+($E150-SUM($V150:AZ150))*$N150&gt;$E150-$O150,$E150-$O150-SUM($V150:AZ150),($E150-SUM($V150:AZ150))*$N150),0),0)</f>
        <v>0</v>
      </c>
      <c r="BB150" s="556">
        <f t="shared" si="136"/>
        <v>0</v>
      </c>
      <c r="BC150" s="556">
        <f t="shared" si="137"/>
        <v>0</v>
      </c>
      <c r="BD150" s="146">
        <f t="shared" si="138"/>
        <v>0</v>
      </c>
      <c r="BE150" s="146">
        <f t="shared" si="139"/>
        <v>0</v>
      </c>
      <c r="BF150" s="146">
        <f t="shared" si="140"/>
        <v>0</v>
      </c>
      <c r="BH150" s="557">
        <f t="shared" si="141"/>
        <v>0</v>
      </c>
      <c r="BI150" s="558">
        <f t="shared" si="99"/>
        <v>0</v>
      </c>
      <c r="BJ150" s="558">
        <f t="shared" si="100"/>
        <v>0</v>
      </c>
      <c r="BK150" s="557">
        <f t="shared" si="142"/>
        <v>0</v>
      </c>
      <c r="BL150" s="558">
        <f t="shared" si="101"/>
        <v>0</v>
      </c>
      <c r="BM150" s="558">
        <f t="shared" si="102"/>
        <v>0</v>
      </c>
      <c r="BN150" s="558">
        <f t="shared" si="103"/>
        <v>0</v>
      </c>
      <c r="BO150" s="558">
        <f t="shared" si="104"/>
        <v>0</v>
      </c>
      <c r="BP150" s="558">
        <f t="shared" si="105"/>
        <v>0</v>
      </c>
      <c r="BQ150" s="558">
        <f t="shared" si="106"/>
        <v>0</v>
      </c>
      <c r="BR150" s="533"/>
      <c r="BS150" s="557">
        <f t="shared" si="143"/>
        <v>0</v>
      </c>
      <c r="BT150" s="558">
        <f t="shared" si="107"/>
        <v>0</v>
      </c>
      <c r="BU150" s="558">
        <f t="shared" si="108"/>
        <v>0</v>
      </c>
      <c r="BV150" s="557">
        <f t="shared" si="144"/>
        <v>0</v>
      </c>
      <c r="BW150" s="558">
        <f t="shared" si="109"/>
        <v>0</v>
      </c>
      <c r="BX150" s="558">
        <f t="shared" si="110"/>
        <v>0</v>
      </c>
      <c r="BY150" s="558">
        <f t="shared" si="111"/>
        <v>0</v>
      </c>
      <c r="BZ150" s="558">
        <f t="shared" si="112"/>
        <v>0</v>
      </c>
      <c r="CA150" s="558">
        <f t="shared" si="113"/>
        <v>0</v>
      </c>
      <c r="CB150" s="558">
        <f t="shared" si="114"/>
        <v>0</v>
      </c>
      <c r="CC150" s="533"/>
      <c r="CD150" s="533"/>
      <c r="CE150" s="533"/>
      <c r="CF150" s="533"/>
      <c r="CG150" s="533"/>
      <c r="CH150" s="533"/>
      <c r="CI150" s="533"/>
      <c r="CJ150" s="533"/>
      <c r="CK150" s="533"/>
      <c r="CL150" s="533"/>
      <c r="CM150" s="533"/>
      <c r="CN150" s="533"/>
      <c r="CO150" s="533"/>
      <c r="CP150" s="533"/>
      <c r="CQ150" s="533"/>
      <c r="CR150" s="533"/>
      <c r="CS150" s="533"/>
      <c r="CT150" s="533"/>
      <c r="CU150" s="533"/>
      <c r="CV150" s="533"/>
      <c r="CW150" s="533"/>
      <c r="CX150" s="533"/>
      <c r="CY150" s="533"/>
      <c r="CZ150" s="533"/>
    </row>
    <row r="151" spans="2:104" ht="13.5" x14ac:dyDescent="0.2">
      <c r="B151" s="145" t="str">
        <f t="shared" si="145"/>
        <v/>
      </c>
      <c r="C151" s="550"/>
      <c r="D151" s="551"/>
      <c r="E151" s="552"/>
      <c r="F151" s="553"/>
      <c r="G151" s="553"/>
      <c r="H151" s="554"/>
      <c r="I151" s="554"/>
      <c r="J151" s="554"/>
      <c r="K151" s="554"/>
      <c r="L151" s="613" t="str" cm="1">
        <f t="array" ref="L151">IF(OR(NOT(ISBLANK(H151:K151))),SUM(H151:K151), "")</f>
        <v/>
      </c>
      <c r="M151" s="613" t="str">
        <f t="shared" si="146"/>
        <v/>
      </c>
      <c r="N151" s="555" t="str">
        <f t="shared" si="130"/>
        <v/>
      </c>
      <c r="O151" s="532">
        <f t="shared" si="131"/>
        <v>0</v>
      </c>
      <c r="P151" s="146">
        <f t="shared" si="132"/>
        <v>0</v>
      </c>
      <c r="Q151" s="146">
        <f t="shared" si="96"/>
        <v>0</v>
      </c>
      <c r="R151" s="146">
        <f t="shared" si="97"/>
        <v>0</v>
      </c>
      <c r="S151" s="146" t="str">
        <f t="shared" si="133"/>
        <v/>
      </c>
      <c r="T151" s="146" t="str">
        <f t="shared" si="134"/>
        <v/>
      </c>
      <c r="U151" s="146">
        <f t="shared" si="98"/>
        <v>0</v>
      </c>
      <c r="V151" s="136">
        <f t="shared" si="135"/>
        <v>0</v>
      </c>
      <c r="W151" s="136">
        <f>IF(COLUMN(W$12)-COLUMN($V$12)+1&lt;=$U151,ROUNDUP(IF(SUM($V151:V151)+($E151-SUM($V151:V151))*$N151&gt;$E151-$O151,$E151-$O151-SUM($V151:V151),($E151-SUM($V151:V151))*$N151),0),0)</f>
        <v>0</v>
      </c>
      <c r="X151" s="136">
        <f>IF(COLUMN(X$12)-COLUMN($V$12)+1&lt;=$U151,ROUNDUP(IF(SUM($V151:W151)+($E151-SUM($V151:W151))*$N151&gt;$E151-$O151,$E151-$O151-SUM($V151:W151),($E151-SUM($V151:W151))*$N151),0),0)</f>
        <v>0</v>
      </c>
      <c r="Y151" s="136">
        <f>IF(COLUMN(Y$12)-COLUMN($V$12)+1&lt;=$U151,ROUNDUP(IF(SUM($V151:X151)+($E151-SUM($V151:X151))*$N151&gt;$E151-$O151,$E151-$O151-SUM($V151:X151),($E151-SUM($V151:X151))*$N151),0),0)</f>
        <v>0</v>
      </c>
      <c r="Z151" s="136">
        <f>IF(COLUMN(Z$12)-COLUMN($V$12)+1&lt;=$U151,ROUNDUP(IF(SUM($V151:Y151)+($E151-SUM($V151:Y151))*$N151&gt;$E151-$O151,$E151-$O151-SUM($V151:Y151),($E151-SUM($V151:Y151))*$N151),0),0)</f>
        <v>0</v>
      </c>
      <c r="AA151" s="136">
        <f>IF(COLUMN(AA$12)-COLUMN($V$12)+1&lt;=$U151,ROUNDUP(IF(SUM($V151:Z151)+($E151-SUM($V151:Z151))*$N151&gt;$E151-$O151,$E151-$O151-SUM($V151:Z151),($E151-SUM($V151:Z151))*$N151),0),0)</f>
        <v>0</v>
      </c>
      <c r="AB151" s="136">
        <f>IF(COLUMN(AB$12)-COLUMN($V$12)+1&lt;=$U151,ROUNDUP(IF(SUM($V151:AA151)+($E151-SUM($V151:AA151))*$N151&gt;$E151-$O151,$E151-$O151-SUM($V151:AA151),($E151-SUM($V151:AA151))*$N151),0),0)</f>
        <v>0</v>
      </c>
      <c r="AC151" s="136">
        <f>IF(COLUMN(AC$12)-COLUMN($V$12)+1&lt;=$U151,ROUNDUP(IF(SUM($V151:AB151)+($E151-SUM($V151:AB151))*$N151&gt;$E151-$O151,$E151-$O151-SUM($V151:AB151),($E151-SUM($V151:AB151))*$N151),0),0)</f>
        <v>0</v>
      </c>
      <c r="AD151" s="136">
        <f>IF(COLUMN(AD$12)-COLUMN($V$12)+1&lt;=$U151,ROUNDUP(IF(SUM($V151:AC151)+($E151-SUM($V151:AC151))*$N151&gt;$E151-$O151,$E151-$O151-SUM($V151:AC151),($E151-SUM($V151:AC151))*$N151),0),0)</f>
        <v>0</v>
      </c>
      <c r="AE151" s="136">
        <f>IF(COLUMN(AE$12)-COLUMN($V$12)+1&lt;=$U151,ROUNDUP(IF(SUM($V151:AD151)+($E151-SUM($V151:AD151))*$N151&gt;$E151-$O151,$E151-$O151-SUM($V151:AD151),($E151-SUM($V151:AD151))*$N151),0),0)</f>
        <v>0</v>
      </c>
      <c r="AF151" s="136">
        <f>IF(COLUMN(AF$12)-COLUMN($V$12)+1&lt;=$U151,ROUNDUP(IF(SUM($V151:AE151)+($E151-SUM($V151:AE151))*$N151&gt;$E151-$O151,$E151-$O151-SUM($V151:AE151),($E151-SUM($V151:AE151))*$N151),0),0)</f>
        <v>0</v>
      </c>
      <c r="AG151" s="136">
        <f>IF(COLUMN(AG$12)-COLUMN($V$12)+1&lt;=$U151,ROUNDUP(IF(SUM($V151:AF151)+($E151-SUM($V151:AF151))*$N151&gt;$E151-$O151,$E151-$O151-SUM($V151:AF151),($E151-SUM($V151:AF151))*$N151),0),0)</f>
        <v>0</v>
      </c>
      <c r="AH151" s="136">
        <f>IF(COLUMN(AH$12)-COLUMN($V$12)+1&lt;=$U151,ROUNDUP(IF(SUM($V151:AG151)+($E151-SUM($V151:AG151))*$N151&gt;$E151-$O151,$E151-$O151-SUM($V151:AG151),($E151-SUM($V151:AG151))*$N151),0),0)</f>
        <v>0</v>
      </c>
      <c r="AI151" s="136">
        <f>IF(COLUMN(AI$12)-COLUMN($V$12)+1&lt;=$U151,ROUNDUP(IF(SUM($V151:AH151)+($E151-SUM($V151:AH151))*$N151&gt;$E151-$O151,$E151-$O151-SUM($V151:AH151),($E151-SUM($V151:AH151))*$N151),0),0)</f>
        <v>0</v>
      </c>
      <c r="AJ151" s="136">
        <f>IF(COLUMN(AJ$12)-COLUMN($V$12)+1&lt;=$U151,ROUNDUP(IF(SUM($V151:AI151)+($E151-SUM($V151:AI151))*$N151&gt;$E151-$O151,$E151-$O151-SUM($V151:AI151),($E151-SUM($V151:AI151))*$N151),0),0)</f>
        <v>0</v>
      </c>
      <c r="AK151" s="136">
        <f>IF(COLUMN(AK$12)-COLUMN($V$12)+1&lt;=$U151,ROUNDUP(IF(SUM($V151:AJ151)+($E151-SUM($V151:AJ151))*$N151&gt;$E151-$O151,$E151-$O151-SUM($V151:AJ151),($E151-SUM($V151:AJ151))*$N151),0),0)</f>
        <v>0</v>
      </c>
      <c r="AL151" s="136">
        <f>IF(COLUMN(AL$12)-COLUMN($V$12)+1&lt;=$U151,ROUNDUP(IF(SUM($V151:AK151)+($E151-SUM($V151:AK151))*$N151&gt;$E151-$O151,$E151-$O151-SUM($V151:AK151),($E151-SUM($V151:AK151))*$N151),0),0)</f>
        <v>0</v>
      </c>
      <c r="AM151" s="136">
        <f>IF(COLUMN(AM$12)-COLUMN($V$12)+1&lt;=$U151,ROUNDUP(IF(SUM($V151:AL151)+($E151-SUM($V151:AL151))*$N151&gt;$E151-$O151,$E151-$O151-SUM($V151:AL151),($E151-SUM($V151:AL151))*$N151),0),0)</f>
        <v>0</v>
      </c>
      <c r="AN151" s="136">
        <f>IF(COLUMN(AN$12)-COLUMN($V$12)+1&lt;=$U151,ROUNDUP(IF(SUM($V151:AM151)+($E151-SUM($V151:AM151))*$N151&gt;$E151-$O151,$E151-$O151-SUM($V151:AM151),($E151-SUM($V151:AM151))*$N151),0),0)</f>
        <v>0</v>
      </c>
      <c r="AO151" s="136">
        <f>IF(COLUMN(AO$12)-COLUMN($V$12)+1&lt;=$U151,ROUNDUP(IF(SUM($V151:AN151)+($E151-SUM($V151:AN151))*$N151&gt;$E151-$O151,$E151-$O151-SUM($V151:AN151),($E151-SUM($V151:AN151))*$N151),0),0)</f>
        <v>0</v>
      </c>
      <c r="AP151" s="136">
        <f>IF(COLUMN(AP$12)-COLUMN($V$12)+1&lt;=$U151,ROUNDUP(IF(SUM($V151:AO151)+($E151-SUM($V151:AO151))*$N151&gt;$E151-$O151,$E151-$O151-SUM($V151:AO151),($E151-SUM($V151:AO151))*$N151),0),0)</f>
        <v>0</v>
      </c>
      <c r="AQ151" s="136">
        <f>IF(COLUMN(AQ$12)-COLUMN($V$12)+1&lt;=$U151,ROUNDUP(IF(SUM($V151:AP151)+($E151-SUM($V151:AP151))*$N151&gt;$E151-$O151,$E151-$O151-SUM($V151:AP151),($E151-SUM($V151:AP151))*$N151),0),0)</f>
        <v>0</v>
      </c>
      <c r="AR151" s="136">
        <f>IF(COLUMN(AR$12)-COLUMN($V$12)+1&lt;=$U151,ROUNDUP(IF(SUM($V151:AQ151)+($E151-SUM($V151:AQ151))*$N151&gt;$E151-$O151,$E151-$O151-SUM($V151:AQ151),($E151-SUM($V151:AQ151))*$N151),0),0)</f>
        <v>0</v>
      </c>
      <c r="AS151" s="136">
        <f>IF(COLUMN(AS$12)-COLUMN($V$12)+1&lt;=$U151,ROUNDUP(IF(SUM($V151:AR151)+($E151-SUM($V151:AR151))*$N151&gt;$E151-$O151,$E151-$O151-SUM($V151:AR151),($E151-SUM($V151:AR151))*$N151),0),0)</f>
        <v>0</v>
      </c>
      <c r="AT151" s="136">
        <f>IF(COLUMN(AT$12)-COLUMN($V$12)+1&lt;=$U151,ROUNDUP(IF(SUM($V151:AS151)+($E151-SUM($V151:AS151))*$N151&gt;$E151-$O151,$E151-$O151-SUM($V151:AS151),($E151-SUM($V151:AS151))*$N151),0),0)</f>
        <v>0</v>
      </c>
      <c r="AU151" s="136">
        <f>IF(COLUMN(AU$12)-COLUMN($V$12)+1&lt;=$U151,ROUNDUP(IF(SUM($V151:AT151)+($E151-SUM($V151:AT151))*$N151&gt;$E151-$O151,$E151-$O151-SUM($V151:AT151),($E151-SUM($V151:AT151))*$N151),0),0)</f>
        <v>0</v>
      </c>
      <c r="AV151" s="136">
        <f>IF(COLUMN(AV$12)-COLUMN($V$12)+1&lt;=$U151,ROUNDUP(IF(SUM($V151:AU151)+($E151-SUM($V151:AU151))*$N151&gt;$E151-$O151,$E151-$O151-SUM($V151:AU151),($E151-SUM($V151:AU151))*$N151),0),0)</f>
        <v>0</v>
      </c>
      <c r="AW151" s="136">
        <f>IF(COLUMN(AW$12)-COLUMN($V$12)+1&lt;=$U151,ROUNDUP(IF(SUM($V151:AV151)+($E151-SUM($V151:AV151))*$N151&gt;$E151-$O151,$E151-$O151-SUM($V151:AV151),($E151-SUM($V151:AV151))*$N151),0),0)</f>
        <v>0</v>
      </c>
      <c r="AX151" s="136">
        <f>IF(COLUMN(AX$12)-COLUMN($V$12)+1&lt;=$U151,ROUNDUP(IF(SUM($V151:AW151)+($E151-SUM($V151:AW151))*$N151&gt;$E151-$O151,$E151-$O151-SUM($V151:AW151),($E151-SUM($V151:AW151))*$N151),0),0)</f>
        <v>0</v>
      </c>
      <c r="AY151" s="136">
        <f>IF(COLUMN(AY$12)-COLUMN($V$12)+1&lt;=$U151,ROUNDUP(IF(SUM($V151:AX151)+($E151-SUM($V151:AX151))*$N151&gt;$E151-$O151,$E151-$O151-SUM($V151:AX151),($E151-SUM($V151:AX151))*$N151),0),0)</f>
        <v>0</v>
      </c>
      <c r="AZ151" s="136">
        <f>IF(COLUMN(AZ$12)-COLUMN($V$12)+1&lt;=$U151,ROUNDUP(IF(SUM($V151:AY151)+($E151-SUM($V151:AY151))*$N151&gt;$E151-$O151,$E151-$O151-SUM($V151:AY151),($E151-SUM($V151:AY151))*$N151),0),0)</f>
        <v>0</v>
      </c>
      <c r="BA151" s="136">
        <f>IF(COLUMN(BA$12)-COLUMN($V$12)+1&lt;=$U151,ROUNDUP(IF(SUM($V151:AZ151)+($E151-SUM($V151:AZ151))*$N151&gt;$E151-$O151,$E151-$O151-SUM($V151:AZ151),($E151-SUM($V151:AZ151))*$N151),0),0)</f>
        <v>0</v>
      </c>
      <c r="BB151" s="556">
        <f t="shared" si="136"/>
        <v>0</v>
      </c>
      <c r="BC151" s="556">
        <f t="shared" si="137"/>
        <v>0</v>
      </c>
      <c r="BD151" s="146">
        <f t="shared" si="138"/>
        <v>0</v>
      </c>
      <c r="BE151" s="146">
        <f t="shared" si="139"/>
        <v>0</v>
      </c>
      <c r="BF151" s="146">
        <f t="shared" si="140"/>
        <v>0</v>
      </c>
      <c r="BH151" s="557">
        <f t="shared" si="141"/>
        <v>0</v>
      </c>
      <c r="BI151" s="558">
        <f t="shared" si="99"/>
        <v>0</v>
      </c>
      <c r="BJ151" s="558">
        <f t="shared" si="100"/>
        <v>0</v>
      </c>
      <c r="BK151" s="557">
        <f t="shared" si="142"/>
        <v>0</v>
      </c>
      <c r="BL151" s="558">
        <f t="shared" si="101"/>
        <v>0</v>
      </c>
      <c r="BM151" s="558">
        <f t="shared" si="102"/>
        <v>0</v>
      </c>
      <c r="BN151" s="558">
        <f t="shared" si="103"/>
        <v>0</v>
      </c>
      <c r="BO151" s="558">
        <f t="shared" si="104"/>
        <v>0</v>
      </c>
      <c r="BP151" s="558">
        <f t="shared" si="105"/>
        <v>0</v>
      </c>
      <c r="BQ151" s="558">
        <f t="shared" si="106"/>
        <v>0</v>
      </c>
      <c r="BR151" s="533"/>
      <c r="BS151" s="557">
        <f t="shared" si="143"/>
        <v>0</v>
      </c>
      <c r="BT151" s="558">
        <f t="shared" si="107"/>
        <v>0</v>
      </c>
      <c r="BU151" s="558">
        <f t="shared" si="108"/>
        <v>0</v>
      </c>
      <c r="BV151" s="557">
        <f t="shared" si="144"/>
        <v>0</v>
      </c>
      <c r="BW151" s="558">
        <f t="shared" si="109"/>
        <v>0</v>
      </c>
      <c r="BX151" s="558">
        <f t="shared" si="110"/>
        <v>0</v>
      </c>
      <c r="BY151" s="558">
        <f t="shared" si="111"/>
        <v>0</v>
      </c>
      <c r="BZ151" s="558">
        <f t="shared" si="112"/>
        <v>0</v>
      </c>
      <c r="CA151" s="558">
        <f t="shared" si="113"/>
        <v>0</v>
      </c>
      <c r="CB151" s="558">
        <f t="shared" si="114"/>
        <v>0</v>
      </c>
      <c r="CC151" s="533"/>
      <c r="CD151" s="533"/>
      <c r="CE151" s="533"/>
      <c r="CF151" s="533"/>
      <c r="CG151" s="533"/>
      <c r="CH151" s="533"/>
      <c r="CI151" s="533"/>
      <c r="CJ151" s="533"/>
      <c r="CK151" s="533"/>
      <c r="CL151" s="533"/>
      <c r="CM151" s="533"/>
      <c r="CN151" s="533"/>
      <c r="CO151" s="533"/>
      <c r="CP151" s="533"/>
      <c r="CQ151" s="533"/>
      <c r="CR151" s="533"/>
      <c r="CS151" s="533"/>
      <c r="CT151" s="533"/>
      <c r="CU151" s="533"/>
      <c r="CV151" s="533"/>
      <c r="CW151" s="533"/>
      <c r="CX151" s="533"/>
      <c r="CY151" s="533"/>
      <c r="CZ151" s="533"/>
    </row>
    <row r="152" spans="2:104" ht="13.5" x14ac:dyDescent="0.2">
      <c r="B152" s="145" t="str">
        <f t="shared" si="145"/>
        <v/>
      </c>
      <c r="C152" s="550"/>
      <c r="D152" s="551"/>
      <c r="E152" s="552"/>
      <c r="F152" s="553"/>
      <c r="G152" s="553"/>
      <c r="H152" s="554"/>
      <c r="I152" s="554"/>
      <c r="J152" s="554"/>
      <c r="K152" s="554"/>
      <c r="L152" s="613" t="str" cm="1">
        <f t="array" ref="L152">IF(OR(NOT(ISBLANK(H152:K152))),SUM(H152:K152), "")</f>
        <v/>
      </c>
      <c r="M152" s="613" t="str">
        <f t="shared" si="146"/>
        <v/>
      </c>
      <c r="N152" s="555" t="str">
        <f t="shared" si="130"/>
        <v/>
      </c>
      <c r="O152" s="532">
        <f t="shared" si="131"/>
        <v>0</v>
      </c>
      <c r="P152" s="146">
        <f t="shared" si="132"/>
        <v>0</v>
      </c>
      <c r="Q152" s="146">
        <f t="shared" si="96"/>
        <v>0</v>
      </c>
      <c r="R152" s="146">
        <f t="shared" si="97"/>
        <v>0</v>
      </c>
      <c r="S152" s="146" t="str">
        <f t="shared" si="133"/>
        <v/>
      </c>
      <c r="T152" s="146" t="str">
        <f t="shared" si="134"/>
        <v/>
      </c>
      <c r="U152" s="146">
        <f t="shared" si="98"/>
        <v>0</v>
      </c>
      <c r="V152" s="136">
        <f t="shared" si="135"/>
        <v>0</v>
      </c>
      <c r="W152" s="136">
        <f>IF(COLUMN(W$12)-COLUMN($V$12)+1&lt;=$U152,ROUNDUP(IF(SUM($V152:V152)+($E152-SUM($V152:V152))*$N152&gt;$E152-$O152,$E152-$O152-SUM($V152:V152),($E152-SUM($V152:V152))*$N152),0),0)</f>
        <v>0</v>
      </c>
      <c r="X152" s="136">
        <f>IF(COLUMN(X$12)-COLUMN($V$12)+1&lt;=$U152,ROUNDUP(IF(SUM($V152:W152)+($E152-SUM($V152:W152))*$N152&gt;$E152-$O152,$E152-$O152-SUM($V152:W152),($E152-SUM($V152:W152))*$N152),0),0)</f>
        <v>0</v>
      </c>
      <c r="Y152" s="136">
        <f>IF(COLUMN(Y$12)-COLUMN($V$12)+1&lt;=$U152,ROUNDUP(IF(SUM($V152:X152)+($E152-SUM($V152:X152))*$N152&gt;$E152-$O152,$E152-$O152-SUM($V152:X152),($E152-SUM($V152:X152))*$N152),0),0)</f>
        <v>0</v>
      </c>
      <c r="Z152" s="136">
        <f>IF(COLUMN(Z$12)-COLUMN($V$12)+1&lt;=$U152,ROUNDUP(IF(SUM($V152:Y152)+($E152-SUM($V152:Y152))*$N152&gt;$E152-$O152,$E152-$O152-SUM($V152:Y152),($E152-SUM($V152:Y152))*$N152),0),0)</f>
        <v>0</v>
      </c>
      <c r="AA152" s="136">
        <f>IF(COLUMN(AA$12)-COLUMN($V$12)+1&lt;=$U152,ROUNDUP(IF(SUM($V152:Z152)+($E152-SUM($V152:Z152))*$N152&gt;$E152-$O152,$E152-$O152-SUM($V152:Z152),($E152-SUM($V152:Z152))*$N152),0),0)</f>
        <v>0</v>
      </c>
      <c r="AB152" s="136">
        <f>IF(COLUMN(AB$12)-COLUMN($V$12)+1&lt;=$U152,ROUNDUP(IF(SUM($V152:AA152)+($E152-SUM($V152:AA152))*$N152&gt;$E152-$O152,$E152-$O152-SUM($V152:AA152),($E152-SUM($V152:AA152))*$N152),0),0)</f>
        <v>0</v>
      </c>
      <c r="AC152" s="136">
        <f>IF(COLUMN(AC$12)-COLUMN($V$12)+1&lt;=$U152,ROUNDUP(IF(SUM($V152:AB152)+($E152-SUM($V152:AB152))*$N152&gt;$E152-$O152,$E152-$O152-SUM($V152:AB152),($E152-SUM($V152:AB152))*$N152),0),0)</f>
        <v>0</v>
      </c>
      <c r="AD152" s="136">
        <f>IF(COLUMN(AD$12)-COLUMN($V$12)+1&lt;=$U152,ROUNDUP(IF(SUM($V152:AC152)+($E152-SUM($V152:AC152))*$N152&gt;$E152-$O152,$E152-$O152-SUM($V152:AC152),($E152-SUM($V152:AC152))*$N152),0),0)</f>
        <v>0</v>
      </c>
      <c r="AE152" s="136">
        <f>IF(COLUMN(AE$12)-COLUMN($V$12)+1&lt;=$U152,ROUNDUP(IF(SUM($V152:AD152)+($E152-SUM($V152:AD152))*$N152&gt;$E152-$O152,$E152-$O152-SUM($V152:AD152),($E152-SUM($V152:AD152))*$N152),0),0)</f>
        <v>0</v>
      </c>
      <c r="AF152" s="136">
        <f>IF(COLUMN(AF$12)-COLUMN($V$12)+1&lt;=$U152,ROUNDUP(IF(SUM($V152:AE152)+($E152-SUM($V152:AE152))*$N152&gt;$E152-$O152,$E152-$O152-SUM($V152:AE152),($E152-SUM($V152:AE152))*$N152),0),0)</f>
        <v>0</v>
      </c>
      <c r="AG152" s="136">
        <f>IF(COLUMN(AG$12)-COLUMN($V$12)+1&lt;=$U152,ROUNDUP(IF(SUM($V152:AF152)+($E152-SUM($V152:AF152))*$N152&gt;$E152-$O152,$E152-$O152-SUM($V152:AF152),($E152-SUM($V152:AF152))*$N152),0),0)</f>
        <v>0</v>
      </c>
      <c r="AH152" s="136">
        <f>IF(COLUMN(AH$12)-COLUMN($V$12)+1&lt;=$U152,ROUNDUP(IF(SUM($V152:AG152)+($E152-SUM($V152:AG152))*$N152&gt;$E152-$O152,$E152-$O152-SUM($V152:AG152),($E152-SUM($V152:AG152))*$N152),0),0)</f>
        <v>0</v>
      </c>
      <c r="AI152" s="136">
        <f>IF(COLUMN(AI$12)-COLUMN($V$12)+1&lt;=$U152,ROUNDUP(IF(SUM($V152:AH152)+($E152-SUM($V152:AH152))*$N152&gt;$E152-$O152,$E152-$O152-SUM($V152:AH152),($E152-SUM($V152:AH152))*$N152),0),0)</f>
        <v>0</v>
      </c>
      <c r="AJ152" s="136">
        <f>IF(COLUMN(AJ$12)-COLUMN($V$12)+1&lt;=$U152,ROUNDUP(IF(SUM($V152:AI152)+($E152-SUM($V152:AI152))*$N152&gt;$E152-$O152,$E152-$O152-SUM($V152:AI152),($E152-SUM($V152:AI152))*$N152),0),0)</f>
        <v>0</v>
      </c>
      <c r="AK152" s="136">
        <f>IF(COLUMN(AK$12)-COLUMN($V$12)+1&lt;=$U152,ROUNDUP(IF(SUM($V152:AJ152)+($E152-SUM($V152:AJ152))*$N152&gt;$E152-$O152,$E152-$O152-SUM($V152:AJ152),($E152-SUM($V152:AJ152))*$N152),0),0)</f>
        <v>0</v>
      </c>
      <c r="AL152" s="136">
        <f>IF(COLUMN(AL$12)-COLUMN($V$12)+1&lt;=$U152,ROUNDUP(IF(SUM($V152:AK152)+($E152-SUM($V152:AK152))*$N152&gt;$E152-$O152,$E152-$O152-SUM($V152:AK152),($E152-SUM($V152:AK152))*$N152),0),0)</f>
        <v>0</v>
      </c>
      <c r="AM152" s="136">
        <f>IF(COLUMN(AM$12)-COLUMN($V$12)+1&lt;=$U152,ROUNDUP(IF(SUM($V152:AL152)+($E152-SUM($V152:AL152))*$N152&gt;$E152-$O152,$E152-$O152-SUM($V152:AL152),($E152-SUM($V152:AL152))*$N152),0),0)</f>
        <v>0</v>
      </c>
      <c r="AN152" s="136">
        <f>IF(COLUMN(AN$12)-COLUMN($V$12)+1&lt;=$U152,ROUNDUP(IF(SUM($V152:AM152)+($E152-SUM($V152:AM152))*$N152&gt;$E152-$O152,$E152-$O152-SUM($V152:AM152),($E152-SUM($V152:AM152))*$N152),0),0)</f>
        <v>0</v>
      </c>
      <c r="AO152" s="136">
        <f>IF(COLUMN(AO$12)-COLUMN($V$12)+1&lt;=$U152,ROUNDUP(IF(SUM($V152:AN152)+($E152-SUM($V152:AN152))*$N152&gt;$E152-$O152,$E152-$O152-SUM($V152:AN152),($E152-SUM($V152:AN152))*$N152),0),0)</f>
        <v>0</v>
      </c>
      <c r="AP152" s="136">
        <f>IF(COLUMN(AP$12)-COLUMN($V$12)+1&lt;=$U152,ROUNDUP(IF(SUM($V152:AO152)+($E152-SUM($V152:AO152))*$N152&gt;$E152-$O152,$E152-$O152-SUM($V152:AO152),($E152-SUM($V152:AO152))*$N152),0),0)</f>
        <v>0</v>
      </c>
      <c r="AQ152" s="136">
        <f>IF(COLUMN(AQ$12)-COLUMN($V$12)+1&lt;=$U152,ROUNDUP(IF(SUM($V152:AP152)+($E152-SUM($V152:AP152))*$N152&gt;$E152-$O152,$E152-$O152-SUM($V152:AP152),($E152-SUM($V152:AP152))*$N152),0),0)</f>
        <v>0</v>
      </c>
      <c r="AR152" s="136">
        <f>IF(COLUMN(AR$12)-COLUMN($V$12)+1&lt;=$U152,ROUNDUP(IF(SUM($V152:AQ152)+($E152-SUM($V152:AQ152))*$N152&gt;$E152-$O152,$E152-$O152-SUM($V152:AQ152),($E152-SUM($V152:AQ152))*$N152),0),0)</f>
        <v>0</v>
      </c>
      <c r="AS152" s="136">
        <f>IF(COLUMN(AS$12)-COLUMN($V$12)+1&lt;=$U152,ROUNDUP(IF(SUM($V152:AR152)+($E152-SUM($V152:AR152))*$N152&gt;$E152-$O152,$E152-$O152-SUM($V152:AR152),($E152-SUM($V152:AR152))*$N152),0),0)</f>
        <v>0</v>
      </c>
      <c r="AT152" s="136">
        <f>IF(COLUMN(AT$12)-COLUMN($V$12)+1&lt;=$U152,ROUNDUP(IF(SUM($V152:AS152)+($E152-SUM($V152:AS152))*$N152&gt;$E152-$O152,$E152-$O152-SUM($V152:AS152),($E152-SUM($V152:AS152))*$N152),0),0)</f>
        <v>0</v>
      </c>
      <c r="AU152" s="136">
        <f>IF(COLUMN(AU$12)-COLUMN($V$12)+1&lt;=$U152,ROUNDUP(IF(SUM($V152:AT152)+($E152-SUM($V152:AT152))*$N152&gt;$E152-$O152,$E152-$O152-SUM($V152:AT152),($E152-SUM($V152:AT152))*$N152),0),0)</f>
        <v>0</v>
      </c>
      <c r="AV152" s="136">
        <f>IF(COLUMN(AV$12)-COLUMN($V$12)+1&lt;=$U152,ROUNDUP(IF(SUM($V152:AU152)+($E152-SUM($V152:AU152))*$N152&gt;$E152-$O152,$E152-$O152-SUM($V152:AU152),($E152-SUM($V152:AU152))*$N152),0),0)</f>
        <v>0</v>
      </c>
      <c r="AW152" s="136">
        <f>IF(COLUMN(AW$12)-COLUMN($V$12)+1&lt;=$U152,ROUNDUP(IF(SUM($V152:AV152)+($E152-SUM($V152:AV152))*$N152&gt;$E152-$O152,$E152-$O152-SUM($V152:AV152),($E152-SUM($V152:AV152))*$N152),0),0)</f>
        <v>0</v>
      </c>
      <c r="AX152" s="136">
        <f>IF(COLUMN(AX$12)-COLUMN($V$12)+1&lt;=$U152,ROUNDUP(IF(SUM($V152:AW152)+($E152-SUM($V152:AW152))*$N152&gt;$E152-$O152,$E152-$O152-SUM($V152:AW152),($E152-SUM($V152:AW152))*$N152),0),0)</f>
        <v>0</v>
      </c>
      <c r="AY152" s="136">
        <f>IF(COLUMN(AY$12)-COLUMN($V$12)+1&lt;=$U152,ROUNDUP(IF(SUM($V152:AX152)+($E152-SUM($V152:AX152))*$N152&gt;$E152-$O152,$E152-$O152-SUM($V152:AX152),($E152-SUM($V152:AX152))*$N152),0),0)</f>
        <v>0</v>
      </c>
      <c r="AZ152" s="136">
        <f>IF(COLUMN(AZ$12)-COLUMN($V$12)+1&lt;=$U152,ROUNDUP(IF(SUM($V152:AY152)+($E152-SUM($V152:AY152))*$N152&gt;$E152-$O152,$E152-$O152-SUM($V152:AY152),($E152-SUM($V152:AY152))*$N152),0),0)</f>
        <v>0</v>
      </c>
      <c r="BA152" s="136">
        <f>IF(COLUMN(BA$12)-COLUMN($V$12)+1&lt;=$U152,ROUNDUP(IF(SUM($V152:AZ152)+($E152-SUM($V152:AZ152))*$N152&gt;$E152-$O152,$E152-$O152-SUM($V152:AZ152),($E152-SUM($V152:AZ152))*$N152),0),0)</f>
        <v>0</v>
      </c>
      <c r="BB152" s="556">
        <f t="shared" si="136"/>
        <v>0</v>
      </c>
      <c r="BC152" s="556">
        <f t="shared" si="137"/>
        <v>0</v>
      </c>
      <c r="BD152" s="146">
        <f t="shared" si="138"/>
        <v>0</v>
      </c>
      <c r="BE152" s="146">
        <f t="shared" si="139"/>
        <v>0</v>
      </c>
      <c r="BF152" s="146">
        <f t="shared" si="140"/>
        <v>0</v>
      </c>
      <c r="BH152" s="557">
        <f t="shared" si="141"/>
        <v>0</v>
      </c>
      <c r="BI152" s="558">
        <f t="shared" si="99"/>
        <v>0</v>
      </c>
      <c r="BJ152" s="558">
        <f t="shared" si="100"/>
        <v>0</v>
      </c>
      <c r="BK152" s="557">
        <f t="shared" si="142"/>
        <v>0</v>
      </c>
      <c r="BL152" s="558">
        <f t="shared" si="101"/>
        <v>0</v>
      </c>
      <c r="BM152" s="558">
        <f t="shared" si="102"/>
        <v>0</v>
      </c>
      <c r="BN152" s="558">
        <f t="shared" si="103"/>
        <v>0</v>
      </c>
      <c r="BO152" s="558">
        <f t="shared" si="104"/>
        <v>0</v>
      </c>
      <c r="BP152" s="558">
        <f t="shared" si="105"/>
        <v>0</v>
      </c>
      <c r="BQ152" s="558">
        <f t="shared" si="106"/>
        <v>0</v>
      </c>
      <c r="BR152" s="533"/>
      <c r="BS152" s="557">
        <f t="shared" si="143"/>
        <v>0</v>
      </c>
      <c r="BT152" s="558">
        <f t="shared" si="107"/>
        <v>0</v>
      </c>
      <c r="BU152" s="558">
        <f t="shared" si="108"/>
        <v>0</v>
      </c>
      <c r="BV152" s="557">
        <f t="shared" si="144"/>
        <v>0</v>
      </c>
      <c r="BW152" s="558">
        <f t="shared" si="109"/>
        <v>0</v>
      </c>
      <c r="BX152" s="558">
        <f t="shared" si="110"/>
        <v>0</v>
      </c>
      <c r="BY152" s="558">
        <f t="shared" si="111"/>
        <v>0</v>
      </c>
      <c r="BZ152" s="558">
        <f t="shared" si="112"/>
        <v>0</v>
      </c>
      <c r="CA152" s="558">
        <f t="shared" si="113"/>
        <v>0</v>
      </c>
      <c r="CB152" s="558">
        <f t="shared" si="114"/>
        <v>0</v>
      </c>
      <c r="CC152" s="533"/>
      <c r="CD152" s="533"/>
      <c r="CE152" s="533"/>
      <c r="CF152" s="533"/>
      <c r="CG152" s="533"/>
      <c r="CH152" s="533"/>
      <c r="CI152" s="533"/>
      <c r="CJ152" s="533"/>
      <c r="CK152" s="533"/>
      <c r="CL152" s="533"/>
      <c r="CM152" s="533"/>
      <c r="CN152" s="533"/>
      <c r="CO152" s="533"/>
      <c r="CP152" s="533"/>
      <c r="CQ152" s="533"/>
      <c r="CR152" s="533"/>
      <c r="CS152" s="533"/>
      <c r="CT152" s="533"/>
      <c r="CU152" s="533"/>
      <c r="CV152" s="533"/>
      <c r="CW152" s="533"/>
      <c r="CX152" s="533"/>
      <c r="CY152" s="533"/>
      <c r="CZ152" s="533"/>
    </row>
    <row r="153" spans="2:104" ht="13.5" x14ac:dyDescent="0.2">
      <c r="B153" s="145" t="str">
        <f t="shared" si="145"/>
        <v/>
      </c>
      <c r="C153" s="550"/>
      <c r="D153" s="551"/>
      <c r="E153" s="552"/>
      <c r="F153" s="553"/>
      <c r="G153" s="553"/>
      <c r="H153" s="554"/>
      <c r="I153" s="554"/>
      <c r="J153" s="554"/>
      <c r="K153" s="554"/>
      <c r="L153" s="613" t="str" cm="1">
        <f t="array" ref="L153">IF(OR(NOT(ISBLANK(H153:K153))),SUM(H153:K153), "")</f>
        <v/>
      </c>
      <c r="M153" s="613" t="str">
        <f t="shared" si="146"/>
        <v/>
      </c>
      <c r="N153" s="555" t="str">
        <f t="shared" si="130"/>
        <v/>
      </c>
      <c r="O153" s="532">
        <f t="shared" si="131"/>
        <v>0</v>
      </c>
      <c r="P153" s="146">
        <f t="shared" si="132"/>
        <v>0</v>
      </c>
      <c r="Q153" s="146">
        <f t="shared" si="96"/>
        <v>0</v>
      </c>
      <c r="R153" s="146">
        <f t="shared" si="97"/>
        <v>0</v>
      </c>
      <c r="S153" s="146" t="str">
        <f t="shared" si="133"/>
        <v/>
      </c>
      <c r="T153" s="146" t="str">
        <f t="shared" si="134"/>
        <v/>
      </c>
      <c r="U153" s="146">
        <f t="shared" si="98"/>
        <v>0</v>
      </c>
      <c r="V153" s="136">
        <f t="shared" si="135"/>
        <v>0</v>
      </c>
      <c r="W153" s="136">
        <f>IF(COLUMN(W$12)-COLUMN($V$12)+1&lt;=$U153,ROUNDUP(IF(SUM($V153:V153)+($E153-SUM($V153:V153))*$N153&gt;$E153-$O153,$E153-$O153-SUM($V153:V153),($E153-SUM($V153:V153))*$N153),0),0)</f>
        <v>0</v>
      </c>
      <c r="X153" s="136">
        <f>IF(COLUMN(X$12)-COLUMN($V$12)+1&lt;=$U153,ROUNDUP(IF(SUM($V153:W153)+($E153-SUM($V153:W153))*$N153&gt;$E153-$O153,$E153-$O153-SUM($V153:W153),($E153-SUM($V153:W153))*$N153),0),0)</f>
        <v>0</v>
      </c>
      <c r="Y153" s="136">
        <f>IF(COLUMN(Y$12)-COLUMN($V$12)+1&lt;=$U153,ROUNDUP(IF(SUM($V153:X153)+($E153-SUM($V153:X153))*$N153&gt;$E153-$O153,$E153-$O153-SUM($V153:X153),($E153-SUM($V153:X153))*$N153),0),0)</f>
        <v>0</v>
      </c>
      <c r="Z153" s="136">
        <f>IF(COLUMN(Z$12)-COLUMN($V$12)+1&lt;=$U153,ROUNDUP(IF(SUM($V153:Y153)+($E153-SUM($V153:Y153))*$N153&gt;$E153-$O153,$E153-$O153-SUM($V153:Y153),($E153-SUM($V153:Y153))*$N153),0),0)</f>
        <v>0</v>
      </c>
      <c r="AA153" s="136">
        <f>IF(COLUMN(AA$12)-COLUMN($V$12)+1&lt;=$U153,ROUNDUP(IF(SUM($V153:Z153)+($E153-SUM($V153:Z153))*$N153&gt;$E153-$O153,$E153-$O153-SUM($V153:Z153),($E153-SUM($V153:Z153))*$N153),0),0)</f>
        <v>0</v>
      </c>
      <c r="AB153" s="136">
        <f>IF(COLUMN(AB$12)-COLUMN($V$12)+1&lt;=$U153,ROUNDUP(IF(SUM($V153:AA153)+($E153-SUM($V153:AA153))*$N153&gt;$E153-$O153,$E153-$O153-SUM($V153:AA153),($E153-SUM($V153:AA153))*$N153),0),0)</f>
        <v>0</v>
      </c>
      <c r="AC153" s="136">
        <f>IF(COLUMN(AC$12)-COLUMN($V$12)+1&lt;=$U153,ROUNDUP(IF(SUM($V153:AB153)+($E153-SUM($V153:AB153))*$N153&gt;$E153-$O153,$E153-$O153-SUM($V153:AB153),($E153-SUM($V153:AB153))*$N153),0),0)</f>
        <v>0</v>
      </c>
      <c r="AD153" s="136">
        <f>IF(COLUMN(AD$12)-COLUMN($V$12)+1&lt;=$U153,ROUNDUP(IF(SUM($V153:AC153)+($E153-SUM($V153:AC153))*$N153&gt;$E153-$O153,$E153-$O153-SUM($V153:AC153),($E153-SUM($V153:AC153))*$N153),0),0)</f>
        <v>0</v>
      </c>
      <c r="AE153" s="136">
        <f>IF(COLUMN(AE$12)-COLUMN($V$12)+1&lt;=$U153,ROUNDUP(IF(SUM($V153:AD153)+($E153-SUM($V153:AD153))*$N153&gt;$E153-$O153,$E153-$O153-SUM($V153:AD153),($E153-SUM($V153:AD153))*$N153),0),0)</f>
        <v>0</v>
      </c>
      <c r="AF153" s="136">
        <f>IF(COLUMN(AF$12)-COLUMN($V$12)+1&lt;=$U153,ROUNDUP(IF(SUM($V153:AE153)+($E153-SUM($V153:AE153))*$N153&gt;$E153-$O153,$E153-$O153-SUM($V153:AE153),($E153-SUM($V153:AE153))*$N153),0),0)</f>
        <v>0</v>
      </c>
      <c r="AG153" s="136">
        <f>IF(COLUMN(AG$12)-COLUMN($V$12)+1&lt;=$U153,ROUNDUP(IF(SUM($V153:AF153)+($E153-SUM($V153:AF153))*$N153&gt;$E153-$O153,$E153-$O153-SUM($V153:AF153),($E153-SUM($V153:AF153))*$N153),0),0)</f>
        <v>0</v>
      </c>
      <c r="AH153" s="136">
        <f>IF(COLUMN(AH$12)-COLUMN($V$12)+1&lt;=$U153,ROUNDUP(IF(SUM($V153:AG153)+($E153-SUM($V153:AG153))*$N153&gt;$E153-$O153,$E153-$O153-SUM($V153:AG153),($E153-SUM($V153:AG153))*$N153),0),0)</f>
        <v>0</v>
      </c>
      <c r="AI153" s="136">
        <f>IF(COLUMN(AI$12)-COLUMN($V$12)+1&lt;=$U153,ROUNDUP(IF(SUM($V153:AH153)+($E153-SUM($V153:AH153))*$N153&gt;$E153-$O153,$E153-$O153-SUM($V153:AH153),($E153-SUM($V153:AH153))*$N153),0),0)</f>
        <v>0</v>
      </c>
      <c r="AJ153" s="136">
        <f>IF(COLUMN(AJ$12)-COLUMN($V$12)+1&lt;=$U153,ROUNDUP(IF(SUM($V153:AI153)+($E153-SUM($V153:AI153))*$N153&gt;$E153-$O153,$E153-$O153-SUM($V153:AI153),($E153-SUM($V153:AI153))*$N153),0),0)</f>
        <v>0</v>
      </c>
      <c r="AK153" s="136">
        <f>IF(COLUMN(AK$12)-COLUMN($V$12)+1&lt;=$U153,ROUNDUP(IF(SUM($V153:AJ153)+($E153-SUM($V153:AJ153))*$N153&gt;$E153-$O153,$E153-$O153-SUM($V153:AJ153),($E153-SUM($V153:AJ153))*$N153),0),0)</f>
        <v>0</v>
      </c>
      <c r="AL153" s="136">
        <f>IF(COLUMN(AL$12)-COLUMN($V$12)+1&lt;=$U153,ROUNDUP(IF(SUM($V153:AK153)+($E153-SUM($V153:AK153))*$N153&gt;$E153-$O153,$E153-$O153-SUM($V153:AK153),($E153-SUM($V153:AK153))*$N153),0),0)</f>
        <v>0</v>
      </c>
      <c r="AM153" s="136">
        <f>IF(COLUMN(AM$12)-COLUMN($V$12)+1&lt;=$U153,ROUNDUP(IF(SUM($V153:AL153)+($E153-SUM($V153:AL153))*$N153&gt;$E153-$O153,$E153-$O153-SUM($V153:AL153),($E153-SUM($V153:AL153))*$N153),0),0)</f>
        <v>0</v>
      </c>
      <c r="AN153" s="136">
        <f>IF(COLUMN(AN$12)-COLUMN($V$12)+1&lt;=$U153,ROUNDUP(IF(SUM($V153:AM153)+($E153-SUM($V153:AM153))*$N153&gt;$E153-$O153,$E153-$O153-SUM($V153:AM153),($E153-SUM($V153:AM153))*$N153),0),0)</f>
        <v>0</v>
      </c>
      <c r="AO153" s="136">
        <f>IF(COLUMN(AO$12)-COLUMN($V$12)+1&lt;=$U153,ROUNDUP(IF(SUM($V153:AN153)+($E153-SUM($V153:AN153))*$N153&gt;$E153-$O153,$E153-$O153-SUM($V153:AN153),($E153-SUM($V153:AN153))*$N153),0),0)</f>
        <v>0</v>
      </c>
      <c r="AP153" s="136">
        <f>IF(COLUMN(AP$12)-COLUMN($V$12)+1&lt;=$U153,ROUNDUP(IF(SUM($V153:AO153)+($E153-SUM($V153:AO153))*$N153&gt;$E153-$O153,$E153-$O153-SUM($V153:AO153),($E153-SUM($V153:AO153))*$N153),0),0)</f>
        <v>0</v>
      </c>
      <c r="AQ153" s="136">
        <f>IF(COLUMN(AQ$12)-COLUMN($V$12)+1&lt;=$U153,ROUNDUP(IF(SUM($V153:AP153)+($E153-SUM($V153:AP153))*$N153&gt;$E153-$O153,$E153-$O153-SUM($V153:AP153),($E153-SUM($V153:AP153))*$N153),0),0)</f>
        <v>0</v>
      </c>
      <c r="AR153" s="136">
        <f>IF(COLUMN(AR$12)-COLUMN($V$12)+1&lt;=$U153,ROUNDUP(IF(SUM($V153:AQ153)+($E153-SUM($V153:AQ153))*$N153&gt;$E153-$O153,$E153-$O153-SUM($V153:AQ153),($E153-SUM($V153:AQ153))*$N153),0),0)</f>
        <v>0</v>
      </c>
      <c r="AS153" s="136">
        <f>IF(COLUMN(AS$12)-COLUMN($V$12)+1&lt;=$U153,ROUNDUP(IF(SUM($V153:AR153)+($E153-SUM($V153:AR153))*$N153&gt;$E153-$O153,$E153-$O153-SUM($V153:AR153),($E153-SUM($V153:AR153))*$N153),0),0)</f>
        <v>0</v>
      </c>
      <c r="AT153" s="136">
        <f>IF(COLUMN(AT$12)-COLUMN($V$12)+1&lt;=$U153,ROUNDUP(IF(SUM($V153:AS153)+($E153-SUM($V153:AS153))*$N153&gt;$E153-$O153,$E153-$O153-SUM($V153:AS153),($E153-SUM($V153:AS153))*$N153),0),0)</f>
        <v>0</v>
      </c>
      <c r="AU153" s="136">
        <f>IF(COLUMN(AU$12)-COLUMN($V$12)+1&lt;=$U153,ROUNDUP(IF(SUM($V153:AT153)+($E153-SUM($V153:AT153))*$N153&gt;$E153-$O153,$E153-$O153-SUM($V153:AT153),($E153-SUM($V153:AT153))*$N153),0),0)</f>
        <v>0</v>
      </c>
      <c r="AV153" s="136">
        <f>IF(COLUMN(AV$12)-COLUMN($V$12)+1&lt;=$U153,ROUNDUP(IF(SUM($V153:AU153)+($E153-SUM($V153:AU153))*$N153&gt;$E153-$O153,$E153-$O153-SUM($V153:AU153),($E153-SUM($V153:AU153))*$N153),0),0)</f>
        <v>0</v>
      </c>
      <c r="AW153" s="136">
        <f>IF(COLUMN(AW$12)-COLUMN($V$12)+1&lt;=$U153,ROUNDUP(IF(SUM($V153:AV153)+($E153-SUM($V153:AV153))*$N153&gt;$E153-$O153,$E153-$O153-SUM($V153:AV153),($E153-SUM($V153:AV153))*$N153),0),0)</f>
        <v>0</v>
      </c>
      <c r="AX153" s="136">
        <f>IF(COLUMN(AX$12)-COLUMN($V$12)+1&lt;=$U153,ROUNDUP(IF(SUM($V153:AW153)+($E153-SUM($V153:AW153))*$N153&gt;$E153-$O153,$E153-$O153-SUM($V153:AW153),($E153-SUM($V153:AW153))*$N153),0),0)</f>
        <v>0</v>
      </c>
      <c r="AY153" s="136">
        <f>IF(COLUMN(AY$12)-COLUMN($V$12)+1&lt;=$U153,ROUNDUP(IF(SUM($V153:AX153)+($E153-SUM($V153:AX153))*$N153&gt;$E153-$O153,$E153-$O153-SUM($V153:AX153),($E153-SUM($V153:AX153))*$N153),0),0)</f>
        <v>0</v>
      </c>
      <c r="AZ153" s="136">
        <f>IF(COLUMN(AZ$12)-COLUMN($V$12)+1&lt;=$U153,ROUNDUP(IF(SUM($V153:AY153)+($E153-SUM($V153:AY153))*$N153&gt;$E153-$O153,$E153-$O153-SUM($V153:AY153),($E153-SUM($V153:AY153))*$N153),0),0)</f>
        <v>0</v>
      </c>
      <c r="BA153" s="136">
        <f>IF(COLUMN(BA$12)-COLUMN($V$12)+1&lt;=$U153,ROUNDUP(IF(SUM($V153:AZ153)+($E153-SUM($V153:AZ153))*$N153&gt;$E153-$O153,$E153-$O153-SUM($V153:AZ153),($E153-SUM($V153:AZ153))*$N153),0),0)</f>
        <v>0</v>
      </c>
      <c r="BB153" s="556">
        <f t="shared" si="136"/>
        <v>0</v>
      </c>
      <c r="BC153" s="556">
        <f t="shared" si="137"/>
        <v>0</v>
      </c>
      <c r="BD153" s="146">
        <f t="shared" si="138"/>
        <v>0</v>
      </c>
      <c r="BE153" s="146">
        <f t="shared" si="139"/>
        <v>0</v>
      </c>
      <c r="BF153" s="146">
        <f t="shared" si="140"/>
        <v>0</v>
      </c>
      <c r="BH153" s="557">
        <f t="shared" si="141"/>
        <v>0</v>
      </c>
      <c r="BI153" s="558">
        <f t="shared" si="99"/>
        <v>0</v>
      </c>
      <c r="BJ153" s="558">
        <f t="shared" si="100"/>
        <v>0</v>
      </c>
      <c r="BK153" s="557">
        <f t="shared" si="142"/>
        <v>0</v>
      </c>
      <c r="BL153" s="558">
        <f t="shared" si="101"/>
        <v>0</v>
      </c>
      <c r="BM153" s="558">
        <f t="shared" si="102"/>
        <v>0</v>
      </c>
      <c r="BN153" s="558">
        <f t="shared" si="103"/>
        <v>0</v>
      </c>
      <c r="BO153" s="558">
        <f t="shared" si="104"/>
        <v>0</v>
      </c>
      <c r="BP153" s="558">
        <f t="shared" si="105"/>
        <v>0</v>
      </c>
      <c r="BQ153" s="558">
        <f t="shared" si="106"/>
        <v>0</v>
      </c>
      <c r="BR153" s="533"/>
      <c r="BS153" s="557">
        <f t="shared" si="143"/>
        <v>0</v>
      </c>
      <c r="BT153" s="558">
        <f t="shared" si="107"/>
        <v>0</v>
      </c>
      <c r="BU153" s="558">
        <f t="shared" si="108"/>
        <v>0</v>
      </c>
      <c r="BV153" s="557">
        <f t="shared" si="144"/>
        <v>0</v>
      </c>
      <c r="BW153" s="558">
        <f t="shared" si="109"/>
        <v>0</v>
      </c>
      <c r="BX153" s="558">
        <f t="shared" si="110"/>
        <v>0</v>
      </c>
      <c r="BY153" s="558">
        <f t="shared" si="111"/>
        <v>0</v>
      </c>
      <c r="BZ153" s="558">
        <f t="shared" si="112"/>
        <v>0</v>
      </c>
      <c r="CA153" s="558">
        <f t="shared" si="113"/>
        <v>0</v>
      </c>
      <c r="CB153" s="558">
        <f t="shared" si="114"/>
        <v>0</v>
      </c>
      <c r="CC153" s="533"/>
      <c r="CD153" s="533"/>
      <c r="CE153" s="533"/>
      <c r="CF153" s="533"/>
      <c r="CG153" s="533"/>
      <c r="CH153" s="533"/>
      <c r="CI153" s="533"/>
      <c r="CJ153" s="533"/>
      <c r="CK153" s="533"/>
      <c r="CL153" s="533"/>
      <c r="CM153" s="533"/>
      <c r="CN153" s="533"/>
      <c r="CO153" s="533"/>
      <c r="CP153" s="533"/>
      <c r="CQ153" s="533"/>
      <c r="CR153" s="533"/>
      <c r="CS153" s="533"/>
      <c r="CT153" s="533"/>
      <c r="CU153" s="533"/>
      <c r="CV153" s="533"/>
      <c r="CW153" s="533"/>
      <c r="CX153" s="533"/>
      <c r="CY153" s="533"/>
      <c r="CZ153" s="533"/>
    </row>
    <row r="154" spans="2:104" ht="13.5" x14ac:dyDescent="0.2">
      <c r="B154" s="145" t="str">
        <f t="shared" si="145"/>
        <v/>
      </c>
      <c r="C154" s="550"/>
      <c r="D154" s="551"/>
      <c r="E154" s="552"/>
      <c r="F154" s="553"/>
      <c r="G154" s="553"/>
      <c r="H154" s="554"/>
      <c r="I154" s="554"/>
      <c r="J154" s="554"/>
      <c r="K154" s="554"/>
      <c r="L154" s="613" t="str" cm="1">
        <f t="array" ref="L154">IF(OR(NOT(ISBLANK(H154:K154))),SUM(H154:K154), "")</f>
        <v/>
      </c>
      <c r="M154" s="613" t="str">
        <f t="shared" si="146"/>
        <v/>
      </c>
      <c r="N154" s="555" t="str">
        <f t="shared" si="130"/>
        <v/>
      </c>
      <c r="O154" s="532">
        <f t="shared" si="131"/>
        <v>0</v>
      </c>
      <c r="P154" s="146">
        <f t="shared" si="132"/>
        <v>0</v>
      </c>
      <c r="Q154" s="146">
        <f t="shared" si="96"/>
        <v>0</v>
      </c>
      <c r="R154" s="146">
        <f t="shared" si="97"/>
        <v>0</v>
      </c>
      <c r="S154" s="146" t="str">
        <f t="shared" si="133"/>
        <v/>
      </c>
      <c r="T154" s="146" t="str">
        <f t="shared" si="134"/>
        <v/>
      </c>
      <c r="U154" s="146">
        <f t="shared" si="98"/>
        <v>0</v>
      </c>
      <c r="V154" s="136">
        <f t="shared" si="135"/>
        <v>0</v>
      </c>
      <c r="W154" s="136">
        <f>IF(COLUMN(W$12)-COLUMN($V$12)+1&lt;=$U154,ROUNDUP(IF(SUM($V154:V154)+($E154-SUM($V154:V154))*$N154&gt;$E154-$O154,$E154-$O154-SUM($V154:V154),($E154-SUM($V154:V154))*$N154),0),0)</f>
        <v>0</v>
      </c>
      <c r="X154" s="136">
        <f>IF(COLUMN(X$12)-COLUMN($V$12)+1&lt;=$U154,ROUNDUP(IF(SUM($V154:W154)+($E154-SUM($V154:W154))*$N154&gt;$E154-$O154,$E154-$O154-SUM($V154:W154),($E154-SUM($V154:W154))*$N154),0),0)</f>
        <v>0</v>
      </c>
      <c r="Y154" s="136">
        <f>IF(COLUMN(Y$12)-COLUMN($V$12)+1&lt;=$U154,ROUNDUP(IF(SUM($V154:X154)+($E154-SUM($V154:X154))*$N154&gt;$E154-$O154,$E154-$O154-SUM($V154:X154),($E154-SUM($V154:X154))*$N154),0),0)</f>
        <v>0</v>
      </c>
      <c r="Z154" s="136">
        <f>IF(COLUMN(Z$12)-COLUMN($V$12)+1&lt;=$U154,ROUNDUP(IF(SUM($V154:Y154)+($E154-SUM($V154:Y154))*$N154&gt;$E154-$O154,$E154-$O154-SUM($V154:Y154),($E154-SUM($V154:Y154))*$N154),0),0)</f>
        <v>0</v>
      </c>
      <c r="AA154" s="136">
        <f>IF(COLUMN(AA$12)-COLUMN($V$12)+1&lt;=$U154,ROUNDUP(IF(SUM($V154:Z154)+($E154-SUM($V154:Z154))*$N154&gt;$E154-$O154,$E154-$O154-SUM($V154:Z154),($E154-SUM($V154:Z154))*$N154),0),0)</f>
        <v>0</v>
      </c>
      <c r="AB154" s="136">
        <f>IF(COLUMN(AB$12)-COLUMN($V$12)+1&lt;=$U154,ROUNDUP(IF(SUM($V154:AA154)+($E154-SUM($V154:AA154))*$N154&gt;$E154-$O154,$E154-$O154-SUM($V154:AA154),($E154-SUM($V154:AA154))*$N154),0),0)</f>
        <v>0</v>
      </c>
      <c r="AC154" s="136">
        <f>IF(COLUMN(AC$12)-COLUMN($V$12)+1&lt;=$U154,ROUNDUP(IF(SUM($V154:AB154)+($E154-SUM($V154:AB154))*$N154&gt;$E154-$O154,$E154-$O154-SUM($V154:AB154),($E154-SUM($V154:AB154))*$N154),0),0)</f>
        <v>0</v>
      </c>
      <c r="AD154" s="136">
        <f>IF(COLUMN(AD$12)-COLUMN($V$12)+1&lt;=$U154,ROUNDUP(IF(SUM($V154:AC154)+($E154-SUM($V154:AC154))*$N154&gt;$E154-$O154,$E154-$O154-SUM($V154:AC154),($E154-SUM($V154:AC154))*$N154),0),0)</f>
        <v>0</v>
      </c>
      <c r="AE154" s="136">
        <f>IF(COLUMN(AE$12)-COLUMN($V$12)+1&lt;=$U154,ROUNDUP(IF(SUM($V154:AD154)+($E154-SUM($V154:AD154))*$N154&gt;$E154-$O154,$E154-$O154-SUM($V154:AD154),($E154-SUM($V154:AD154))*$N154),0),0)</f>
        <v>0</v>
      </c>
      <c r="AF154" s="136">
        <f>IF(COLUMN(AF$12)-COLUMN($V$12)+1&lt;=$U154,ROUNDUP(IF(SUM($V154:AE154)+($E154-SUM($V154:AE154))*$N154&gt;$E154-$O154,$E154-$O154-SUM($V154:AE154),($E154-SUM($V154:AE154))*$N154),0),0)</f>
        <v>0</v>
      </c>
      <c r="AG154" s="136">
        <f>IF(COLUMN(AG$12)-COLUMN($V$12)+1&lt;=$U154,ROUNDUP(IF(SUM($V154:AF154)+($E154-SUM($V154:AF154))*$N154&gt;$E154-$O154,$E154-$O154-SUM($V154:AF154),($E154-SUM($V154:AF154))*$N154),0),0)</f>
        <v>0</v>
      </c>
      <c r="AH154" s="136">
        <f>IF(COLUMN(AH$12)-COLUMN($V$12)+1&lt;=$U154,ROUNDUP(IF(SUM($V154:AG154)+($E154-SUM($V154:AG154))*$N154&gt;$E154-$O154,$E154-$O154-SUM($V154:AG154),($E154-SUM($V154:AG154))*$N154),0),0)</f>
        <v>0</v>
      </c>
      <c r="AI154" s="136">
        <f>IF(COLUMN(AI$12)-COLUMN($V$12)+1&lt;=$U154,ROUNDUP(IF(SUM($V154:AH154)+($E154-SUM($V154:AH154))*$N154&gt;$E154-$O154,$E154-$O154-SUM($V154:AH154),($E154-SUM($V154:AH154))*$N154),0),0)</f>
        <v>0</v>
      </c>
      <c r="AJ154" s="136">
        <f>IF(COLUMN(AJ$12)-COLUMN($V$12)+1&lt;=$U154,ROUNDUP(IF(SUM($V154:AI154)+($E154-SUM($V154:AI154))*$N154&gt;$E154-$O154,$E154-$O154-SUM($V154:AI154),($E154-SUM($V154:AI154))*$N154),0),0)</f>
        <v>0</v>
      </c>
      <c r="AK154" s="136">
        <f>IF(COLUMN(AK$12)-COLUMN($V$12)+1&lt;=$U154,ROUNDUP(IF(SUM($V154:AJ154)+($E154-SUM($V154:AJ154))*$N154&gt;$E154-$O154,$E154-$O154-SUM($V154:AJ154),($E154-SUM($V154:AJ154))*$N154),0),0)</f>
        <v>0</v>
      </c>
      <c r="AL154" s="136">
        <f>IF(COLUMN(AL$12)-COLUMN($V$12)+1&lt;=$U154,ROUNDUP(IF(SUM($V154:AK154)+($E154-SUM($V154:AK154))*$N154&gt;$E154-$O154,$E154-$O154-SUM($V154:AK154),($E154-SUM($V154:AK154))*$N154),0),0)</f>
        <v>0</v>
      </c>
      <c r="AM154" s="136">
        <f>IF(COLUMN(AM$12)-COLUMN($V$12)+1&lt;=$U154,ROUNDUP(IF(SUM($V154:AL154)+($E154-SUM($V154:AL154))*$N154&gt;$E154-$O154,$E154-$O154-SUM($V154:AL154),($E154-SUM($V154:AL154))*$N154),0),0)</f>
        <v>0</v>
      </c>
      <c r="AN154" s="136">
        <f>IF(COLUMN(AN$12)-COLUMN($V$12)+1&lt;=$U154,ROUNDUP(IF(SUM($V154:AM154)+($E154-SUM($V154:AM154))*$N154&gt;$E154-$O154,$E154-$O154-SUM($V154:AM154),($E154-SUM($V154:AM154))*$N154),0),0)</f>
        <v>0</v>
      </c>
      <c r="AO154" s="136">
        <f>IF(COLUMN(AO$12)-COLUMN($V$12)+1&lt;=$U154,ROUNDUP(IF(SUM($V154:AN154)+($E154-SUM($V154:AN154))*$N154&gt;$E154-$O154,$E154-$O154-SUM($V154:AN154),($E154-SUM($V154:AN154))*$N154),0),0)</f>
        <v>0</v>
      </c>
      <c r="AP154" s="136">
        <f>IF(COLUMN(AP$12)-COLUMN($V$12)+1&lt;=$U154,ROUNDUP(IF(SUM($V154:AO154)+($E154-SUM($V154:AO154))*$N154&gt;$E154-$O154,$E154-$O154-SUM($V154:AO154),($E154-SUM($V154:AO154))*$N154),0),0)</f>
        <v>0</v>
      </c>
      <c r="AQ154" s="136">
        <f>IF(COLUMN(AQ$12)-COLUMN($V$12)+1&lt;=$U154,ROUNDUP(IF(SUM($V154:AP154)+($E154-SUM($V154:AP154))*$N154&gt;$E154-$O154,$E154-$O154-SUM($V154:AP154),($E154-SUM($V154:AP154))*$N154),0),0)</f>
        <v>0</v>
      </c>
      <c r="AR154" s="136">
        <f>IF(COLUMN(AR$12)-COLUMN($V$12)+1&lt;=$U154,ROUNDUP(IF(SUM($V154:AQ154)+($E154-SUM($V154:AQ154))*$N154&gt;$E154-$O154,$E154-$O154-SUM($V154:AQ154),($E154-SUM($V154:AQ154))*$N154),0),0)</f>
        <v>0</v>
      </c>
      <c r="AS154" s="136">
        <f>IF(COLUMN(AS$12)-COLUMN($V$12)+1&lt;=$U154,ROUNDUP(IF(SUM($V154:AR154)+($E154-SUM($V154:AR154))*$N154&gt;$E154-$O154,$E154-$O154-SUM($V154:AR154),($E154-SUM($V154:AR154))*$N154),0),0)</f>
        <v>0</v>
      </c>
      <c r="AT154" s="136">
        <f>IF(COLUMN(AT$12)-COLUMN($V$12)+1&lt;=$U154,ROUNDUP(IF(SUM($V154:AS154)+($E154-SUM($V154:AS154))*$N154&gt;$E154-$O154,$E154-$O154-SUM($V154:AS154),($E154-SUM($V154:AS154))*$N154),0),0)</f>
        <v>0</v>
      </c>
      <c r="AU154" s="136">
        <f>IF(COLUMN(AU$12)-COLUMN($V$12)+1&lt;=$U154,ROUNDUP(IF(SUM($V154:AT154)+($E154-SUM($V154:AT154))*$N154&gt;$E154-$O154,$E154-$O154-SUM($V154:AT154),($E154-SUM($V154:AT154))*$N154),0),0)</f>
        <v>0</v>
      </c>
      <c r="AV154" s="136">
        <f>IF(COLUMN(AV$12)-COLUMN($V$12)+1&lt;=$U154,ROUNDUP(IF(SUM($V154:AU154)+($E154-SUM($V154:AU154))*$N154&gt;$E154-$O154,$E154-$O154-SUM($V154:AU154),($E154-SUM($V154:AU154))*$N154),0),0)</f>
        <v>0</v>
      </c>
      <c r="AW154" s="136">
        <f>IF(COLUMN(AW$12)-COLUMN($V$12)+1&lt;=$U154,ROUNDUP(IF(SUM($V154:AV154)+($E154-SUM($V154:AV154))*$N154&gt;$E154-$O154,$E154-$O154-SUM($V154:AV154),($E154-SUM($V154:AV154))*$N154),0),0)</f>
        <v>0</v>
      </c>
      <c r="AX154" s="136">
        <f>IF(COLUMN(AX$12)-COLUMN($V$12)+1&lt;=$U154,ROUNDUP(IF(SUM($V154:AW154)+($E154-SUM($V154:AW154))*$N154&gt;$E154-$O154,$E154-$O154-SUM($V154:AW154),($E154-SUM($V154:AW154))*$N154),0),0)</f>
        <v>0</v>
      </c>
      <c r="AY154" s="136">
        <f>IF(COLUMN(AY$12)-COLUMN($V$12)+1&lt;=$U154,ROUNDUP(IF(SUM($V154:AX154)+($E154-SUM($V154:AX154))*$N154&gt;$E154-$O154,$E154-$O154-SUM($V154:AX154),($E154-SUM($V154:AX154))*$N154),0),0)</f>
        <v>0</v>
      </c>
      <c r="AZ154" s="136">
        <f>IF(COLUMN(AZ$12)-COLUMN($V$12)+1&lt;=$U154,ROUNDUP(IF(SUM($V154:AY154)+($E154-SUM($V154:AY154))*$N154&gt;$E154-$O154,$E154-$O154-SUM($V154:AY154),($E154-SUM($V154:AY154))*$N154),0),0)</f>
        <v>0</v>
      </c>
      <c r="BA154" s="136">
        <f>IF(COLUMN(BA$12)-COLUMN($V$12)+1&lt;=$U154,ROUNDUP(IF(SUM($V154:AZ154)+($E154-SUM($V154:AZ154))*$N154&gt;$E154-$O154,$E154-$O154-SUM($V154:AZ154),($E154-SUM($V154:AZ154))*$N154),0),0)</f>
        <v>0</v>
      </c>
      <c r="BB154" s="556">
        <f t="shared" si="136"/>
        <v>0</v>
      </c>
      <c r="BC154" s="556">
        <f t="shared" si="137"/>
        <v>0</v>
      </c>
      <c r="BD154" s="146">
        <f t="shared" si="138"/>
        <v>0</v>
      </c>
      <c r="BE154" s="146">
        <f t="shared" si="139"/>
        <v>0</v>
      </c>
      <c r="BF154" s="146">
        <f t="shared" si="140"/>
        <v>0</v>
      </c>
      <c r="BH154" s="557">
        <f t="shared" si="141"/>
        <v>0</v>
      </c>
      <c r="BI154" s="558">
        <f t="shared" si="99"/>
        <v>0</v>
      </c>
      <c r="BJ154" s="558">
        <f t="shared" si="100"/>
        <v>0</v>
      </c>
      <c r="BK154" s="557">
        <f t="shared" si="142"/>
        <v>0</v>
      </c>
      <c r="BL154" s="558">
        <f t="shared" si="101"/>
        <v>0</v>
      </c>
      <c r="BM154" s="558">
        <f t="shared" si="102"/>
        <v>0</v>
      </c>
      <c r="BN154" s="558">
        <f t="shared" si="103"/>
        <v>0</v>
      </c>
      <c r="BO154" s="558">
        <f t="shared" si="104"/>
        <v>0</v>
      </c>
      <c r="BP154" s="558">
        <f t="shared" si="105"/>
        <v>0</v>
      </c>
      <c r="BQ154" s="558">
        <f t="shared" si="106"/>
        <v>0</v>
      </c>
      <c r="BR154" s="533"/>
      <c r="BS154" s="557">
        <f t="shared" si="143"/>
        <v>0</v>
      </c>
      <c r="BT154" s="558">
        <f t="shared" si="107"/>
        <v>0</v>
      </c>
      <c r="BU154" s="558">
        <f t="shared" si="108"/>
        <v>0</v>
      </c>
      <c r="BV154" s="557">
        <f t="shared" si="144"/>
        <v>0</v>
      </c>
      <c r="BW154" s="558">
        <f t="shared" si="109"/>
        <v>0</v>
      </c>
      <c r="BX154" s="558">
        <f t="shared" si="110"/>
        <v>0</v>
      </c>
      <c r="BY154" s="558">
        <f t="shared" si="111"/>
        <v>0</v>
      </c>
      <c r="BZ154" s="558">
        <f t="shared" si="112"/>
        <v>0</v>
      </c>
      <c r="CA154" s="558">
        <f t="shared" si="113"/>
        <v>0</v>
      </c>
      <c r="CB154" s="558">
        <f t="shared" si="114"/>
        <v>0</v>
      </c>
      <c r="CC154" s="533"/>
      <c r="CD154" s="533"/>
      <c r="CE154" s="533"/>
      <c r="CF154" s="533"/>
      <c r="CG154" s="533"/>
      <c r="CH154" s="533"/>
      <c r="CI154" s="533"/>
      <c r="CJ154" s="533"/>
      <c r="CK154" s="533"/>
      <c r="CL154" s="533"/>
      <c r="CM154" s="533"/>
      <c r="CN154" s="533"/>
      <c r="CO154" s="533"/>
      <c r="CP154" s="533"/>
      <c r="CQ154" s="533"/>
      <c r="CR154" s="533"/>
      <c r="CS154" s="533"/>
      <c r="CT154" s="533"/>
      <c r="CU154" s="533"/>
      <c r="CV154" s="533"/>
      <c r="CW154" s="533"/>
      <c r="CX154" s="533"/>
      <c r="CY154" s="533"/>
      <c r="CZ154" s="533"/>
    </row>
    <row r="155" spans="2:104" ht="13.5" x14ac:dyDescent="0.2">
      <c r="B155" s="145" t="str">
        <f t="shared" si="145"/>
        <v/>
      </c>
      <c r="C155" s="550"/>
      <c r="D155" s="551"/>
      <c r="E155" s="552"/>
      <c r="F155" s="553"/>
      <c r="G155" s="553"/>
      <c r="H155" s="554"/>
      <c r="I155" s="554"/>
      <c r="J155" s="554"/>
      <c r="K155" s="554"/>
      <c r="L155" s="613" t="str" cm="1">
        <f t="array" ref="L155">IF(OR(NOT(ISBLANK(H155:K155))),SUM(H155:K155), "")</f>
        <v/>
      </c>
      <c r="M155" s="613" t="str">
        <f t="shared" si="146"/>
        <v/>
      </c>
      <c r="N155" s="555" t="str">
        <f t="shared" si="130"/>
        <v/>
      </c>
      <c r="O155" s="532">
        <f t="shared" si="131"/>
        <v>0</v>
      </c>
      <c r="P155" s="146">
        <f t="shared" si="132"/>
        <v>0</v>
      </c>
      <c r="Q155" s="146">
        <f t="shared" si="96"/>
        <v>0</v>
      </c>
      <c r="R155" s="146">
        <f t="shared" si="97"/>
        <v>0</v>
      </c>
      <c r="S155" s="146" t="str">
        <f t="shared" si="133"/>
        <v/>
      </c>
      <c r="T155" s="146" t="str">
        <f t="shared" si="134"/>
        <v/>
      </c>
      <c r="U155" s="146">
        <f t="shared" si="98"/>
        <v>0</v>
      </c>
      <c r="V155" s="136">
        <f t="shared" si="135"/>
        <v>0</v>
      </c>
      <c r="W155" s="136">
        <f>IF(COLUMN(W$12)-COLUMN($V$12)+1&lt;=$U155,ROUNDUP(IF(SUM($V155:V155)+($E155-SUM($V155:V155))*$N155&gt;$E155-$O155,$E155-$O155-SUM($V155:V155),($E155-SUM($V155:V155))*$N155),0),0)</f>
        <v>0</v>
      </c>
      <c r="X155" s="136">
        <f>IF(COLUMN(X$12)-COLUMN($V$12)+1&lt;=$U155,ROUNDUP(IF(SUM($V155:W155)+($E155-SUM($V155:W155))*$N155&gt;$E155-$O155,$E155-$O155-SUM($V155:W155),($E155-SUM($V155:W155))*$N155),0),0)</f>
        <v>0</v>
      </c>
      <c r="Y155" s="136">
        <f>IF(COLUMN(Y$12)-COLUMN($V$12)+1&lt;=$U155,ROUNDUP(IF(SUM($V155:X155)+($E155-SUM($V155:X155))*$N155&gt;$E155-$O155,$E155-$O155-SUM($V155:X155),($E155-SUM($V155:X155))*$N155),0),0)</f>
        <v>0</v>
      </c>
      <c r="Z155" s="136">
        <f>IF(COLUMN(Z$12)-COLUMN($V$12)+1&lt;=$U155,ROUNDUP(IF(SUM($V155:Y155)+($E155-SUM($V155:Y155))*$N155&gt;$E155-$O155,$E155-$O155-SUM($V155:Y155),($E155-SUM($V155:Y155))*$N155),0),0)</f>
        <v>0</v>
      </c>
      <c r="AA155" s="136">
        <f>IF(COLUMN(AA$12)-COLUMN($V$12)+1&lt;=$U155,ROUNDUP(IF(SUM($V155:Z155)+($E155-SUM($V155:Z155))*$N155&gt;$E155-$O155,$E155-$O155-SUM($V155:Z155),($E155-SUM($V155:Z155))*$N155),0),0)</f>
        <v>0</v>
      </c>
      <c r="AB155" s="136">
        <f>IF(COLUMN(AB$12)-COLUMN($V$12)+1&lt;=$U155,ROUNDUP(IF(SUM($V155:AA155)+($E155-SUM($V155:AA155))*$N155&gt;$E155-$O155,$E155-$O155-SUM($V155:AA155),($E155-SUM($V155:AA155))*$N155),0),0)</f>
        <v>0</v>
      </c>
      <c r="AC155" s="136">
        <f>IF(COLUMN(AC$12)-COLUMN($V$12)+1&lt;=$U155,ROUNDUP(IF(SUM($V155:AB155)+($E155-SUM($V155:AB155))*$N155&gt;$E155-$O155,$E155-$O155-SUM($V155:AB155),($E155-SUM($V155:AB155))*$N155),0),0)</f>
        <v>0</v>
      </c>
      <c r="AD155" s="136">
        <f>IF(COLUMN(AD$12)-COLUMN($V$12)+1&lt;=$U155,ROUNDUP(IF(SUM($V155:AC155)+($E155-SUM($V155:AC155))*$N155&gt;$E155-$O155,$E155-$O155-SUM($V155:AC155),($E155-SUM($V155:AC155))*$N155),0),0)</f>
        <v>0</v>
      </c>
      <c r="AE155" s="136">
        <f>IF(COLUMN(AE$12)-COLUMN($V$12)+1&lt;=$U155,ROUNDUP(IF(SUM($V155:AD155)+($E155-SUM($V155:AD155))*$N155&gt;$E155-$O155,$E155-$O155-SUM($V155:AD155),($E155-SUM($V155:AD155))*$N155),0),0)</f>
        <v>0</v>
      </c>
      <c r="AF155" s="136">
        <f>IF(COLUMN(AF$12)-COLUMN($V$12)+1&lt;=$U155,ROUNDUP(IF(SUM($V155:AE155)+($E155-SUM($V155:AE155))*$N155&gt;$E155-$O155,$E155-$O155-SUM($V155:AE155),($E155-SUM($V155:AE155))*$N155),0),0)</f>
        <v>0</v>
      </c>
      <c r="AG155" s="136">
        <f>IF(COLUMN(AG$12)-COLUMN($V$12)+1&lt;=$U155,ROUNDUP(IF(SUM($V155:AF155)+($E155-SUM($V155:AF155))*$N155&gt;$E155-$O155,$E155-$O155-SUM($V155:AF155),($E155-SUM($V155:AF155))*$N155),0),0)</f>
        <v>0</v>
      </c>
      <c r="AH155" s="136">
        <f>IF(COLUMN(AH$12)-COLUMN($V$12)+1&lt;=$U155,ROUNDUP(IF(SUM($V155:AG155)+($E155-SUM($V155:AG155))*$N155&gt;$E155-$O155,$E155-$O155-SUM($V155:AG155),($E155-SUM($V155:AG155))*$N155),0),0)</f>
        <v>0</v>
      </c>
      <c r="AI155" s="136">
        <f>IF(COLUMN(AI$12)-COLUMN($V$12)+1&lt;=$U155,ROUNDUP(IF(SUM($V155:AH155)+($E155-SUM($V155:AH155))*$N155&gt;$E155-$O155,$E155-$O155-SUM($V155:AH155),($E155-SUM($V155:AH155))*$N155),0),0)</f>
        <v>0</v>
      </c>
      <c r="AJ155" s="136">
        <f>IF(COLUMN(AJ$12)-COLUMN($V$12)+1&lt;=$U155,ROUNDUP(IF(SUM($V155:AI155)+($E155-SUM($V155:AI155))*$N155&gt;$E155-$O155,$E155-$O155-SUM($V155:AI155),($E155-SUM($V155:AI155))*$N155),0),0)</f>
        <v>0</v>
      </c>
      <c r="AK155" s="136">
        <f>IF(COLUMN(AK$12)-COLUMN($V$12)+1&lt;=$U155,ROUNDUP(IF(SUM($V155:AJ155)+($E155-SUM($V155:AJ155))*$N155&gt;$E155-$O155,$E155-$O155-SUM($V155:AJ155),($E155-SUM($V155:AJ155))*$N155),0),0)</f>
        <v>0</v>
      </c>
      <c r="AL155" s="136">
        <f>IF(COLUMN(AL$12)-COLUMN($V$12)+1&lt;=$U155,ROUNDUP(IF(SUM($V155:AK155)+($E155-SUM($V155:AK155))*$N155&gt;$E155-$O155,$E155-$O155-SUM($V155:AK155),($E155-SUM($V155:AK155))*$N155),0),0)</f>
        <v>0</v>
      </c>
      <c r="AM155" s="136">
        <f>IF(COLUMN(AM$12)-COLUMN($V$12)+1&lt;=$U155,ROUNDUP(IF(SUM($V155:AL155)+($E155-SUM($V155:AL155))*$N155&gt;$E155-$O155,$E155-$O155-SUM($V155:AL155),($E155-SUM($V155:AL155))*$N155),0),0)</f>
        <v>0</v>
      </c>
      <c r="AN155" s="136">
        <f>IF(COLUMN(AN$12)-COLUMN($V$12)+1&lt;=$U155,ROUNDUP(IF(SUM($V155:AM155)+($E155-SUM($V155:AM155))*$N155&gt;$E155-$O155,$E155-$O155-SUM($V155:AM155),($E155-SUM($V155:AM155))*$N155),0),0)</f>
        <v>0</v>
      </c>
      <c r="AO155" s="136">
        <f>IF(COLUMN(AO$12)-COLUMN($V$12)+1&lt;=$U155,ROUNDUP(IF(SUM($V155:AN155)+($E155-SUM($V155:AN155))*$N155&gt;$E155-$O155,$E155-$O155-SUM($V155:AN155),($E155-SUM($V155:AN155))*$N155),0),0)</f>
        <v>0</v>
      </c>
      <c r="AP155" s="136">
        <f>IF(COLUMN(AP$12)-COLUMN($V$12)+1&lt;=$U155,ROUNDUP(IF(SUM($V155:AO155)+($E155-SUM($V155:AO155))*$N155&gt;$E155-$O155,$E155-$O155-SUM($V155:AO155),($E155-SUM($V155:AO155))*$N155),0),0)</f>
        <v>0</v>
      </c>
      <c r="AQ155" s="136">
        <f>IF(COLUMN(AQ$12)-COLUMN($V$12)+1&lt;=$U155,ROUNDUP(IF(SUM($V155:AP155)+($E155-SUM($V155:AP155))*$N155&gt;$E155-$O155,$E155-$O155-SUM($V155:AP155),($E155-SUM($V155:AP155))*$N155),0),0)</f>
        <v>0</v>
      </c>
      <c r="AR155" s="136">
        <f>IF(COLUMN(AR$12)-COLUMN($V$12)+1&lt;=$U155,ROUNDUP(IF(SUM($V155:AQ155)+($E155-SUM($V155:AQ155))*$N155&gt;$E155-$O155,$E155-$O155-SUM($V155:AQ155),($E155-SUM($V155:AQ155))*$N155),0),0)</f>
        <v>0</v>
      </c>
      <c r="AS155" s="136">
        <f>IF(COLUMN(AS$12)-COLUMN($V$12)+1&lt;=$U155,ROUNDUP(IF(SUM($V155:AR155)+($E155-SUM($V155:AR155))*$N155&gt;$E155-$O155,$E155-$O155-SUM($V155:AR155),($E155-SUM($V155:AR155))*$N155),0),0)</f>
        <v>0</v>
      </c>
      <c r="AT155" s="136">
        <f>IF(COLUMN(AT$12)-COLUMN($V$12)+1&lt;=$U155,ROUNDUP(IF(SUM($V155:AS155)+($E155-SUM($V155:AS155))*$N155&gt;$E155-$O155,$E155-$O155-SUM($V155:AS155),($E155-SUM($V155:AS155))*$N155),0),0)</f>
        <v>0</v>
      </c>
      <c r="AU155" s="136">
        <f>IF(COLUMN(AU$12)-COLUMN($V$12)+1&lt;=$U155,ROUNDUP(IF(SUM($V155:AT155)+($E155-SUM($V155:AT155))*$N155&gt;$E155-$O155,$E155-$O155-SUM($V155:AT155),($E155-SUM($V155:AT155))*$N155),0),0)</f>
        <v>0</v>
      </c>
      <c r="AV155" s="136">
        <f>IF(COLUMN(AV$12)-COLUMN($V$12)+1&lt;=$U155,ROUNDUP(IF(SUM($V155:AU155)+($E155-SUM($V155:AU155))*$N155&gt;$E155-$O155,$E155-$O155-SUM($V155:AU155),($E155-SUM($V155:AU155))*$N155),0),0)</f>
        <v>0</v>
      </c>
      <c r="AW155" s="136">
        <f>IF(COLUMN(AW$12)-COLUMN($V$12)+1&lt;=$U155,ROUNDUP(IF(SUM($V155:AV155)+($E155-SUM($V155:AV155))*$N155&gt;$E155-$O155,$E155-$O155-SUM($V155:AV155),($E155-SUM($V155:AV155))*$N155),0),0)</f>
        <v>0</v>
      </c>
      <c r="AX155" s="136">
        <f>IF(COLUMN(AX$12)-COLUMN($V$12)+1&lt;=$U155,ROUNDUP(IF(SUM($V155:AW155)+($E155-SUM($V155:AW155))*$N155&gt;$E155-$O155,$E155-$O155-SUM($V155:AW155),($E155-SUM($V155:AW155))*$N155),0),0)</f>
        <v>0</v>
      </c>
      <c r="AY155" s="136">
        <f>IF(COLUMN(AY$12)-COLUMN($V$12)+1&lt;=$U155,ROUNDUP(IF(SUM($V155:AX155)+($E155-SUM($V155:AX155))*$N155&gt;$E155-$O155,$E155-$O155-SUM($V155:AX155),($E155-SUM($V155:AX155))*$N155),0),0)</f>
        <v>0</v>
      </c>
      <c r="AZ155" s="136">
        <f>IF(COLUMN(AZ$12)-COLUMN($V$12)+1&lt;=$U155,ROUNDUP(IF(SUM($V155:AY155)+($E155-SUM($V155:AY155))*$N155&gt;$E155-$O155,$E155-$O155-SUM($V155:AY155),($E155-SUM($V155:AY155))*$N155),0),0)</f>
        <v>0</v>
      </c>
      <c r="BA155" s="136">
        <f>IF(COLUMN(BA$12)-COLUMN($V$12)+1&lt;=$U155,ROUNDUP(IF(SUM($V155:AZ155)+($E155-SUM($V155:AZ155))*$N155&gt;$E155-$O155,$E155-$O155-SUM($V155:AZ155),($E155-SUM($V155:AZ155))*$N155),0),0)</f>
        <v>0</v>
      </c>
      <c r="BB155" s="556">
        <f t="shared" si="136"/>
        <v>0</v>
      </c>
      <c r="BC155" s="556">
        <f t="shared" si="137"/>
        <v>0</v>
      </c>
      <c r="BD155" s="146">
        <f t="shared" si="138"/>
        <v>0</v>
      </c>
      <c r="BE155" s="146">
        <f t="shared" si="139"/>
        <v>0</v>
      </c>
      <c r="BF155" s="146">
        <f t="shared" si="140"/>
        <v>0</v>
      </c>
      <c r="BH155" s="557">
        <f t="shared" si="141"/>
        <v>0</v>
      </c>
      <c r="BI155" s="558">
        <f t="shared" si="99"/>
        <v>0</v>
      </c>
      <c r="BJ155" s="558">
        <f t="shared" si="100"/>
        <v>0</v>
      </c>
      <c r="BK155" s="557">
        <f t="shared" si="142"/>
        <v>0</v>
      </c>
      <c r="BL155" s="558">
        <f t="shared" si="101"/>
        <v>0</v>
      </c>
      <c r="BM155" s="558">
        <f t="shared" si="102"/>
        <v>0</v>
      </c>
      <c r="BN155" s="558">
        <f t="shared" si="103"/>
        <v>0</v>
      </c>
      <c r="BO155" s="558">
        <f t="shared" si="104"/>
        <v>0</v>
      </c>
      <c r="BP155" s="558">
        <f t="shared" si="105"/>
        <v>0</v>
      </c>
      <c r="BQ155" s="558">
        <f t="shared" si="106"/>
        <v>0</v>
      </c>
      <c r="BR155" s="533"/>
      <c r="BS155" s="557">
        <f t="shared" si="143"/>
        <v>0</v>
      </c>
      <c r="BT155" s="558">
        <f t="shared" si="107"/>
        <v>0</v>
      </c>
      <c r="BU155" s="558">
        <f t="shared" si="108"/>
        <v>0</v>
      </c>
      <c r="BV155" s="557">
        <f t="shared" si="144"/>
        <v>0</v>
      </c>
      <c r="BW155" s="558">
        <f t="shared" si="109"/>
        <v>0</v>
      </c>
      <c r="BX155" s="558">
        <f t="shared" si="110"/>
        <v>0</v>
      </c>
      <c r="BY155" s="558">
        <f t="shared" si="111"/>
        <v>0</v>
      </c>
      <c r="BZ155" s="558">
        <f t="shared" si="112"/>
        <v>0</v>
      </c>
      <c r="CA155" s="558">
        <f t="shared" si="113"/>
        <v>0</v>
      </c>
      <c r="CB155" s="558">
        <f t="shared" si="114"/>
        <v>0</v>
      </c>
      <c r="CC155" s="533"/>
      <c r="CD155" s="533"/>
      <c r="CE155" s="533"/>
      <c r="CF155" s="533"/>
      <c r="CG155" s="533"/>
      <c r="CH155" s="533"/>
      <c r="CI155" s="533"/>
      <c r="CJ155" s="533"/>
      <c r="CK155" s="533"/>
      <c r="CL155" s="533"/>
      <c r="CM155" s="533"/>
      <c r="CN155" s="533"/>
      <c r="CO155" s="533"/>
      <c r="CP155" s="533"/>
      <c r="CQ155" s="533"/>
      <c r="CR155" s="533"/>
      <c r="CS155" s="533"/>
      <c r="CT155" s="533"/>
      <c r="CU155" s="533"/>
      <c r="CV155" s="533"/>
      <c r="CW155" s="533"/>
      <c r="CX155" s="533"/>
      <c r="CY155" s="533"/>
      <c r="CZ155" s="533"/>
    </row>
    <row r="156" spans="2:104" ht="13.5" x14ac:dyDescent="0.2">
      <c r="B156" s="145" t="str">
        <f t="shared" si="145"/>
        <v/>
      </c>
      <c r="C156" s="550"/>
      <c r="D156" s="551"/>
      <c r="E156" s="552"/>
      <c r="F156" s="553"/>
      <c r="G156" s="553"/>
      <c r="H156" s="554"/>
      <c r="I156" s="554"/>
      <c r="J156" s="554"/>
      <c r="K156" s="554"/>
      <c r="L156" s="613" t="str" cm="1">
        <f t="array" ref="L156">IF(OR(NOT(ISBLANK(H156:K156))),SUM(H156:K156), "")</f>
        <v/>
      </c>
      <c r="M156" s="613" t="str">
        <f t="shared" si="146"/>
        <v/>
      </c>
      <c r="N156" s="555" t="str">
        <f t="shared" si="130"/>
        <v/>
      </c>
      <c r="O156" s="532">
        <f t="shared" si="131"/>
        <v>0</v>
      </c>
      <c r="P156" s="146">
        <f t="shared" si="132"/>
        <v>0</v>
      </c>
      <c r="Q156" s="146">
        <f t="shared" si="96"/>
        <v>0</v>
      </c>
      <c r="R156" s="146">
        <f t="shared" si="97"/>
        <v>0</v>
      </c>
      <c r="S156" s="146" t="str">
        <f t="shared" si="133"/>
        <v/>
      </c>
      <c r="T156" s="146" t="str">
        <f t="shared" si="134"/>
        <v/>
      </c>
      <c r="U156" s="146">
        <f t="shared" si="98"/>
        <v>0</v>
      </c>
      <c r="V156" s="136">
        <f t="shared" si="135"/>
        <v>0</v>
      </c>
      <c r="W156" s="136">
        <f>IF(COLUMN(W$12)-COLUMN($V$12)+1&lt;=$U156,ROUNDUP(IF(SUM($V156:V156)+($E156-SUM($V156:V156))*$N156&gt;$E156-$O156,$E156-$O156-SUM($V156:V156),($E156-SUM($V156:V156))*$N156),0),0)</f>
        <v>0</v>
      </c>
      <c r="X156" s="136">
        <f>IF(COLUMN(X$12)-COLUMN($V$12)+1&lt;=$U156,ROUNDUP(IF(SUM($V156:W156)+($E156-SUM($V156:W156))*$N156&gt;$E156-$O156,$E156-$O156-SUM($V156:W156),($E156-SUM($V156:W156))*$N156),0),0)</f>
        <v>0</v>
      </c>
      <c r="Y156" s="136">
        <f>IF(COLUMN(Y$12)-COLUMN($V$12)+1&lt;=$U156,ROUNDUP(IF(SUM($V156:X156)+($E156-SUM($V156:X156))*$N156&gt;$E156-$O156,$E156-$O156-SUM($V156:X156),($E156-SUM($V156:X156))*$N156),0),0)</f>
        <v>0</v>
      </c>
      <c r="Z156" s="136">
        <f>IF(COLUMN(Z$12)-COLUMN($V$12)+1&lt;=$U156,ROUNDUP(IF(SUM($V156:Y156)+($E156-SUM($V156:Y156))*$N156&gt;$E156-$O156,$E156-$O156-SUM($V156:Y156),($E156-SUM($V156:Y156))*$N156),0),0)</f>
        <v>0</v>
      </c>
      <c r="AA156" s="136">
        <f>IF(COLUMN(AA$12)-COLUMN($V$12)+1&lt;=$U156,ROUNDUP(IF(SUM($V156:Z156)+($E156-SUM($V156:Z156))*$N156&gt;$E156-$O156,$E156-$O156-SUM($V156:Z156),($E156-SUM($V156:Z156))*$N156),0),0)</f>
        <v>0</v>
      </c>
      <c r="AB156" s="136">
        <f>IF(COLUMN(AB$12)-COLUMN($V$12)+1&lt;=$U156,ROUNDUP(IF(SUM($V156:AA156)+($E156-SUM($V156:AA156))*$N156&gt;$E156-$O156,$E156-$O156-SUM($V156:AA156),($E156-SUM($V156:AA156))*$N156),0),0)</f>
        <v>0</v>
      </c>
      <c r="AC156" s="136">
        <f>IF(COLUMN(AC$12)-COLUMN($V$12)+1&lt;=$U156,ROUNDUP(IF(SUM($V156:AB156)+($E156-SUM($V156:AB156))*$N156&gt;$E156-$O156,$E156-$O156-SUM($V156:AB156),($E156-SUM($V156:AB156))*$N156),0),0)</f>
        <v>0</v>
      </c>
      <c r="AD156" s="136">
        <f>IF(COLUMN(AD$12)-COLUMN($V$12)+1&lt;=$U156,ROUNDUP(IF(SUM($V156:AC156)+($E156-SUM($V156:AC156))*$N156&gt;$E156-$O156,$E156-$O156-SUM($V156:AC156),($E156-SUM($V156:AC156))*$N156),0),0)</f>
        <v>0</v>
      </c>
      <c r="AE156" s="136">
        <f>IF(COLUMN(AE$12)-COLUMN($V$12)+1&lt;=$U156,ROUNDUP(IF(SUM($V156:AD156)+($E156-SUM($V156:AD156))*$N156&gt;$E156-$O156,$E156-$O156-SUM($V156:AD156),($E156-SUM($V156:AD156))*$N156),0),0)</f>
        <v>0</v>
      </c>
      <c r="AF156" s="136">
        <f>IF(COLUMN(AF$12)-COLUMN($V$12)+1&lt;=$U156,ROUNDUP(IF(SUM($V156:AE156)+($E156-SUM($V156:AE156))*$N156&gt;$E156-$O156,$E156-$O156-SUM($V156:AE156),($E156-SUM($V156:AE156))*$N156),0),0)</f>
        <v>0</v>
      </c>
      <c r="AG156" s="136">
        <f>IF(COLUMN(AG$12)-COLUMN($V$12)+1&lt;=$U156,ROUNDUP(IF(SUM($V156:AF156)+($E156-SUM($V156:AF156))*$N156&gt;$E156-$O156,$E156-$O156-SUM($V156:AF156),($E156-SUM($V156:AF156))*$N156),0),0)</f>
        <v>0</v>
      </c>
      <c r="AH156" s="136">
        <f>IF(COLUMN(AH$12)-COLUMN($V$12)+1&lt;=$U156,ROUNDUP(IF(SUM($V156:AG156)+($E156-SUM($V156:AG156))*$N156&gt;$E156-$O156,$E156-$O156-SUM($V156:AG156),($E156-SUM($V156:AG156))*$N156),0),0)</f>
        <v>0</v>
      </c>
      <c r="AI156" s="136">
        <f>IF(COLUMN(AI$12)-COLUMN($V$12)+1&lt;=$U156,ROUNDUP(IF(SUM($V156:AH156)+($E156-SUM($V156:AH156))*$N156&gt;$E156-$O156,$E156-$O156-SUM($V156:AH156),($E156-SUM($V156:AH156))*$N156),0),0)</f>
        <v>0</v>
      </c>
      <c r="AJ156" s="136">
        <f>IF(COLUMN(AJ$12)-COLUMN($V$12)+1&lt;=$U156,ROUNDUP(IF(SUM($V156:AI156)+($E156-SUM($V156:AI156))*$N156&gt;$E156-$O156,$E156-$O156-SUM($V156:AI156),($E156-SUM($V156:AI156))*$N156),0),0)</f>
        <v>0</v>
      </c>
      <c r="AK156" s="136">
        <f>IF(COLUMN(AK$12)-COLUMN($V$12)+1&lt;=$U156,ROUNDUP(IF(SUM($V156:AJ156)+($E156-SUM($V156:AJ156))*$N156&gt;$E156-$O156,$E156-$O156-SUM($V156:AJ156),($E156-SUM($V156:AJ156))*$N156),0),0)</f>
        <v>0</v>
      </c>
      <c r="AL156" s="136">
        <f>IF(COLUMN(AL$12)-COLUMN($V$12)+1&lt;=$U156,ROUNDUP(IF(SUM($V156:AK156)+($E156-SUM($V156:AK156))*$N156&gt;$E156-$O156,$E156-$O156-SUM($V156:AK156),($E156-SUM($V156:AK156))*$N156),0),0)</f>
        <v>0</v>
      </c>
      <c r="AM156" s="136">
        <f>IF(COLUMN(AM$12)-COLUMN($V$12)+1&lt;=$U156,ROUNDUP(IF(SUM($V156:AL156)+($E156-SUM($V156:AL156))*$N156&gt;$E156-$O156,$E156-$O156-SUM($V156:AL156),($E156-SUM($V156:AL156))*$N156),0),0)</f>
        <v>0</v>
      </c>
      <c r="AN156" s="136">
        <f>IF(COLUMN(AN$12)-COLUMN($V$12)+1&lt;=$U156,ROUNDUP(IF(SUM($V156:AM156)+($E156-SUM($V156:AM156))*$N156&gt;$E156-$O156,$E156-$O156-SUM($V156:AM156),($E156-SUM($V156:AM156))*$N156),0),0)</f>
        <v>0</v>
      </c>
      <c r="AO156" s="136">
        <f>IF(COLUMN(AO$12)-COLUMN($V$12)+1&lt;=$U156,ROUNDUP(IF(SUM($V156:AN156)+($E156-SUM($V156:AN156))*$N156&gt;$E156-$O156,$E156-$O156-SUM($V156:AN156),($E156-SUM($V156:AN156))*$N156),0),0)</f>
        <v>0</v>
      </c>
      <c r="AP156" s="136">
        <f>IF(COLUMN(AP$12)-COLUMN($V$12)+1&lt;=$U156,ROUNDUP(IF(SUM($V156:AO156)+($E156-SUM($V156:AO156))*$N156&gt;$E156-$O156,$E156-$O156-SUM($V156:AO156),($E156-SUM($V156:AO156))*$N156),0),0)</f>
        <v>0</v>
      </c>
      <c r="AQ156" s="136">
        <f>IF(COLUMN(AQ$12)-COLUMN($V$12)+1&lt;=$U156,ROUNDUP(IF(SUM($V156:AP156)+($E156-SUM($V156:AP156))*$N156&gt;$E156-$O156,$E156-$O156-SUM($V156:AP156),($E156-SUM($V156:AP156))*$N156),0),0)</f>
        <v>0</v>
      </c>
      <c r="AR156" s="136">
        <f>IF(COLUMN(AR$12)-COLUMN($V$12)+1&lt;=$U156,ROUNDUP(IF(SUM($V156:AQ156)+($E156-SUM($V156:AQ156))*$N156&gt;$E156-$O156,$E156-$O156-SUM($V156:AQ156),($E156-SUM($V156:AQ156))*$N156),0),0)</f>
        <v>0</v>
      </c>
      <c r="AS156" s="136">
        <f>IF(COLUMN(AS$12)-COLUMN($V$12)+1&lt;=$U156,ROUNDUP(IF(SUM($V156:AR156)+($E156-SUM($V156:AR156))*$N156&gt;$E156-$O156,$E156-$O156-SUM($V156:AR156),($E156-SUM($V156:AR156))*$N156),0),0)</f>
        <v>0</v>
      </c>
      <c r="AT156" s="136">
        <f>IF(COLUMN(AT$12)-COLUMN($V$12)+1&lt;=$U156,ROUNDUP(IF(SUM($V156:AS156)+($E156-SUM($V156:AS156))*$N156&gt;$E156-$O156,$E156-$O156-SUM($V156:AS156),($E156-SUM($V156:AS156))*$N156),0),0)</f>
        <v>0</v>
      </c>
      <c r="AU156" s="136">
        <f>IF(COLUMN(AU$12)-COLUMN($V$12)+1&lt;=$U156,ROUNDUP(IF(SUM($V156:AT156)+($E156-SUM($V156:AT156))*$N156&gt;$E156-$O156,$E156-$O156-SUM($V156:AT156),($E156-SUM($V156:AT156))*$N156),0),0)</f>
        <v>0</v>
      </c>
      <c r="AV156" s="136">
        <f>IF(COLUMN(AV$12)-COLUMN($V$12)+1&lt;=$U156,ROUNDUP(IF(SUM($V156:AU156)+($E156-SUM($V156:AU156))*$N156&gt;$E156-$O156,$E156-$O156-SUM($V156:AU156),($E156-SUM($V156:AU156))*$N156),0),0)</f>
        <v>0</v>
      </c>
      <c r="AW156" s="136">
        <f>IF(COLUMN(AW$12)-COLUMN($V$12)+1&lt;=$U156,ROUNDUP(IF(SUM($V156:AV156)+($E156-SUM($V156:AV156))*$N156&gt;$E156-$O156,$E156-$O156-SUM($V156:AV156),($E156-SUM($V156:AV156))*$N156),0),0)</f>
        <v>0</v>
      </c>
      <c r="AX156" s="136">
        <f>IF(COLUMN(AX$12)-COLUMN($V$12)+1&lt;=$U156,ROUNDUP(IF(SUM($V156:AW156)+($E156-SUM($V156:AW156))*$N156&gt;$E156-$O156,$E156-$O156-SUM($V156:AW156),($E156-SUM($V156:AW156))*$N156),0),0)</f>
        <v>0</v>
      </c>
      <c r="AY156" s="136">
        <f>IF(COLUMN(AY$12)-COLUMN($V$12)+1&lt;=$U156,ROUNDUP(IF(SUM($V156:AX156)+($E156-SUM($V156:AX156))*$N156&gt;$E156-$O156,$E156-$O156-SUM($V156:AX156),($E156-SUM($V156:AX156))*$N156),0),0)</f>
        <v>0</v>
      </c>
      <c r="AZ156" s="136">
        <f>IF(COLUMN(AZ$12)-COLUMN($V$12)+1&lt;=$U156,ROUNDUP(IF(SUM($V156:AY156)+($E156-SUM($V156:AY156))*$N156&gt;$E156-$O156,$E156-$O156-SUM($V156:AY156),($E156-SUM($V156:AY156))*$N156),0),0)</f>
        <v>0</v>
      </c>
      <c r="BA156" s="136">
        <f>IF(COLUMN(BA$12)-COLUMN($V$12)+1&lt;=$U156,ROUNDUP(IF(SUM($V156:AZ156)+($E156-SUM($V156:AZ156))*$N156&gt;$E156-$O156,$E156-$O156-SUM($V156:AZ156),($E156-SUM($V156:AZ156))*$N156),0),0)</f>
        <v>0</v>
      </c>
      <c r="BB156" s="556">
        <f t="shared" si="136"/>
        <v>0</v>
      </c>
      <c r="BC156" s="556">
        <f t="shared" si="137"/>
        <v>0</v>
      </c>
      <c r="BD156" s="146">
        <f t="shared" si="138"/>
        <v>0</v>
      </c>
      <c r="BE156" s="146">
        <f t="shared" si="139"/>
        <v>0</v>
      </c>
      <c r="BF156" s="146">
        <f t="shared" si="140"/>
        <v>0</v>
      </c>
      <c r="BH156" s="557">
        <f t="shared" si="141"/>
        <v>0</v>
      </c>
      <c r="BI156" s="558">
        <f t="shared" si="99"/>
        <v>0</v>
      </c>
      <c r="BJ156" s="558">
        <f t="shared" si="100"/>
        <v>0</v>
      </c>
      <c r="BK156" s="557">
        <f t="shared" si="142"/>
        <v>0</v>
      </c>
      <c r="BL156" s="558">
        <f t="shared" si="101"/>
        <v>0</v>
      </c>
      <c r="BM156" s="558">
        <f t="shared" si="102"/>
        <v>0</v>
      </c>
      <c r="BN156" s="558">
        <f t="shared" si="103"/>
        <v>0</v>
      </c>
      <c r="BO156" s="558">
        <f t="shared" si="104"/>
        <v>0</v>
      </c>
      <c r="BP156" s="558">
        <f t="shared" si="105"/>
        <v>0</v>
      </c>
      <c r="BQ156" s="558">
        <f t="shared" si="106"/>
        <v>0</v>
      </c>
      <c r="BR156" s="533"/>
      <c r="BS156" s="557">
        <f t="shared" si="143"/>
        <v>0</v>
      </c>
      <c r="BT156" s="558">
        <f t="shared" si="107"/>
        <v>0</v>
      </c>
      <c r="BU156" s="558">
        <f t="shared" si="108"/>
        <v>0</v>
      </c>
      <c r="BV156" s="557">
        <f t="shared" si="144"/>
        <v>0</v>
      </c>
      <c r="BW156" s="558">
        <f t="shared" si="109"/>
        <v>0</v>
      </c>
      <c r="BX156" s="558">
        <f t="shared" si="110"/>
        <v>0</v>
      </c>
      <c r="BY156" s="558">
        <f t="shared" si="111"/>
        <v>0</v>
      </c>
      <c r="BZ156" s="558">
        <f t="shared" si="112"/>
        <v>0</v>
      </c>
      <c r="CA156" s="558">
        <f t="shared" si="113"/>
        <v>0</v>
      </c>
      <c r="CB156" s="558">
        <f t="shared" si="114"/>
        <v>0</v>
      </c>
      <c r="CC156" s="533"/>
      <c r="CD156" s="533"/>
      <c r="CE156" s="533"/>
      <c r="CF156" s="533"/>
      <c r="CG156" s="533"/>
      <c r="CH156" s="533"/>
      <c r="CI156" s="533"/>
      <c r="CJ156" s="533"/>
      <c r="CK156" s="533"/>
      <c r="CL156" s="533"/>
      <c r="CM156" s="533"/>
      <c r="CN156" s="533"/>
      <c r="CO156" s="533"/>
      <c r="CP156" s="533"/>
      <c r="CQ156" s="533"/>
      <c r="CR156" s="533"/>
      <c r="CS156" s="533"/>
      <c r="CT156" s="533"/>
      <c r="CU156" s="533"/>
      <c r="CV156" s="533"/>
      <c r="CW156" s="533"/>
      <c r="CX156" s="533"/>
      <c r="CY156" s="533"/>
      <c r="CZ156" s="533"/>
    </row>
    <row r="157" spans="2:104" ht="13.5" x14ac:dyDescent="0.2">
      <c r="B157" s="145" t="str">
        <f t="shared" si="145"/>
        <v/>
      </c>
      <c r="C157" s="550"/>
      <c r="D157" s="551"/>
      <c r="E157" s="552"/>
      <c r="F157" s="553"/>
      <c r="G157" s="553"/>
      <c r="H157" s="554"/>
      <c r="I157" s="554"/>
      <c r="J157" s="554"/>
      <c r="K157" s="554"/>
      <c r="L157" s="613" t="str" cm="1">
        <f t="array" ref="L157">IF(OR(NOT(ISBLANK(H157:K157))),SUM(H157:K157), "")</f>
        <v/>
      </c>
      <c r="M157" s="613" t="str">
        <f t="shared" si="146"/>
        <v/>
      </c>
      <c r="N157" s="555" t="str">
        <f t="shared" si="130"/>
        <v/>
      </c>
      <c r="O157" s="532">
        <f t="shared" si="131"/>
        <v>0</v>
      </c>
      <c r="P157" s="146">
        <f t="shared" si="132"/>
        <v>0</v>
      </c>
      <c r="Q157" s="146">
        <f t="shared" si="96"/>
        <v>0</v>
      </c>
      <c r="R157" s="146">
        <f t="shared" si="97"/>
        <v>0</v>
      </c>
      <c r="S157" s="146" t="str">
        <f t="shared" si="133"/>
        <v/>
      </c>
      <c r="T157" s="146" t="str">
        <f t="shared" si="134"/>
        <v/>
      </c>
      <c r="U157" s="146">
        <f t="shared" si="98"/>
        <v>0</v>
      </c>
      <c r="V157" s="136">
        <f t="shared" si="135"/>
        <v>0</v>
      </c>
      <c r="W157" s="136">
        <f>IF(COLUMN(W$12)-COLUMN($V$12)+1&lt;=$U157,ROUNDUP(IF(SUM($V157:V157)+($E157-SUM($V157:V157))*$N157&gt;$E157-$O157,$E157-$O157-SUM($V157:V157),($E157-SUM($V157:V157))*$N157),0),0)</f>
        <v>0</v>
      </c>
      <c r="X157" s="136">
        <f>IF(COLUMN(X$12)-COLUMN($V$12)+1&lt;=$U157,ROUNDUP(IF(SUM($V157:W157)+($E157-SUM($V157:W157))*$N157&gt;$E157-$O157,$E157-$O157-SUM($V157:W157),($E157-SUM($V157:W157))*$N157),0),0)</f>
        <v>0</v>
      </c>
      <c r="Y157" s="136">
        <f>IF(COLUMN(Y$12)-COLUMN($V$12)+1&lt;=$U157,ROUNDUP(IF(SUM($V157:X157)+($E157-SUM($V157:X157))*$N157&gt;$E157-$O157,$E157-$O157-SUM($V157:X157),($E157-SUM($V157:X157))*$N157),0),0)</f>
        <v>0</v>
      </c>
      <c r="Z157" s="136">
        <f>IF(COLUMN(Z$12)-COLUMN($V$12)+1&lt;=$U157,ROUNDUP(IF(SUM($V157:Y157)+($E157-SUM($V157:Y157))*$N157&gt;$E157-$O157,$E157-$O157-SUM($V157:Y157),($E157-SUM($V157:Y157))*$N157),0),0)</f>
        <v>0</v>
      </c>
      <c r="AA157" s="136">
        <f>IF(COLUMN(AA$12)-COLUMN($V$12)+1&lt;=$U157,ROUNDUP(IF(SUM($V157:Z157)+($E157-SUM($V157:Z157))*$N157&gt;$E157-$O157,$E157-$O157-SUM($V157:Z157),($E157-SUM($V157:Z157))*$N157),0),0)</f>
        <v>0</v>
      </c>
      <c r="AB157" s="136">
        <f>IF(COLUMN(AB$12)-COLUMN($V$12)+1&lt;=$U157,ROUNDUP(IF(SUM($V157:AA157)+($E157-SUM($V157:AA157))*$N157&gt;$E157-$O157,$E157-$O157-SUM($V157:AA157),($E157-SUM($V157:AA157))*$N157),0),0)</f>
        <v>0</v>
      </c>
      <c r="AC157" s="136">
        <f>IF(COLUMN(AC$12)-COLUMN($V$12)+1&lt;=$U157,ROUNDUP(IF(SUM($V157:AB157)+($E157-SUM($V157:AB157))*$N157&gt;$E157-$O157,$E157-$O157-SUM($V157:AB157),($E157-SUM($V157:AB157))*$N157),0),0)</f>
        <v>0</v>
      </c>
      <c r="AD157" s="136">
        <f>IF(COLUMN(AD$12)-COLUMN($V$12)+1&lt;=$U157,ROUNDUP(IF(SUM($V157:AC157)+($E157-SUM($V157:AC157))*$N157&gt;$E157-$O157,$E157-$O157-SUM($V157:AC157),($E157-SUM($V157:AC157))*$N157),0),0)</f>
        <v>0</v>
      </c>
      <c r="AE157" s="136">
        <f>IF(COLUMN(AE$12)-COLUMN($V$12)+1&lt;=$U157,ROUNDUP(IF(SUM($V157:AD157)+($E157-SUM($V157:AD157))*$N157&gt;$E157-$O157,$E157-$O157-SUM($V157:AD157),($E157-SUM($V157:AD157))*$N157),0),0)</f>
        <v>0</v>
      </c>
      <c r="AF157" s="136">
        <f>IF(COLUMN(AF$12)-COLUMN($V$12)+1&lt;=$U157,ROUNDUP(IF(SUM($V157:AE157)+($E157-SUM($V157:AE157))*$N157&gt;$E157-$O157,$E157-$O157-SUM($V157:AE157),($E157-SUM($V157:AE157))*$N157),0),0)</f>
        <v>0</v>
      </c>
      <c r="AG157" s="136">
        <f>IF(COLUMN(AG$12)-COLUMN($V$12)+1&lt;=$U157,ROUNDUP(IF(SUM($V157:AF157)+($E157-SUM($V157:AF157))*$N157&gt;$E157-$O157,$E157-$O157-SUM($V157:AF157),($E157-SUM($V157:AF157))*$N157),0),0)</f>
        <v>0</v>
      </c>
      <c r="AH157" s="136">
        <f>IF(COLUMN(AH$12)-COLUMN($V$12)+1&lt;=$U157,ROUNDUP(IF(SUM($V157:AG157)+($E157-SUM($V157:AG157))*$N157&gt;$E157-$O157,$E157-$O157-SUM($V157:AG157),($E157-SUM($V157:AG157))*$N157),0),0)</f>
        <v>0</v>
      </c>
      <c r="AI157" s="136">
        <f>IF(COLUMN(AI$12)-COLUMN($V$12)+1&lt;=$U157,ROUNDUP(IF(SUM($V157:AH157)+($E157-SUM($V157:AH157))*$N157&gt;$E157-$O157,$E157-$O157-SUM($V157:AH157),($E157-SUM($V157:AH157))*$N157),0),0)</f>
        <v>0</v>
      </c>
      <c r="AJ157" s="136">
        <f>IF(COLUMN(AJ$12)-COLUMN($V$12)+1&lt;=$U157,ROUNDUP(IF(SUM($V157:AI157)+($E157-SUM($V157:AI157))*$N157&gt;$E157-$O157,$E157-$O157-SUM($V157:AI157),($E157-SUM($V157:AI157))*$N157),0),0)</f>
        <v>0</v>
      </c>
      <c r="AK157" s="136">
        <f>IF(COLUMN(AK$12)-COLUMN($V$12)+1&lt;=$U157,ROUNDUP(IF(SUM($V157:AJ157)+($E157-SUM($V157:AJ157))*$N157&gt;$E157-$O157,$E157-$O157-SUM($V157:AJ157),($E157-SUM($V157:AJ157))*$N157),0),0)</f>
        <v>0</v>
      </c>
      <c r="AL157" s="136">
        <f>IF(COLUMN(AL$12)-COLUMN($V$12)+1&lt;=$U157,ROUNDUP(IF(SUM($V157:AK157)+($E157-SUM($V157:AK157))*$N157&gt;$E157-$O157,$E157-$O157-SUM($V157:AK157),($E157-SUM($V157:AK157))*$N157),0),0)</f>
        <v>0</v>
      </c>
      <c r="AM157" s="136">
        <f>IF(COLUMN(AM$12)-COLUMN($V$12)+1&lt;=$U157,ROUNDUP(IF(SUM($V157:AL157)+($E157-SUM($V157:AL157))*$N157&gt;$E157-$O157,$E157-$O157-SUM($V157:AL157),($E157-SUM($V157:AL157))*$N157),0),0)</f>
        <v>0</v>
      </c>
      <c r="AN157" s="136">
        <f>IF(COLUMN(AN$12)-COLUMN($V$12)+1&lt;=$U157,ROUNDUP(IF(SUM($V157:AM157)+($E157-SUM($V157:AM157))*$N157&gt;$E157-$O157,$E157-$O157-SUM($V157:AM157),($E157-SUM($V157:AM157))*$N157),0),0)</f>
        <v>0</v>
      </c>
      <c r="AO157" s="136">
        <f>IF(COLUMN(AO$12)-COLUMN($V$12)+1&lt;=$U157,ROUNDUP(IF(SUM($V157:AN157)+($E157-SUM($V157:AN157))*$N157&gt;$E157-$O157,$E157-$O157-SUM($V157:AN157),($E157-SUM($V157:AN157))*$N157),0),0)</f>
        <v>0</v>
      </c>
      <c r="AP157" s="136">
        <f>IF(COLUMN(AP$12)-COLUMN($V$12)+1&lt;=$U157,ROUNDUP(IF(SUM($V157:AO157)+($E157-SUM($V157:AO157))*$N157&gt;$E157-$O157,$E157-$O157-SUM($V157:AO157),($E157-SUM($V157:AO157))*$N157),0),0)</f>
        <v>0</v>
      </c>
      <c r="AQ157" s="136">
        <f>IF(COLUMN(AQ$12)-COLUMN($V$12)+1&lt;=$U157,ROUNDUP(IF(SUM($V157:AP157)+($E157-SUM($V157:AP157))*$N157&gt;$E157-$O157,$E157-$O157-SUM($V157:AP157),($E157-SUM($V157:AP157))*$N157),0),0)</f>
        <v>0</v>
      </c>
      <c r="AR157" s="136">
        <f>IF(COLUMN(AR$12)-COLUMN($V$12)+1&lt;=$U157,ROUNDUP(IF(SUM($V157:AQ157)+($E157-SUM($V157:AQ157))*$N157&gt;$E157-$O157,$E157-$O157-SUM($V157:AQ157),($E157-SUM($V157:AQ157))*$N157),0),0)</f>
        <v>0</v>
      </c>
      <c r="AS157" s="136">
        <f>IF(COLUMN(AS$12)-COLUMN($V$12)+1&lt;=$U157,ROUNDUP(IF(SUM($V157:AR157)+($E157-SUM($V157:AR157))*$N157&gt;$E157-$O157,$E157-$O157-SUM($V157:AR157),($E157-SUM($V157:AR157))*$N157),0),0)</f>
        <v>0</v>
      </c>
      <c r="AT157" s="136">
        <f>IF(COLUMN(AT$12)-COLUMN($V$12)+1&lt;=$U157,ROUNDUP(IF(SUM($V157:AS157)+($E157-SUM($V157:AS157))*$N157&gt;$E157-$O157,$E157-$O157-SUM($V157:AS157),($E157-SUM($V157:AS157))*$N157),0),0)</f>
        <v>0</v>
      </c>
      <c r="AU157" s="136">
        <f>IF(COLUMN(AU$12)-COLUMN($V$12)+1&lt;=$U157,ROUNDUP(IF(SUM($V157:AT157)+($E157-SUM($V157:AT157))*$N157&gt;$E157-$O157,$E157-$O157-SUM($V157:AT157),($E157-SUM($V157:AT157))*$N157),0),0)</f>
        <v>0</v>
      </c>
      <c r="AV157" s="136">
        <f>IF(COLUMN(AV$12)-COLUMN($V$12)+1&lt;=$U157,ROUNDUP(IF(SUM($V157:AU157)+($E157-SUM($V157:AU157))*$N157&gt;$E157-$O157,$E157-$O157-SUM($V157:AU157),($E157-SUM($V157:AU157))*$N157),0),0)</f>
        <v>0</v>
      </c>
      <c r="AW157" s="136">
        <f>IF(COLUMN(AW$12)-COLUMN($V$12)+1&lt;=$U157,ROUNDUP(IF(SUM($V157:AV157)+($E157-SUM($V157:AV157))*$N157&gt;$E157-$O157,$E157-$O157-SUM($V157:AV157),($E157-SUM($V157:AV157))*$N157),0),0)</f>
        <v>0</v>
      </c>
      <c r="AX157" s="136">
        <f>IF(COLUMN(AX$12)-COLUMN($V$12)+1&lt;=$U157,ROUNDUP(IF(SUM($V157:AW157)+($E157-SUM($V157:AW157))*$N157&gt;$E157-$O157,$E157-$O157-SUM($V157:AW157),($E157-SUM($V157:AW157))*$N157),0),0)</f>
        <v>0</v>
      </c>
      <c r="AY157" s="136">
        <f>IF(COLUMN(AY$12)-COLUMN($V$12)+1&lt;=$U157,ROUNDUP(IF(SUM($V157:AX157)+($E157-SUM($V157:AX157))*$N157&gt;$E157-$O157,$E157-$O157-SUM($V157:AX157),($E157-SUM($V157:AX157))*$N157),0),0)</f>
        <v>0</v>
      </c>
      <c r="AZ157" s="136">
        <f>IF(COLUMN(AZ$12)-COLUMN($V$12)+1&lt;=$U157,ROUNDUP(IF(SUM($V157:AY157)+($E157-SUM($V157:AY157))*$N157&gt;$E157-$O157,$E157-$O157-SUM($V157:AY157),($E157-SUM($V157:AY157))*$N157),0),0)</f>
        <v>0</v>
      </c>
      <c r="BA157" s="136">
        <f>IF(COLUMN(BA$12)-COLUMN($V$12)+1&lt;=$U157,ROUNDUP(IF(SUM($V157:AZ157)+($E157-SUM($V157:AZ157))*$N157&gt;$E157-$O157,$E157-$O157-SUM($V157:AZ157),($E157-SUM($V157:AZ157))*$N157),0),0)</f>
        <v>0</v>
      </c>
      <c r="BB157" s="556">
        <f t="shared" si="136"/>
        <v>0</v>
      </c>
      <c r="BC157" s="556">
        <f t="shared" si="137"/>
        <v>0</v>
      </c>
      <c r="BD157" s="146">
        <f t="shared" si="138"/>
        <v>0</v>
      </c>
      <c r="BE157" s="146">
        <f t="shared" si="139"/>
        <v>0</v>
      </c>
      <c r="BF157" s="146">
        <f t="shared" si="140"/>
        <v>0</v>
      </c>
      <c r="BH157" s="557">
        <f t="shared" si="141"/>
        <v>0</v>
      </c>
      <c r="BI157" s="558">
        <f t="shared" si="99"/>
        <v>0</v>
      </c>
      <c r="BJ157" s="558">
        <f t="shared" si="100"/>
        <v>0</v>
      </c>
      <c r="BK157" s="557">
        <f t="shared" si="142"/>
        <v>0</v>
      </c>
      <c r="BL157" s="558">
        <f t="shared" si="101"/>
        <v>0</v>
      </c>
      <c r="BM157" s="558">
        <f t="shared" si="102"/>
        <v>0</v>
      </c>
      <c r="BN157" s="558">
        <f t="shared" si="103"/>
        <v>0</v>
      </c>
      <c r="BO157" s="558">
        <f t="shared" si="104"/>
        <v>0</v>
      </c>
      <c r="BP157" s="558">
        <f t="shared" si="105"/>
        <v>0</v>
      </c>
      <c r="BQ157" s="558">
        <f t="shared" si="106"/>
        <v>0</v>
      </c>
      <c r="BR157" s="533"/>
      <c r="BS157" s="557">
        <f t="shared" si="143"/>
        <v>0</v>
      </c>
      <c r="BT157" s="558">
        <f t="shared" si="107"/>
        <v>0</v>
      </c>
      <c r="BU157" s="558">
        <f t="shared" si="108"/>
        <v>0</v>
      </c>
      <c r="BV157" s="557">
        <f t="shared" si="144"/>
        <v>0</v>
      </c>
      <c r="BW157" s="558">
        <f t="shared" si="109"/>
        <v>0</v>
      </c>
      <c r="BX157" s="558">
        <f t="shared" si="110"/>
        <v>0</v>
      </c>
      <c r="BY157" s="558">
        <f t="shared" si="111"/>
        <v>0</v>
      </c>
      <c r="BZ157" s="558">
        <f t="shared" si="112"/>
        <v>0</v>
      </c>
      <c r="CA157" s="558">
        <f t="shared" si="113"/>
        <v>0</v>
      </c>
      <c r="CB157" s="558">
        <f t="shared" si="114"/>
        <v>0</v>
      </c>
      <c r="CC157" s="533"/>
      <c r="CD157" s="533"/>
      <c r="CE157" s="533"/>
      <c r="CF157" s="533"/>
      <c r="CG157" s="533"/>
      <c r="CH157" s="533"/>
      <c r="CI157" s="533"/>
      <c r="CJ157" s="533"/>
      <c r="CK157" s="533"/>
      <c r="CL157" s="533"/>
      <c r="CM157" s="533"/>
      <c r="CN157" s="533"/>
      <c r="CO157" s="533"/>
      <c r="CP157" s="533"/>
      <c r="CQ157" s="533"/>
      <c r="CR157" s="533"/>
      <c r="CS157" s="533"/>
      <c r="CT157" s="533"/>
      <c r="CU157" s="533"/>
      <c r="CV157" s="533"/>
      <c r="CW157" s="533"/>
      <c r="CX157" s="533"/>
      <c r="CY157" s="533"/>
      <c r="CZ157" s="533"/>
    </row>
    <row r="158" spans="2:104" ht="13.5" x14ac:dyDescent="0.2">
      <c r="B158" s="145" t="str">
        <f t="shared" si="145"/>
        <v/>
      </c>
      <c r="C158" s="550"/>
      <c r="D158" s="551"/>
      <c r="E158" s="552"/>
      <c r="F158" s="553"/>
      <c r="G158" s="553"/>
      <c r="H158" s="554"/>
      <c r="I158" s="554"/>
      <c r="J158" s="554"/>
      <c r="K158" s="554"/>
      <c r="L158" s="613" t="str" cm="1">
        <f t="array" ref="L158">IF(OR(NOT(ISBLANK(H158:K158))),SUM(H158:K158), "")</f>
        <v/>
      </c>
      <c r="M158" s="613" t="str">
        <f t="shared" si="146"/>
        <v/>
      </c>
      <c r="N158" s="555" t="str">
        <f t="shared" si="130"/>
        <v/>
      </c>
      <c r="O158" s="532">
        <f t="shared" si="131"/>
        <v>0</v>
      </c>
      <c r="P158" s="146">
        <f t="shared" si="132"/>
        <v>0</v>
      </c>
      <c r="Q158" s="146">
        <f t="shared" si="96"/>
        <v>0</v>
      </c>
      <c r="R158" s="146">
        <f t="shared" si="97"/>
        <v>0</v>
      </c>
      <c r="S158" s="146" t="str">
        <f t="shared" si="133"/>
        <v/>
      </c>
      <c r="T158" s="146" t="str">
        <f t="shared" si="134"/>
        <v/>
      </c>
      <c r="U158" s="146">
        <f t="shared" si="98"/>
        <v>0</v>
      </c>
      <c r="V158" s="136">
        <f t="shared" si="135"/>
        <v>0</v>
      </c>
      <c r="W158" s="136">
        <f>IF(COLUMN(W$12)-COLUMN($V$12)+1&lt;=$U158,ROUNDUP(IF(SUM($V158:V158)+($E158-SUM($V158:V158))*$N158&gt;$E158-$O158,$E158-$O158-SUM($V158:V158),($E158-SUM($V158:V158))*$N158),0),0)</f>
        <v>0</v>
      </c>
      <c r="X158" s="136">
        <f>IF(COLUMN(X$12)-COLUMN($V$12)+1&lt;=$U158,ROUNDUP(IF(SUM($V158:W158)+($E158-SUM($V158:W158))*$N158&gt;$E158-$O158,$E158-$O158-SUM($V158:W158),($E158-SUM($V158:W158))*$N158),0),0)</f>
        <v>0</v>
      </c>
      <c r="Y158" s="136">
        <f>IF(COLUMN(Y$12)-COLUMN($V$12)+1&lt;=$U158,ROUNDUP(IF(SUM($V158:X158)+($E158-SUM($V158:X158))*$N158&gt;$E158-$O158,$E158-$O158-SUM($V158:X158),($E158-SUM($V158:X158))*$N158),0),0)</f>
        <v>0</v>
      </c>
      <c r="Z158" s="136">
        <f>IF(COLUMN(Z$12)-COLUMN($V$12)+1&lt;=$U158,ROUNDUP(IF(SUM($V158:Y158)+($E158-SUM($V158:Y158))*$N158&gt;$E158-$O158,$E158-$O158-SUM($V158:Y158),($E158-SUM($V158:Y158))*$N158),0),0)</f>
        <v>0</v>
      </c>
      <c r="AA158" s="136">
        <f>IF(COLUMN(AA$12)-COLUMN($V$12)+1&lt;=$U158,ROUNDUP(IF(SUM($V158:Z158)+($E158-SUM($V158:Z158))*$N158&gt;$E158-$O158,$E158-$O158-SUM($V158:Z158),($E158-SUM($V158:Z158))*$N158),0),0)</f>
        <v>0</v>
      </c>
      <c r="AB158" s="136">
        <f>IF(COLUMN(AB$12)-COLUMN($V$12)+1&lt;=$U158,ROUNDUP(IF(SUM($V158:AA158)+($E158-SUM($V158:AA158))*$N158&gt;$E158-$O158,$E158-$O158-SUM($V158:AA158),($E158-SUM($V158:AA158))*$N158),0),0)</f>
        <v>0</v>
      </c>
      <c r="AC158" s="136">
        <f>IF(COLUMN(AC$12)-COLUMN($V$12)+1&lt;=$U158,ROUNDUP(IF(SUM($V158:AB158)+($E158-SUM($V158:AB158))*$N158&gt;$E158-$O158,$E158-$O158-SUM($V158:AB158),($E158-SUM($V158:AB158))*$N158),0),0)</f>
        <v>0</v>
      </c>
      <c r="AD158" s="136">
        <f>IF(COLUMN(AD$12)-COLUMN($V$12)+1&lt;=$U158,ROUNDUP(IF(SUM($V158:AC158)+($E158-SUM($V158:AC158))*$N158&gt;$E158-$O158,$E158-$O158-SUM($V158:AC158),($E158-SUM($V158:AC158))*$N158),0),0)</f>
        <v>0</v>
      </c>
      <c r="AE158" s="136">
        <f>IF(COLUMN(AE$12)-COLUMN($V$12)+1&lt;=$U158,ROUNDUP(IF(SUM($V158:AD158)+($E158-SUM($V158:AD158))*$N158&gt;$E158-$O158,$E158-$O158-SUM($V158:AD158),($E158-SUM($V158:AD158))*$N158),0),0)</f>
        <v>0</v>
      </c>
      <c r="AF158" s="136">
        <f>IF(COLUMN(AF$12)-COLUMN($V$12)+1&lt;=$U158,ROUNDUP(IF(SUM($V158:AE158)+($E158-SUM($V158:AE158))*$N158&gt;$E158-$O158,$E158-$O158-SUM($V158:AE158),($E158-SUM($V158:AE158))*$N158),0),0)</f>
        <v>0</v>
      </c>
      <c r="AG158" s="136">
        <f>IF(COLUMN(AG$12)-COLUMN($V$12)+1&lt;=$U158,ROUNDUP(IF(SUM($V158:AF158)+($E158-SUM($V158:AF158))*$N158&gt;$E158-$O158,$E158-$O158-SUM($V158:AF158),($E158-SUM($V158:AF158))*$N158),0),0)</f>
        <v>0</v>
      </c>
      <c r="AH158" s="136">
        <f>IF(COLUMN(AH$12)-COLUMN($V$12)+1&lt;=$U158,ROUNDUP(IF(SUM($V158:AG158)+($E158-SUM($V158:AG158))*$N158&gt;$E158-$O158,$E158-$O158-SUM($V158:AG158),($E158-SUM($V158:AG158))*$N158),0),0)</f>
        <v>0</v>
      </c>
      <c r="AI158" s="136">
        <f>IF(COLUMN(AI$12)-COLUMN($V$12)+1&lt;=$U158,ROUNDUP(IF(SUM($V158:AH158)+($E158-SUM($V158:AH158))*$N158&gt;$E158-$O158,$E158-$O158-SUM($V158:AH158),($E158-SUM($V158:AH158))*$N158),0),0)</f>
        <v>0</v>
      </c>
      <c r="AJ158" s="136">
        <f>IF(COLUMN(AJ$12)-COLUMN($V$12)+1&lt;=$U158,ROUNDUP(IF(SUM($V158:AI158)+($E158-SUM($V158:AI158))*$N158&gt;$E158-$O158,$E158-$O158-SUM($V158:AI158),($E158-SUM($V158:AI158))*$N158),0),0)</f>
        <v>0</v>
      </c>
      <c r="AK158" s="136">
        <f>IF(COLUMN(AK$12)-COLUMN($V$12)+1&lt;=$U158,ROUNDUP(IF(SUM($V158:AJ158)+($E158-SUM($V158:AJ158))*$N158&gt;$E158-$O158,$E158-$O158-SUM($V158:AJ158),($E158-SUM($V158:AJ158))*$N158),0),0)</f>
        <v>0</v>
      </c>
      <c r="AL158" s="136">
        <f>IF(COLUMN(AL$12)-COLUMN($V$12)+1&lt;=$U158,ROUNDUP(IF(SUM($V158:AK158)+($E158-SUM($V158:AK158))*$N158&gt;$E158-$O158,$E158-$O158-SUM($V158:AK158),($E158-SUM($V158:AK158))*$N158),0),0)</f>
        <v>0</v>
      </c>
      <c r="AM158" s="136">
        <f>IF(COLUMN(AM$12)-COLUMN($V$12)+1&lt;=$U158,ROUNDUP(IF(SUM($V158:AL158)+($E158-SUM($V158:AL158))*$N158&gt;$E158-$O158,$E158-$O158-SUM($V158:AL158),($E158-SUM($V158:AL158))*$N158),0),0)</f>
        <v>0</v>
      </c>
      <c r="AN158" s="136">
        <f>IF(COLUMN(AN$12)-COLUMN($V$12)+1&lt;=$U158,ROUNDUP(IF(SUM($V158:AM158)+($E158-SUM($V158:AM158))*$N158&gt;$E158-$O158,$E158-$O158-SUM($V158:AM158),($E158-SUM($V158:AM158))*$N158),0),0)</f>
        <v>0</v>
      </c>
      <c r="AO158" s="136">
        <f>IF(COLUMN(AO$12)-COLUMN($V$12)+1&lt;=$U158,ROUNDUP(IF(SUM($V158:AN158)+($E158-SUM($V158:AN158))*$N158&gt;$E158-$O158,$E158-$O158-SUM($V158:AN158),($E158-SUM($V158:AN158))*$N158),0),0)</f>
        <v>0</v>
      </c>
      <c r="AP158" s="136">
        <f>IF(COLUMN(AP$12)-COLUMN($V$12)+1&lt;=$U158,ROUNDUP(IF(SUM($V158:AO158)+($E158-SUM($V158:AO158))*$N158&gt;$E158-$O158,$E158-$O158-SUM($V158:AO158),($E158-SUM($V158:AO158))*$N158),0),0)</f>
        <v>0</v>
      </c>
      <c r="AQ158" s="136">
        <f>IF(COLUMN(AQ$12)-COLUMN($V$12)+1&lt;=$U158,ROUNDUP(IF(SUM($V158:AP158)+($E158-SUM($V158:AP158))*$N158&gt;$E158-$O158,$E158-$O158-SUM($V158:AP158),($E158-SUM($V158:AP158))*$N158),0),0)</f>
        <v>0</v>
      </c>
      <c r="AR158" s="136">
        <f>IF(COLUMN(AR$12)-COLUMN($V$12)+1&lt;=$U158,ROUNDUP(IF(SUM($V158:AQ158)+($E158-SUM($V158:AQ158))*$N158&gt;$E158-$O158,$E158-$O158-SUM($V158:AQ158),($E158-SUM($V158:AQ158))*$N158),0),0)</f>
        <v>0</v>
      </c>
      <c r="AS158" s="136">
        <f>IF(COLUMN(AS$12)-COLUMN($V$12)+1&lt;=$U158,ROUNDUP(IF(SUM($V158:AR158)+($E158-SUM($V158:AR158))*$N158&gt;$E158-$O158,$E158-$O158-SUM($V158:AR158),($E158-SUM($V158:AR158))*$N158),0),0)</f>
        <v>0</v>
      </c>
      <c r="AT158" s="136">
        <f>IF(COLUMN(AT$12)-COLUMN($V$12)+1&lt;=$U158,ROUNDUP(IF(SUM($V158:AS158)+($E158-SUM($V158:AS158))*$N158&gt;$E158-$O158,$E158-$O158-SUM($V158:AS158),($E158-SUM($V158:AS158))*$N158),0),0)</f>
        <v>0</v>
      </c>
      <c r="AU158" s="136">
        <f>IF(COLUMN(AU$12)-COLUMN($V$12)+1&lt;=$U158,ROUNDUP(IF(SUM($V158:AT158)+($E158-SUM($V158:AT158))*$N158&gt;$E158-$O158,$E158-$O158-SUM($V158:AT158),($E158-SUM($V158:AT158))*$N158),0),0)</f>
        <v>0</v>
      </c>
      <c r="AV158" s="136">
        <f>IF(COLUMN(AV$12)-COLUMN($V$12)+1&lt;=$U158,ROUNDUP(IF(SUM($V158:AU158)+($E158-SUM($V158:AU158))*$N158&gt;$E158-$O158,$E158-$O158-SUM($V158:AU158),($E158-SUM($V158:AU158))*$N158),0),0)</f>
        <v>0</v>
      </c>
      <c r="AW158" s="136">
        <f>IF(COLUMN(AW$12)-COLUMN($V$12)+1&lt;=$U158,ROUNDUP(IF(SUM($V158:AV158)+($E158-SUM($V158:AV158))*$N158&gt;$E158-$O158,$E158-$O158-SUM($V158:AV158),($E158-SUM($V158:AV158))*$N158),0),0)</f>
        <v>0</v>
      </c>
      <c r="AX158" s="136">
        <f>IF(COLUMN(AX$12)-COLUMN($V$12)+1&lt;=$U158,ROUNDUP(IF(SUM($V158:AW158)+($E158-SUM($V158:AW158))*$N158&gt;$E158-$O158,$E158-$O158-SUM($V158:AW158),($E158-SUM($V158:AW158))*$N158),0),0)</f>
        <v>0</v>
      </c>
      <c r="AY158" s="136">
        <f>IF(COLUMN(AY$12)-COLUMN($V$12)+1&lt;=$U158,ROUNDUP(IF(SUM($V158:AX158)+($E158-SUM($V158:AX158))*$N158&gt;$E158-$O158,$E158-$O158-SUM($V158:AX158),($E158-SUM($V158:AX158))*$N158),0),0)</f>
        <v>0</v>
      </c>
      <c r="AZ158" s="136">
        <f>IF(COLUMN(AZ$12)-COLUMN($V$12)+1&lt;=$U158,ROUNDUP(IF(SUM($V158:AY158)+($E158-SUM($V158:AY158))*$N158&gt;$E158-$O158,$E158-$O158-SUM($V158:AY158),($E158-SUM($V158:AY158))*$N158),0),0)</f>
        <v>0</v>
      </c>
      <c r="BA158" s="136">
        <f>IF(COLUMN(BA$12)-COLUMN($V$12)+1&lt;=$U158,ROUNDUP(IF(SUM($V158:AZ158)+($E158-SUM($V158:AZ158))*$N158&gt;$E158-$O158,$E158-$O158-SUM($V158:AZ158),($E158-SUM($V158:AZ158))*$N158),0),0)</f>
        <v>0</v>
      </c>
      <c r="BB158" s="556">
        <f t="shared" si="136"/>
        <v>0</v>
      </c>
      <c r="BC158" s="556">
        <f t="shared" si="137"/>
        <v>0</v>
      </c>
      <c r="BD158" s="146">
        <f t="shared" si="138"/>
        <v>0</v>
      </c>
      <c r="BE158" s="146">
        <f t="shared" si="139"/>
        <v>0</v>
      </c>
      <c r="BF158" s="146">
        <f t="shared" si="140"/>
        <v>0</v>
      </c>
      <c r="BH158" s="557">
        <f t="shared" si="141"/>
        <v>0</v>
      </c>
      <c r="BI158" s="558">
        <f t="shared" si="99"/>
        <v>0</v>
      </c>
      <c r="BJ158" s="558">
        <f t="shared" si="100"/>
        <v>0</v>
      </c>
      <c r="BK158" s="557">
        <f t="shared" si="142"/>
        <v>0</v>
      </c>
      <c r="BL158" s="558">
        <f t="shared" si="101"/>
        <v>0</v>
      </c>
      <c r="BM158" s="558">
        <f t="shared" si="102"/>
        <v>0</v>
      </c>
      <c r="BN158" s="558">
        <f t="shared" si="103"/>
        <v>0</v>
      </c>
      <c r="BO158" s="558">
        <f t="shared" si="104"/>
        <v>0</v>
      </c>
      <c r="BP158" s="558">
        <f t="shared" si="105"/>
        <v>0</v>
      </c>
      <c r="BQ158" s="558">
        <f t="shared" si="106"/>
        <v>0</v>
      </c>
      <c r="BR158" s="533"/>
      <c r="BS158" s="557">
        <f t="shared" si="143"/>
        <v>0</v>
      </c>
      <c r="BT158" s="558">
        <f t="shared" si="107"/>
        <v>0</v>
      </c>
      <c r="BU158" s="558">
        <f t="shared" si="108"/>
        <v>0</v>
      </c>
      <c r="BV158" s="557">
        <f t="shared" si="144"/>
        <v>0</v>
      </c>
      <c r="BW158" s="558">
        <f t="shared" si="109"/>
        <v>0</v>
      </c>
      <c r="BX158" s="558">
        <f t="shared" si="110"/>
        <v>0</v>
      </c>
      <c r="BY158" s="558">
        <f t="shared" si="111"/>
        <v>0</v>
      </c>
      <c r="BZ158" s="558">
        <f t="shared" si="112"/>
        <v>0</v>
      </c>
      <c r="CA158" s="558">
        <f t="shared" si="113"/>
        <v>0</v>
      </c>
      <c r="CB158" s="558">
        <f t="shared" si="114"/>
        <v>0</v>
      </c>
      <c r="CC158" s="533"/>
      <c r="CD158" s="533"/>
      <c r="CE158" s="533"/>
      <c r="CF158" s="533"/>
      <c r="CG158" s="533"/>
      <c r="CH158" s="533"/>
      <c r="CI158" s="533"/>
      <c r="CJ158" s="533"/>
      <c r="CK158" s="533"/>
      <c r="CL158" s="533"/>
      <c r="CM158" s="533"/>
      <c r="CN158" s="533"/>
      <c r="CO158" s="533"/>
      <c r="CP158" s="533"/>
      <c r="CQ158" s="533"/>
      <c r="CR158" s="533"/>
      <c r="CS158" s="533"/>
      <c r="CT158" s="533"/>
      <c r="CU158" s="533"/>
      <c r="CV158" s="533"/>
      <c r="CW158" s="533"/>
      <c r="CX158" s="533"/>
      <c r="CY158" s="533"/>
      <c r="CZ158" s="533"/>
    </row>
    <row r="159" spans="2:104" ht="13.5" x14ac:dyDescent="0.2">
      <c r="B159" s="145" t="str">
        <f t="shared" si="145"/>
        <v/>
      </c>
      <c r="C159" s="550"/>
      <c r="D159" s="551"/>
      <c r="E159" s="552"/>
      <c r="F159" s="553"/>
      <c r="G159" s="553"/>
      <c r="H159" s="554"/>
      <c r="I159" s="554"/>
      <c r="J159" s="554"/>
      <c r="K159" s="554"/>
      <c r="L159" s="613" t="str" cm="1">
        <f t="array" ref="L159">IF(OR(NOT(ISBLANK(H159:K159))),SUM(H159:K159), "")</f>
        <v/>
      </c>
      <c r="M159" s="613" t="str">
        <f t="shared" si="146"/>
        <v/>
      </c>
      <c r="N159" s="555" t="str">
        <f t="shared" si="130"/>
        <v/>
      </c>
      <c r="O159" s="532">
        <f t="shared" si="131"/>
        <v>0</v>
      </c>
      <c r="P159" s="146">
        <f t="shared" si="132"/>
        <v>0</v>
      </c>
      <c r="Q159" s="146">
        <f t="shared" si="96"/>
        <v>0</v>
      </c>
      <c r="R159" s="146">
        <f t="shared" si="97"/>
        <v>0</v>
      </c>
      <c r="S159" s="146" t="str">
        <f t="shared" si="133"/>
        <v/>
      </c>
      <c r="T159" s="146" t="str">
        <f t="shared" si="134"/>
        <v/>
      </c>
      <c r="U159" s="146">
        <f t="shared" si="98"/>
        <v>0</v>
      </c>
      <c r="V159" s="136">
        <f t="shared" si="135"/>
        <v>0</v>
      </c>
      <c r="W159" s="136">
        <f>IF(COLUMN(W$12)-COLUMN($V$12)+1&lt;=$U159,ROUNDUP(IF(SUM($V159:V159)+($E159-SUM($V159:V159))*$N159&gt;$E159-$O159,$E159-$O159-SUM($V159:V159),($E159-SUM($V159:V159))*$N159),0),0)</f>
        <v>0</v>
      </c>
      <c r="X159" s="136">
        <f>IF(COLUMN(X$12)-COLUMN($V$12)+1&lt;=$U159,ROUNDUP(IF(SUM($V159:W159)+($E159-SUM($V159:W159))*$N159&gt;$E159-$O159,$E159-$O159-SUM($V159:W159),($E159-SUM($V159:W159))*$N159),0),0)</f>
        <v>0</v>
      </c>
      <c r="Y159" s="136">
        <f>IF(COLUMN(Y$12)-COLUMN($V$12)+1&lt;=$U159,ROUNDUP(IF(SUM($V159:X159)+($E159-SUM($V159:X159))*$N159&gt;$E159-$O159,$E159-$O159-SUM($V159:X159),($E159-SUM($V159:X159))*$N159),0),0)</f>
        <v>0</v>
      </c>
      <c r="Z159" s="136">
        <f>IF(COLUMN(Z$12)-COLUMN($V$12)+1&lt;=$U159,ROUNDUP(IF(SUM($V159:Y159)+($E159-SUM($V159:Y159))*$N159&gt;$E159-$O159,$E159-$O159-SUM($V159:Y159),($E159-SUM($V159:Y159))*$N159),0),0)</f>
        <v>0</v>
      </c>
      <c r="AA159" s="136">
        <f>IF(COLUMN(AA$12)-COLUMN($V$12)+1&lt;=$U159,ROUNDUP(IF(SUM($V159:Z159)+($E159-SUM($V159:Z159))*$N159&gt;$E159-$O159,$E159-$O159-SUM($V159:Z159),($E159-SUM($V159:Z159))*$N159),0),0)</f>
        <v>0</v>
      </c>
      <c r="AB159" s="136">
        <f>IF(COLUMN(AB$12)-COLUMN($V$12)+1&lt;=$U159,ROUNDUP(IF(SUM($V159:AA159)+($E159-SUM($V159:AA159))*$N159&gt;$E159-$O159,$E159-$O159-SUM($V159:AA159),($E159-SUM($V159:AA159))*$N159),0),0)</f>
        <v>0</v>
      </c>
      <c r="AC159" s="136">
        <f>IF(COLUMN(AC$12)-COLUMN($V$12)+1&lt;=$U159,ROUNDUP(IF(SUM($V159:AB159)+($E159-SUM($V159:AB159))*$N159&gt;$E159-$O159,$E159-$O159-SUM($V159:AB159),($E159-SUM($V159:AB159))*$N159),0),0)</f>
        <v>0</v>
      </c>
      <c r="AD159" s="136">
        <f>IF(COLUMN(AD$12)-COLUMN($V$12)+1&lt;=$U159,ROUNDUP(IF(SUM($V159:AC159)+($E159-SUM($V159:AC159))*$N159&gt;$E159-$O159,$E159-$O159-SUM($V159:AC159),($E159-SUM($V159:AC159))*$N159),0),0)</f>
        <v>0</v>
      </c>
      <c r="AE159" s="136">
        <f>IF(COLUMN(AE$12)-COLUMN($V$12)+1&lt;=$U159,ROUNDUP(IF(SUM($V159:AD159)+($E159-SUM($V159:AD159))*$N159&gt;$E159-$O159,$E159-$O159-SUM($V159:AD159),($E159-SUM($V159:AD159))*$N159),0),0)</f>
        <v>0</v>
      </c>
      <c r="AF159" s="136">
        <f>IF(COLUMN(AF$12)-COLUMN($V$12)+1&lt;=$U159,ROUNDUP(IF(SUM($V159:AE159)+($E159-SUM($V159:AE159))*$N159&gt;$E159-$O159,$E159-$O159-SUM($V159:AE159),($E159-SUM($V159:AE159))*$N159),0),0)</f>
        <v>0</v>
      </c>
      <c r="AG159" s="136">
        <f>IF(COLUMN(AG$12)-COLUMN($V$12)+1&lt;=$U159,ROUNDUP(IF(SUM($V159:AF159)+($E159-SUM($V159:AF159))*$N159&gt;$E159-$O159,$E159-$O159-SUM($V159:AF159),($E159-SUM($V159:AF159))*$N159),0),0)</f>
        <v>0</v>
      </c>
      <c r="AH159" s="136">
        <f>IF(COLUMN(AH$12)-COLUMN($V$12)+1&lt;=$U159,ROUNDUP(IF(SUM($V159:AG159)+($E159-SUM($V159:AG159))*$N159&gt;$E159-$O159,$E159-$O159-SUM($V159:AG159),($E159-SUM($V159:AG159))*$N159),0),0)</f>
        <v>0</v>
      </c>
      <c r="AI159" s="136">
        <f>IF(COLUMN(AI$12)-COLUMN($V$12)+1&lt;=$U159,ROUNDUP(IF(SUM($V159:AH159)+($E159-SUM($V159:AH159))*$N159&gt;$E159-$O159,$E159-$O159-SUM($V159:AH159),($E159-SUM($V159:AH159))*$N159),0),0)</f>
        <v>0</v>
      </c>
      <c r="AJ159" s="136">
        <f>IF(COLUMN(AJ$12)-COLUMN($V$12)+1&lt;=$U159,ROUNDUP(IF(SUM($V159:AI159)+($E159-SUM($V159:AI159))*$N159&gt;$E159-$O159,$E159-$O159-SUM($V159:AI159),($E159-SUM($V159:AI159))*$N159),0),0)</f>
        <v>0</v>
      </c>
      <c r="AK159" s="136">
        <f>IF(COLUMN(AK$12)-COLUMN($V$12)+1&lt;=$U159,ROUNDUP(IF(SUM($V159:AJ159)+($E159-SUM($V159:AJ159))*$N159&gt;$E159-$O159,$E159-$O159-SUM($V159:AJ159),($E159-SUM($V159:AJ159))*$N159),0),0)</f>
        <v>0</v>
      </c>
      <c r="AL159" s="136">
        <f>IF(COLUMN(AL$12)-COLUMN($V$12)+1&lt;=$U159,ROUNDUP(IF(SUM($V159:AK159)+($E159-SUM($V159:AK159))*$N159&gt;$E159-$O159,$E159-$O159-SUM($V159:AK159),($E159-SUM($V159:AK159))*$N159),0),0)</f>
        <v>0</v>
      </c>
      <c r="AM159" s="136">
        <f>IF(COLUMN(AM$12)-COLUMN($V$12)+1&lt;=$U159,ROUNDUP(IF(SUM($V159:AL159)+($E159-SUM($V159:AL159))*$N159&gt;$E159-$O159,$E159-$O159-SUM($V159:AL159),($E159-SUM($V159:AL159))*$N159),0),0)</f>
        <v>0</v>
      </c>
      <c r="AN159" s="136">
        <f>IF(COLUMN(AN$12)-COLUMN($V$12)+1&lt;=$U159,ROUNDUP(IF(SUM($V159:AM159)+($E159-SUM($V159:AM159))*$N159&gt;$E159-$O159,$E159-$O159-SUM($V159:AM159),($E159-SUM($V159:AM159))*$N159),0),0)</f>
        <v>0</v>
      </c>
      <c r="AO159" s="136">
        <f>IF(COLUMN(AO$12)-COLUMN($V$12)+1&lt;=$U159,ROUNDUP(IF(SUM($V159:AN159)+($E159-SUM($V159:AN159))*$N159&gt;$E159-$O159,$E159-$O159-SUM($V159:AN159),($E159-SUM($V159:AN159))*$N159),0),0)</f>
        <v>0</v>
      </c>
      <c r="AP159" s="136">
        <f>IF(COLUMN(AP$12)-COLUMN($V$12)+1&lt;=$U159,ROUNDUP(IF(SUM($V159:AO159)+($E159-SUM($V159:AO159))*$N159&gt;$E159-$O159,$E159-$O159-SUM($V159:AO159),($E159-SUM($V159:AO159))*$N159),0),0)</f>
        <v>0</v>
      </c>
      <c r="AQ159" s="136">
        <f>IF(COLUMN(AQ$12)-COLUMN($V$12)+1&lt;=$U159,ROUNDUP(IF(SUM($V159:AP159)+($E159-SUM($V159:AP159))*$N159&gt;$E159-$O159,$E159-$O159-SUM($V159:AP159),($E159-SUM($V159:AP159))*$N159),0),0)</f>
        <v>0</v>
      </c>
      <c r="AR159" s="136">
        <f>IF(COLUMN(AR$12)-COLUMN($V$12)+1&lt;=$U159,ROUNDUP(IF(SUM($V159:AQ159)+($E159-SUM($V159:AQ159))*$N159&gt;$E159-$O159,$E159-$O159-SUM($V159:AQ159),($E159-SUM($V159:AQ159))*$N159),0),0)</f>
        <v>0</v>
      </c>
      <c r="AS159" s="136">
        <f>IF(COLUMN(AS$12)-COLUMN($V$12)+1&lt;=$U159,ROUNDUP(IF(SUM($V159:AR159)+($E159-SUM($V159:AR159))*$N159&gt;$E159-$O159,$E159-$O159-SUM($V159:AR159),($E159-SUM($V159:AR159))*$N159),0),0)</f>
        <v>0</v>
      </c>
      <c r="AT159" s="136">
        <f>IF(COLUMN(AT$12)-COLUMN($V$12)+1&lt;=$U159,ROUNDUP(IF(SUM($V159:AS159)+($E159-SUM($V159:AS159))*$N159&gt;$E159-$O159,$E159-$O159-SUM($V159:AS159),($E159-SUM($V159:AS159))*$N159),0),0)</f>
        <v>0</v>
      </c>
      <c r="AU159" s="136">
        <f>IF(COLUMN(AU$12)-COLUMN($V$12)+1&lt;=$U159,ROUNDUP(IF(SUM($V159:AT159)+($E159-SUM($V159:AT159))*$N159&gt;$E159-$O159,$E159-$O159-SUM($V159:AT159),($E159-SUM($V159:AT159))*$N159),0),0)</f>
        <v>0</v>
      </c>
      <c r="AV159" s="136">
        <f>IF(COLUMN(AV$12)-COLUMN($V$12)+1&lt;=$U159,ROUNDUP(IF(SUM($V159:AU159)+($E159-SUM($V159:AU159))*$N159&gt;$E159-$O159,$E159-$O159-SUM($V159:AU159),($E159-SUM($V159:AU159))*$N159),0),0)</f>
        <v>0</v>
      </c>
      <c r="AW159" s="136">
        <f>IF(COLUMN(AW$12)-COLUMN($V$12)+1&lt;=$U159,ROUNDUP(IF(SUM($V159:AV159)+($E159-SUM($V159:AV159))*$N159&gt;$E159-$O159,$E159-$O159-SUM($V159:AV159),($E159-SUM($V159:AV159))*$N159),0),0)</f>
        <v>0</v>
      </c>
      <c r="AX159" s="136">
        <f>IF(COLUMN(AX$12)-COLUMN($V$12)+1&lt;=$U159,ROUNDUP(IF(SUM($V159:AW159)+($E159-SUM($V159:AW159))*$N159&gt;$E159-$O159,$E159-$O159-SUM($V159:AW159),($E159-SUM($V159:AW159))*$N159),0),0)</f>
        <v>0</v>
      </c>
      <c r="AY159" s="136">
        <f>IF(COLUMN(AY$12)-COLUMN($V$12)+1&lt;=$U159,ROUNDUP(IF(SUM($V159:AX159)+($E159-SUM($V159:AX159))*$N159&gt;$E159-$O159,$E159-$O159-SUM($V159:AX159),($E159-SUM($V159:AX159))*$N159),0),0)</f>
        <v>0</v>
      </c>
      <c r="AZ159" s="136">
        <f>IF(COLUMN(AZ$12)-COLUMN($V$12)+1&lt;=$U159,ROUNDUP(IF(SUM($V159:AY159)+($E159-SUM($V159:AY159))*$N159&gt;$E159-$O159,$E159-$O159-SUM($V159:AY159),($E159-SUM($V159:AY159))*$N159),0),0)</f>
        <v>0</v>
      </c>
      <c r="BA159" s="136">
        <f>IF(COLUMN(BA$12)-COLUMN($V$12)+1&lt;=$U159,ROUNDUP(IF(SUM($V159:AZ159)+($E159-SUM($V159:AZ159))*$N159&gt;$E159-$O159,$E159-$O159-SUM($V159:AZ159),($E159-SUM($V159:AZ159))*$N159),0),0)</f>
        <v>0</v>
      </c>
      <c r="BB159" s="556">
        <f t="shared" si="136"/>
        <v>0</v>
      </c>
      <c r="BC159" s="556">
        <f t="shared" si="137"/>
        <v>0</v>
      </c>
      <c r="BD159" s="146">
        <f t="shared" si="138"/>
        <v>0</v>
      </c>
      <c r="BE159" s="146">
        <f t="shared" si="139"/>
        <v>0</v>
      </c>
      <c r="BF159" s="146">
        <f t="shared" si="140"/>
        <v>0</v>
      </c>
      <c r="BH159" s="557">
        <f t="shared" si="141"/>
        <v>0</v>
      </c>
      <c r="BI159" s="558">
        <f t="shared" si="99"/>
        <v>0</v>
      </c>
      <c r="BJ159" s="558">
        <f t="shared" si="100"/>
        <v>0</v>
      </c>
      <c r="BK159" s="557">
        <f t="shared" si="142"/>
        <v>0</v>
      </c>
      <c r="BL159" s="558">
        <f t="shared" si="101"/>
        <v>0</v>
      </c>
      <c r="BM159" s="558">
        <f t="shared" si="102"/>
        <v>0</v>
      </c>
      <c r="BN159" s="558">
        <f t="shared" si="103"/>
        <v>0</v>
      </c>
      <c r="BO159" s="558">
        <f t="shared" si="104"/>
        <v>0</v>
      </c>
      <c r="BP159" s="558">
        <f t="shared" si="105"/>
        <v>0</v>
      </c>
      <c r="BQ159" s="558">
        <f t="shared" si="106"/>
        <v>0</v>
      </c>
      <c r="BR159" s="533"/>
      <c r="BS159" s="557">
        <f t="shared" si="143"/>
        <v>0</v>
      </c>
      <c r="BT159" s="558">
        <f t="shared" si="107"/>
        <v>0</v>
      </c>
      <c r="BU159" s="558">
        <f t="shared" si="108"/>
        <v>0</v>
      </c>
      <c r="BV159" s="557">
        <f t="shared" si="144"/>
        <v>0</v>
      </c>
      <c r="BW159" s="558">
        <f t="shared" si="109"/>
        <v>0</v>
      </c>
      <c r="BX159" s="558">
        <f t="shared" si="110"/>
        <v>0</v>
      </c>
      <c r="BY159" s="558">
        <f t="shared" si="111"/>
        <v>0</v>
      </c>
      <c r="BZ159" s="558">
        <f t="shared" si="112"/>
        <v>0</v>
      </c>
      <c r="CA159" s="558">
        <f t="shared" si="113"/>
        <v>0</v>
      </c>
      <c r="CB159" s="558">
        <f t="shared" si="114"/>
        <v>0</v>
      </c>
      <c r="CC159" s="533"/>
      <c r="CD159" s="533"/>
      <c r="CE159" s="533"/>
      <c r="CF159" s="533"/>
      <c r="CG159" s="533"/>
      <c r="CH159" s="533"/>
      <c r="CI159" s="533"/>
      <c r="CJ159" s="533"/>
      <c r="CK159" s="533"/>
      <c r="CL159" s="533"/>
      <c r="CM159" s="533"/>
      <c r="CN159" s="533"/>
      <c r="CO159" s="533"/>
      <c r="CP159" s="533"/>
      <c r="CQ159" s="533"/>
      <c r="CR159" s="533"/>
      <c r="CS159" s="533"/>
      <c r="CT159" s="533"/>
      <c r="CU159" s="533"/>
      <c r="CV159" s="533"/>
      <c r="CW159" s="533"/>
      <c r="CX159" s="533"/>
      <c r="CY159" s="533"/>
      <c r="CZ159" s="533"/>
    </row>
    <row r="160" spans="2:104" ht="13.5" x14ac:dyDescent="0.2">
      <c r="B160" s="145" t="str">
        <f t="shared" si="145"/>
        <v/>
      </c>
      <c r="C160" s="550"/>
      <c r="D160" s="551"/>
      <c r="E160" s="552"/>
      <c r="F160" s="553"/>
      <c r="G160" s="553"/>
      <c r="H160" s="554"/>
      <c r="I160" s="554"/>
      <c r="J160" s="554"/>
      <c r="K160" s="554"/>
      <c r="L160" s="613" t="str" cm="1">
        <f t="array" ref="L160">IF(OR(NOT(ISBLANK(H160:K160))),SUM(H160:K160), "")</f>
        <v/>
      </c>
      <c r="M160" s="613" t="str">
        <f t="shared" si="146"/>
        <v/>
      </c>
      <c r="N160" s="555" t="str">
        <f t="shared" si="130"/>
        <v/>
      </c>
      <c r="O160" s="532">
        <f t="shared" si="131"/>
        <v>0</v>
      </c>
      <c r="P160" s="146">
        <f t="shared" si="132"/>
        <v>0</v>
      </c>
      <c r="Q160" s="146">
        <f t="shared" si="96"/>
        <v>0</v>
      </c>
      <c r="R160" s="146">
        <f t="shared" si="97"/>
        <v>0</v>
      </c>
      <c r="S160" s="146" t="str">
        <f t="shared" si="133"/>
        <v/>
      </c>
      <c r="T160" s="146" t="str">
        <f t="shared" si="134"/>
        <v/>
      </c>
      <c r="U160" s="146">
        <f t="shared" si="98"/>
        <v>0</v>
      </c>
      <c r="V160" s="136">
        <f t="shared" si="135"/>
        <v>0</v>
      </c>
      <c r="W160" s="136">
        <f>IF(COLUMN(W$12)-COLUMN($V$12)+1&lt;=$U160,ROUNDUP(IF(SUM($V160:V160)+($E160-SUM($V160:V160))*$N160&gt;$E160-$O160,$E160-$O160-SUM($V160:V160),($E160-SUM($V160:V160))*$N160),0),0)</f>
        <v>0</v>
      </c>
      <c r="X160" s="136">
        <f>IF(COLUMN(X$12)-COLUMN($V$12)+1&lt;=$U160,ROUNDUP(IF(SUM($V160:W160)+($E160-SUM($V160:W160))*$N160&gt;$E160-$O160,$E160-$O160-SUM($V160:W160),($E160-SUM($V160:W160))*$N160),0),0)</f>
        <v>0</v>
      </c>
      <c r="Y160" s="136">
        <f>IF(COLUMN(Y$12)-COLUMN($V$12)+1&lt;=$U160,ROUNDUP(IF(SUM($V160:X160)+($E160-SUM($V160:X160))*$N160&gt;$E160-$O160,$E160-$O160-SUM($V160:X160),($E160-SUM($V160:X160))*$N160),0),0)</f>
        <v>0</v>
      </c>
      <c r="Z160" s="136">
        <f>IF(COLUMN(Z$12)-COLUMN($V$12)+1&lt;=$U160,ROUNDUP(IF(SUM($V160:Y160)+($E160-SUM($V160:Y160))*$N160&gt;$E160-$O160,$E160-$O160-SUM($V160:Y160),($E160-SUM($V160:Y160))*$N160),0),0)</f>
        <v>0</v>
      </c>
      <c r="AA160" s="136">
        <f>IF(COLUMN(AA$12)-COLUMN($V$12)+1&lt;=$U160,ROUNDUP(IF(SUM($V160:Z160)+($E160-SUM($V160:Z160))*$N160&gt;$E160-$O160,$E160-$O160-SUM($V160:Z160),($E160-SUM($V160:Z160))*$N160),0),0)</f>
        <v>0</v>
      </c>
      <c r="AB160" s="136">
        <f>IF(COLUMN(AB$12)-COLUMN($V$12)+1&lt;=$U160,ROUNDUP(IF(SUM($V160:AA160)+($E160-SUM($V160:AA160))*$N160&gt;$E160-$O160,$E160-$O160-SUM($V160:AA160),($E160-SUM($V160:AA160))*$N160),0),0)</f>
        <v>0</v>
      </c>
      <c r="AC160" s="136">
        <f>IF(COLUMN(AC$12)-COLUMN($V$12)+1&lt;=$U160,ROUNDUP(IF(SUM($V160:AB160)+($E160-SUM($V160:AB160))*$N160&gt;$E160-$O160,$E160-$O160-SUM($V160:AB160),($E160-SUM($V160:AB160))*$N160),0),0)</f>
        <v>0</v>
      </c>
      <c r="AD160" s="136">
        <f>IF(COLUMN(AD$12)-COLUMN($V$12)+1&lt;=$U160,ROUNDUP(IF(SUM($V160:AC160)+($E160-SUM($V160:AC160))*$N160&gt;$E160-$O160,$E160-$O160-SUM($V160:AC160),($E160-SUM($V160:AC160))*$N160),0),0)</f>
        <v>0</v>
      </c>
      <c r="AE160" s="136">
        <f>IF(COLUMN(AE$12)-COLUMN($V$12)+1&lt;=$U160,ROUNDUP(IF(SUM($V160:AD160)+($E160-SUM($V160:AD160))*$N160&gt;$E160-$O160,$E160-$O160-SUM($V160:AD160),($E160-SUM($V160:AD160))*$N160),0),0)</f>
        <v>0</v>
      </c>
      <c r="AF160" s="136">
        <f>IF(COLUMN(AF$12)-COLUMN($V$12)+1&lt;=$U160,ROUNDUP(IF(SUM($V160:AE160)+($E160-SUM($V160:AE160))*$N160&gt;$E160-$O160,$E160-$O160-SUM($V160:AE160),($E160-SUM($V160:AE160))*$N160),0),0)</f>
        <v>0</v>
      </c>
      <c r="AG160" s="136">
        <f>IF(COLUMN(AG$12)-COLUMN($V$12)+1&lt;=$U160,ROUNDUP(IF(SUM($V160:AF160)+($E160-SUM($V160:AF160))*$N160&gt;$E160-$O160,$E160-$O160-SUM($V160:AF160),($E160-SUM($V160:AF160))*$N160),0),0)</f>
        <v>0</v>
      </c>
      <c r="AH160" s="136">
        <f>IF(COLUMN(AH$12)-COLUMN($V$12)+1&lt;=$U160,ROUNDUP(IF(SUM($V160:AG160)+($E160-SUM($V160:AG160))*$N160&gt;$E160-$O160,$E160-$O160-SUM($V160:AG160),($E160-SUM($V160:AG160))*$N160),0),0)</f>
        <v>0</v>
      </c>
      <c r="AI160" s="136">
        <f>IF(COLUMN(AI$12)-COLUMN($V$12)+1&lt;=$U160,ROUNDUP(IF(SUM($V160:AH160)+($E160-SUM($V160:AH160))*$N160&gt;$E160-$O160,$E160-$O160-SUM($V160:AH160),($E160-SUM($V160:AH160))*$N160),0),0)</f>
        <v>0</v>
      </c>
      <c r="AJ160" s="136">
        <f>IF(COLUMN(AJ$12)-COLUMN($V$12)+1&lt;=$U160,ROUNDUP(IF(SUM($V160:AI160)+($E160-SUM($V160:AI160))*$N160&gt;$E160-$O160,$E160-$O160-SUM($V160:AI160),($E160-SUM($V160:AI160))*$N160),0),0)</f>
        <v>0</v>
      </c>
      <c r="AK160" s="136">
        <f>IF(COLUMN(AK$12)-COLUMN($V$12)+1&lt;=$U160,ROUNDUP(IF(SUM($V160:AJ160)+($E160-SUM($V160:AJ160))*$N160&gt;$E160-$O160,$E160-$O160-SUM($V160:AJ160),($E160-SUM($V160:AJ160))*$N160),0),0)</f>
        <v>0</v>
      </c>
      <c r="AL160" s="136">
        <f>IF(COLUMN(AL$12)-COLUMN($V$12)+1&lt;=$U160,ROUNDUP(IF(SUM($V160:AK160)+($E160-SUM($V160:AK160))*$N160&gt;$E160-$O160,$E160-$O160-SUM($V160:AK160),($E160-SUM($V160:AK160))*$N160),0),0)</f>
        <v>0</v>
      </c>
      <c r="AM160" s="136">
        <f>IF(COLUMN(AM$12)-COLUMN($V$12)+1&lt;=$U160,ROUNDUP(IF(SUM($V160:AL160)+($E160-SUM($V160:AL160))*$N160&gt;$E160-$O160,$E160-$O160-SUM($V160:AL160),($E160-SUM($V160:AL160))*$N160),0),0)</f>
        <v>0</v>
      </c>
      <c r="AN160" s="136">
        <f>IF(COLUMN(AN$12)-COLUMN($V$12)+1&lt;=$U160,ROUNDUP(IF(SUM($V160:AM160)+($E160-SUM($V160:AM160))*$N160&gt;$E160-$O160,$E160-$O160-SUM($V160:AM160),($E160-SUM($V160:AM160))*$N160),0),0)</f>
        <v>0</v>
      </c>
      <c r="AO160" s="136">
        <f>IF(COLUMN(AO$12)-COLUMN($V$12)+1&lt;=$U160,ROUNDUP(IF(SUM($V160:AN160)+($E160-SUM($V160:AN160))*$N160&gt;$E160-$O160,$E160-$O160-SUM($V160:AN160),($E160-SUM($V160:AN160))*$N160),0),0)</f>
        <v>0</v>
      </c>
      <c r="AP160" s="136">
        <f>IF(COLUMN(AP$12)-COLUMN($V$12)+1&lt;=$U160,ROUNDUP(IF(SUM($V160:AO160)+($E160-SUM($V160:AO160))*$N160&gt;$E160-$O160,$E160-$O160-SUM($V160:AO160),($E160-SUM($V160:AO160))*$N160),0),0)</f>
        <v>0</v>
      </c>
      <c r="AQ160" s="136">
        <f>IF(COLUMN(AQ$12)-COLUMN($V$12)+1&lt;=$U160,ROUNDUP(IF(SUM($V160:AP160)+($E160-SUM($V160:AP160))*$N160&gt;$E160-$O160,$E160-$O160-SUM($V160:AP160),($E160-SUM($V160:AP160))*$N160),0),0)</f>
        <v>0</v>
      </c>
      <c r="AR160" s="136">
        <f>IF(COLUMN(AR$12)-COLUMN($V$12)+1&lt;=$U160,ROUNDUP(IF(SUM($V160:AQ160)+($E160-SUM($V160:AQ160))*$N160&gt;$E160-$O160,$E160-$O160-SUM($V160:AQ160),($E160-SUM($V160:AQ160))*$N160),0),0)</f>
        <v>0</v>
      </c>
      <c r="AS160" s="136">
        <f>IF(COLUMN(AS$12)-COLUMN($V$12)+1&lt;=$U160,ROUNDUP(IF(SUM($V160:AR160)+($E160-SUM($V160:AR160))*$N160&gt;$E160-$O160,$E160-$O160-SUM($V160:AR160),($E160-SUM($V160:AR160))*$N160),0),0)</f>
        <v>0</v>
      </c>
      <c r="AT160" s="136">
        <f>IF(COLUMN(AT$12)-COLUMN($V$12)+1&lt;=$U160,ROUNDUP(IF(SUM($V160:AS160)+($E160-SUM($V160:AS160))*$N160&gt;$E160-$O160,$E160-$O160-SUM($V160:AS160),($E160-SUM($V160:AS160))*$N160),0),0)</f>
        <v>0</v>
      </c>
      <c r="AU160" s="136">
        <f>IF(COLUMN(AU$12)-COLUMN($V$12)+1&lt;=$U160,ROUNDUP(IF(SUM($V160:AT160)+($E160-SUM($V160:AT160))*$N160&gt;$E160-$O160,$E160-$O160-SUM($V160:AT160),($E160-SUM($V160:AT160))*$N160),0),0)</f>
        <v>0</v>
      </c>
      <c r="AV160" s="136">
        <f>IF(COLUMN(AV$12)-COLUMN($V$12)+1&lt;=$U160,ROUNDUP(IF(SUM($V160:AU160)+($E160-SUM($V160:AU160))*$N160&gt;$E160-$O160,$E160-$O160-SUM($V160:AU160),($E160-SUM($V160:AU160))*$N160),0),0)</f>
        <v>0</v>
      </c>
      <c r="AW160" s="136">
        <f>IF(COLUMN(AW$12)-COLUMN($V$12)+1&lt;=$U160,ROUNDUP(IF(SUM($V160:AV160)+($E160-SUM($V160:AV160))*$N160&gt;$E160-$O160,$E160-$O160-SUM($V160:AV160),($E160-SUM($V160:AV160))*$N160),0),0)</f>
        <v>0</v>
      </c>
      <c r="AX160" s="136">
        <f>IF(COLUMN(AX$12)-COLUMN($V$12)+1&lt;=$U160,ROUNDUP(IF(SUM($V160:AW160)+($E160-SUM($V160:AW160))*$N160&gt;$E160-$O160,$E160-$O160-SUM($V160:AW160),($E160-SUM($V160:AW160))*$N160),0),0)</f>
        <v>0</v>
      </c>
      <c r="AY160" s="136">
        <f>IF(COLUMN(AY$12)-COLUMN($V$12)+1&lt;=$U160,ROUNDUP(IF(SUM($V160:AX160)+($E160-SUM($V160:AX160))*$N160&gt;$E160-$O160,$E160-$O160-SUM($V160:AX160),($E160-SUM($V160:AX160))*$N160),0),0)</f>
        <v>0</v>
      </c>
      <c r="AZ160" s="136">
        <f>IF(COLUMN(AZ$12)-COLUMN($V$12)+1&lt;=$U160,ROUNDUP(IF(SUM($V160:AY160)+($E160-SUM($V160:AY160))*$N160&gt;$E160-$O160,$E160-$O160-SUM($V160:AY160),($E160-SUM($V160:AY160))*$N160),0),0)</f>
        <v>0</v>
      </c>
      <c r="BA160" s="136">
        <f>IF(COLUMN(BA$12)-COLUMN($V$12)+1&lt;=$U160,ROUNDUP(IF(SUM($V160:AZ160)+($E160-SUM($V160:AZ160))*$N160&gt;$E160-$O160,$E160-$O160-SUM($V160:AZ160),($E160-SUM($V160:AZ160))*$N160),0),0)</f>
        <v>0</v>
      </c>
      <c r="BB160" s="556">
        <f t="shared" si="136"/>
        <v>0</v>
      </c>
      <c r="BC160" s="556">
        <f t="shared" si="137"/>
        <v>0</v>
      </c>
      <c r="BD160" s="146">
        <f t="shared" si="138"/>
        <v>0</v>
      </c>
      <c r="BE160" s="146">
        <f t="shared" si="139"/>
        <v>0</v>
      </c>
      <c r="BF160" s="146">
        <f t="shared" si="140"/>
        <v>0</v>
      </c>
      <c r="BH160" s="557">
        <f t="shared" si="141"/>
        <v>0</v>
      </c>
      <c r="BI160" s="558">
        <f t="shared" si="99"/>
        <v>0</v>
      </c>
      <c r="BJ160" s="558">
        <f t="shared" si="100"/>
        <v>0</v>
      </c>
      <c r="BK160" s="557">
        <f t="shared" si="142"/>
        <v>0</v>
      </c>
      <c r="BL160" s="558">
        <f t="shared" si="101"/>
        <v>0</v>
      </c>
      <c r="BM160" s="558">
        <f t="shared" si="102"/>
        <v>0</v>
      </c>
      <c r="BN160" s="558">
        <f t="shared" si="103"/>
        <v>0</v>
      </c>
      <c r="BO160" s="558">
        <f t="shared" si="104"/>
        <v>0</v>
      </c>
      <c r="BP160" s="558">
        <f t="shared" si="105"/>
        <v>0</v>
      </c>
      <c r="BQ160" s="558">
        <f t="shared" si="106"/>
        <v>0</v>
      </c>
      <c r="BR160" s="533"/>
      <c r="BS160" s="557">
        <f t="shared" si="143"/>
        <v>0</v>
      </c>
      <c r="BT160" s="558">
        <f t="shared" si="107"/>
        <v>0</v>
      </c>
      <c r="BU160" s="558">
        <f t="shared" si="108"/>
        <v>0</v>
      </c>
      <c r="BV160" s="557">
        <f t="shared" si="144"/>
        <v>0</v>
      </c>
      <c r="BW160" s="558">
        <f t="shared" si="109"/>
        <v>0</v>
      </c>
      <c r="BX160" s="558">
        <f t="shared" si="110"/>
        <v>0</v>
      </c>
      <c r="BY160" s="558">
        <f t="shared" si="111"/>
        <v>0</v>
      </c>
      <c r="BZ160" s="558">
        <f t="shared" si="112"/>
        <v>0</v>
      </c>
      <c r="CA160" s="558">
        <f t="shared" si="113"/>
        <v>0</v>
      </c>
      <c r="CB160" s="558">
        <f t="shared" si="114"/>
        <v>0</v>
      </c>
      <c r="CC160" s="533"/>
      <c r="CD160" s="533"/>
      <c r="CE160" s="533"/>
      <c r="CF160" s="533"/>
      <c r="CG160" s="533"/>
      <c r="CH160" s="533"/>
      <c r="CI160" s="533"/>
      <c r="CJ160" s="533"/>
      <c r="CK160" s="533"/>
      <c r="CL160" s="533"/>
      <c r="CM160" s="533"/>
      <c r="CN160" s="533"/>
      <c r="CO160" s="533"/>
      <c r="CP160" s="533"/>
      <c r="CQ160" s="533"/>
      <c r="CR160" s="533"/>
      <c r="CS160" s="533"/>
      <c r="CT160" s="533"/>
      <c r="CU160" s="533"/>
      <c r="CV160" s="533"/>
      <c r="CW160" s="533"/>
      <c r="CX160" s="533"/>
      <c r="CY160" s="533"/>
      <c r="CZ160" s="533"/>
    </row>
    <row r="161" spans="2:104" ht="13.5" x14ac:dyDescent="0.2">
      <c r="B161" s="145" t="str">
        <f t="shared" si="145"/>
        <v/>
      </c>
      <c r="C161" s="550"/>
      <c r="D161" s="551"/>
      <c r="E161" s="552"/>
      <c r="F161" s="553"/>
      <c r="G161" s="553"/>
      <c r="H161" s="554"/>
      <c r="I161" s="554"/>
      <c r="J161" s="554"/>
      <c r="K161" s="554"/>
      <c r="L161" s="613" t="str" cm="1">
        <f t="array" ref="L161">IF(OR(NOT(ISBLANK(H161:K161))),SUM(H161:K161), "")</f>
        <v/>
      </c>
      <c r="M161" s="613" t="str">
        <f t="shared" si="146"/>
        <v/>
      </c>
      <c r="N161" s="555" t="str">
        <f t="shared" si="130"/>
        <v/>
      </c>
      <c r="O161" s="532">
        <f t="shared" si="131"/>
        <v>0</v>
      </c>
      <c r="P161" s="146">
        <f t="shared" si="132"/>
        <v>0</v>
      </c>
      <c r="Q161" s="146">
        <f t="shared" ref="Q161:Q200" si="147">IFERROR(SUM(V161:BA161),"")</f>
        <v>0</v>
      </c>
      <c r="R161" s="146">
        <f t="shared" ref="R161:R200" si="148">IFERROR(INDEX($V161:$BA161,1,S161),0)</f>
        <v>0</v>
      </c>
      <c r="S161" s="146" t="str">
        <f t="shared" si="133"/>
        <v/>
      </c>
      <c r="T161" s="146" t="str">
        <f t="shared" si="134"/>
        <v/>
      </c>
      <c r="U161" s="146">
        <f t="shared" ref="U161:U200" si="149">MIN(T161,S161)</f>
        <v>0</v>
      </c>
      <c r="V161" s="136">
        <f t="shared" si="135"/>
        <v>0</v>
      </c>
      <c r="W161" s="136">
        <f>IF(COLUMN(W$12)-COLUMN($V$12)+1&lt;=$U161,ROUNDUP(IF(SUM($V161:V161)+($E161-SUM($V161:V161))*$N161&gt;$E161-$O161,$E161-$O161-SUM($V161:V161),($E161-SUM($V161:V161))*$N161),0),0)</f>
        <v>0</v>
      </c>
      <c r="X161" s="136">
        <f>IF(COLUMN(X$12)-COLUMN($V$12)+1&lt;=$U161,ROUNDUP(IF(SUM($V161:W161)+($E161-SUM($V161:W161))*$N161&gt;$E161-$O161,$E161-$O161-SUM($V161:W161),($E161-SUM($V161:W161))*$N161),0),0)</f>
        <v>0</v>
      </c>
      <c r="Y161" s="136">
        <f>IF(COLUMN(Y$12)-COLUMN($V$12)+1&lt;=$U161,ROUNDUP(IF(SUM($V161:X161)+($E161-SUM($V161:X161))*$N161&gt;$E161-$O161,$E161-$O161-SUM($V161:X161),($E161-SUM($V161:X161))*$N161),0),0)</f>
        <v>0</v>
      </c>
      <c r="Z161" s="136">
        <f>IF(COLUMN(Z$12)-COLUMN($V$12)+1&lt;=$U161,ROUNDUP(IF(SUM($V161:Y161)+($E161-SUM($V161:Y161))*$N161&gt;$E161-$O161,$E161-$O161-SUM($V161:Y161),($E161-SUM($V161:Y161))*$N161),0),0)</f>
        <v>0</v>
      </c>
      <c r="AA161" s="136">
        <f>IF(COLUMN(AA$12)-COLUMN($V$12)+1&lt;=$U161,ROUNDUP(IF(SUM($V161:Z161)+($E161-SUM($V161:Z161))*$N161&gt;$E161-$O161,$E161-$O161-SUM($V161:Z161),($E161-SUM($V161:Z161))*$N161),0),0)</f>
        <v>0</v>
      </c>
      <c r="AB161" s="136">
        <f>IF(COLUMN(AB$12)-COLUMN($V$12)+1&lt;=$U161,ROUNDUP(IF(SUM($V161:AA161)+($E161-SUM($V161:AA161))*$N161&gt;$E161-$O161,$E161-$O161-SUM($V161:AA161),($E161-SUM($V161:AA161))*$N161),0),0)</f>
        <v>0</v>
      </c>
      <c r="AC161" s="136">
        <f>IF(COLUMN(AC$12)-COLUMN($V$12)+1&lt;=$U161,ROUNDUP(IF(SUM($V161:AB161)+($E161-SUM($V161:AB161))*$N161&gt;$E161-$O161,$E161-$O161-SUM($V161:AB161),($E161-SUM($V161:AB161))*$N161),0),0)</f>
        <v>0</v>
      </c>
      <c r="AD161" s="136">
        <f>IF(COLUMN(AD$12)-COLUMN($V$12)+1&lt;=$U161,ROUNDUP(IF(SUM($V161:AC161)+($E161-SUM($V161:AC161))*$N161&gt;$E161-$O161,$E161-$O161-SUM($V161:AC161),($E161-SUM($V161:AC161))*$N161),0),0)</f>
        <v>0</v>
      </c>
      <c r="AE161" s="136">
        <f>IF(COLUMN(AE$12)-COLUMN($V$12)+1&lt;=$U161,ROUNDUP(IF(SUM($V161:AD161)+($E161-SUM($V161:AD161))*$N161&gt;$E161-$O161,$E161-$O161-SUM($V161:AD161),($E161-SUM($V161:AD161))*$N161),0),0)</f>
        <v>0</v>
      </c>
      <c r="AF161" s="136">
        <f>IF(COLUMN(AF$12)-COLUMN($V$12)+1&lt;=$U161,ROUNDUP(IF(SUM($V161:AE161)+($E161-SUM($V161:AE161))*$N161&gt;$E161-$O161,$E161-$O161-SUM($V161:AE161),($E161-SUM($V161:AE161))*$N161),0),0)</f>
        <v>0</v>
      </c>
      <c r="AG161" s="136">
        <f>IF(COLUMN(AG$12)-COLUMN($V$12)+1&lt;=$U161,ROUNDUP(IF(SUM($V161:AF161)+($E161-SUM($V161:AF161))*$N161&gt;$E161-$O161,$E161-$O161-SUM($V161:AF161),($E161-SUM($V161:AF161))*$N161),0),0)</f>
        <v>0</v>
      </c>
      <c r="AH161" s="136">
        <f>IF(COLUMN(AH$12)-COLUMN($V$12)+1&lt;=$U161,ROUNDUP(IF(SUM($V161:AG161)+($E161-SUM($V161:AG161))*$N161&gt;$E161-$O161,$E161-$O161-SUM($V161:AG161),($E161-SUM($V161:AG161))*$N161),0),0)</f>
        <v>0</v>
      </c>
      <c r="AI161" s="136">
        <f>IF(COLUMN(AI$12)-COLUMN($V$12)+1&lt;=$U161,ROUNDUP(IF(SUM($V161:AH161)+($E161-SUM($V161:AH161))*$N161&gt;$E161-$O161,$E161-$O161-SUM($V161:AH161),($E161-SUM($V161:AH161))*$N161),0),0)</f>
        <v>0</v>
      </c>
      <c r="AJ161" s="136">
        <f>IF(COLUMN(AJ$12)-COLUMN($V$12)+1&lt;=$U161,ROUNDUP(IF(SUM($V161:AI161)+($E161-SUM($V161:AI161))*$N161&gt;$E161-$O161,$E161-$O161-SUM($V161:AI161),($E161-SUM($V161:AI161))*$N161),0),0)</f>
        <v>0</v>
      </c>
      <c r="AK161" s="136">
        <f>IF(COLUMN(AK$12)-COLUMN($V$12)+1&lt;=$U161,ROUNDUP(IF(SUM($V161:AJ161)+($E161-SUM($V161:AJ161))*$N161&gt;$E161-$O161,$E161-$O161-SUM($V161:AJ161),($E161-SUM($V161:AJ161))*$N161),0),0)</f>
        <v>0</v>
      </c>
      <c r="AL161" s="136">
        <f>IF(COLUMN(AL$12)-COLUMN($V$12)+1&lt;=$U161,ROUNDUP(IF(SUM($V161:AK161)+($E161-SUM($V161:AK161))*$N161&gt;$E161-$O161,$E161-$O161-SUM($V161:AK161),($E161-SUM($V161:AK161))*$N161),0),0)</f>
        <v>0</v>
      </c>
      <c r="AM161" s="136">
        <f>IF(COLUMN(AM$12)-COLUMN($V$12)+1&lt;=$U161,ROUNDUP(IF(SUM($V161:AL161)+($E161-SUM($V161:AL161))*$N161&gt;$E161-$O161,$E161-$O161-SUM($V161:AL161),($E161-SUM($V161:AL161))*$N161),0),0)</f>
        <v>0</v>
      </c>
      <c r="AN161" s="136">
        <f>IF(COLUMN(AN$12)-COLUMN($V$12)+1&lt;=$U161,ROUNDUP(IF(SUM($V161:AM161)+($E161-SUM($V161:AM161))*$N161&gt;$E161-$O161,$E161-$O161-SUM($V161:AM161),($E161-SUM($V161:AM161))*$N161),0),0)</f>
        <v>0</v>
      </c>
      <c r="AO161" s="136">
        <f>IF(COLUMN(AO$12)-COLUMN($V$12)+1&lt;=$U161,ROUNDUP(IF(SUM($V161:AN161)+($E161-SUM($V161:AN161))*$N161&gt;$E161-$O161,$E161-$O161-SUM($V161:AN161),($E161-SUM($V161:AN161))*$N161),0),0)</f>
        <v>0</v>
      </c>
      <c r="AP161" s="136">
        <f>IF(COLUMN(AP$12)-COLUMN($V$12)+1&lt;=$U161,ROUNDUP(IF(SUM($V161:AO161)+($E161-SUM($V161:AO161))*$N161&gt;$E161-$O161,$E161-$O161-SUM($V161:AO161),($E161-SUM($V161:AO161))*$N161),0),0)</f>
        <v>0</v>
      </c>
      <c r="AQ161" s="136">
        <f>IF(COLUMN(AQ$12)-COLUMN($V$12)+1&lt;=$U161,ROUNDUP(IF(SUM($V161:AP161)+($E161-SUM($V161:AP161))*$N161&gt;$E161-$O161,$E161-$O161-SUM($V161:AP161),($E161-SUM($V161:AP161))*$N161),0),0)</f>
        <v>0</v>
      </c>
      <c r="AR161" s="136">
        <f>IF(COLUMN(AR$12)-COLUMN($V$12)+1&lt;=$U161,ROUNDUP(IF(SUM($V161:AQ161)+($E161-SUM($V161:AQ161))*$N161&gt;$E161-$O161,$E161-$O161-SUM($V161:AQ161),($E161-SUM($V161:AQ161))*$N161),0),0)</f>
        <v>0</v>
      </c>
      <c r="AS161" s="136">
        <f>IF(COLUMN(AS$12)-COLUMN($V$12)+1&lt;=$U161,ROUNDUP(IF(SUM($V161:AR161)+($E161-SUM($V161:AR161))*$N161&gt;$E161-$O161,$E161-$O161-SUM($V161:AR161),($E161-SUM($V161:AR161))*$N161),0),0)</f>
        <v>0</v>
      </c>
      <c r="AT161" s="136">
        <f>IF(COLUMN(AT$12)-COLUMN($V$12)+1&lt;=$U161,ROUNDUP(IF(SUM($V161:AS161)+($E161-SUM($V161:AS161))*$N161&gt;$E161-$O161,$E161-$O161-SUM($V161:AS161),($E161-SUM($V161:AS161))*$N161),0),0)</f>
        <v>0</v>
      </c>
      <c r="AU161" s="136">
        <f>IF(COLUMN(AU$12)-COLUMN($V$12)+1&lt;=$U161,ROUNDUP(IF(SUM($V161:AT161)+($E161-SUM($V161:AT161))*$N161&gt;$E161-$O161,$E161-$O161-SUM($V161:AT161),($E161-SUM($V161:AT161))*$N161),0),0)</f>
        <v>0</v>
      </c>
      <c r="AV161" s="136">
        <f>IF(COLUMN(AV$12)-COLUMN($V$12)+1&lt;=$U161,ROUNDUP(IF(SUM($V161:AU161)+($E161-SUM($V161:AU161))*$N161&gt;$E161-$O161,$E161-$O161-SUM($V161:AU161),($E161-SUM($V161:AU161))*$N161),0),0)</f>
        <v>0</v>
      </c>
      <c r="AW161" s="136">
        <f>IF(COLUMN(AW$12)-COLUMN($V$12)+1&lt;=$U161,ROUNDUP(IF(SUM($V161:AV161)+($E161-SUM($V161:AV161))*$N161&gt;$E161-$O161,$E161-$O161-SUM($V161:AV161),($E161-SUM($V161:AV161))*$N161),0),0)</f>
        <v>0</v>
      </c>
      <c r="AX161" s="136">
        <f>IF(COLUMN(AX$12)-COLUMN($V$12)+1&lt;=$U161,ROUNDUP(IF(SUM($V161:AW161)+($E161-SUM($V161:AW161))*$N161&gt;$E161-$O161,$E161-$O161-SUM($V161:AW161),($E161-SUM($V161:AW161))*$N161),0),0)</f>
        <v>0</v>
      </c>
      <c r="AY161" s="136">
        <f>IF(COLUMN(AY$12)-COLUMN($V$12)+1&lt;=$U161,ROUNDUP(IF(SUM($V161:AX161)+($E161-SUM($V161:AX161))*$N161&gt;$E161-$O161,$E161-$O161-SUM($V161:AX161),($E161-SUM($V161:AX161))*$N161),0),0)</f>
        <v>0</v>
      </c>
      <c r="AZ161" s="136">
        <f>IF(COLUMN(AZ$12)-COLUMN($V$12)+1&lt;=$U161,ROUNDUP(IF(SUM($V161:AY161)+($E161-SUM($V161:AY161))*$N161&gt;$E161-$O161,$E161-$O161-SUM($V161:AY161),($E161-SUM($V161:AY161))*$N161),0),0)</f>
        <v>0</v>
      </c>
      <c r="BA161" s="136">
        <f>IF(COLUMN(BA$12)-COLUMN($V$12)+1&lt;=$U161,ROUNDUP(IF(SUM($V161:AZ161)+($E161-SUM($V161:AZ161))*$N161&gt;$E161-$O161,$E161-$O161-SUM($V161:AZ161),($E161-SUM($V161:AZ161))*$N161),0),0)</f>
        <v>0</v>
      </c>
      <c r="BB161" s="556">
        <f t="shared" si="136"/>
        <v>0</v>
      </c>
      <c r="BC161" s="556">
        <f t="shared" si="137"/>
        <v>0</v>
      </c>
      <c r="BD161" s="146">
        <f t="shared" si="138"/>
        <v>0</v>
      </c>
      <c r="BE161" s="146">
        <f t="shared" si="139"/>
        <v>0</v>
      </c>
      <c r="BF161" s="146">
        <f t="shared" si="140"/>
        <v>0</v>
      </c>
      <c r="BH161" s="557">
        <f t="shared" si="141"/>
        <v>0</v>
      </c>
      <c r="BI161" s="558">
        <f t="shared" ref="BI161:BI200" si="150">BE161*BH161</f>
        <v>0</v>
      </c>
      <c r="BJ161" s="558">
        <f t="shared" ref="BJ161:BJ200" si="151">BF161*BH161</f>
        <v>0</v>
      </c>
      <c r="BK161" s="557">
        <f t="shared" si="142"/>
        <v>0</v>
      </c>
      <c r="BL161" s="558">
        <f t="shared" ref="BL161:BL200" si="152">BK161*BE161*BB161</f>
        <v>0</v>
      </c>
      <c r="BM161" s="558">
        <f t="shared" ref="BM161:BM200" si="153">BF161*BK161*BB161</f>
        <v>0</v>
      </c>
      <c r="BN161" s="558">
        <f t="shared" ref="BN161:BN200" si="154">IFERROR($BD161*$BH161+$BD161*$BK161*$BB161,"")</f>
        <v>0</v>
      </c>
      <c r="BO161" s="558">
        <f t="shared" ref="BO161:BO200" si="155">BL161+BI161</f>
        <v>0</v>
      </c>
      <c r="BP161" s="558">
        <f t="shared" ref="BP161:BP200" si="156">BM161+BJ161</f>
        <v>0</v>
      </c>
      <c r="BQ161" s="558">
        <f t="shared" ref="BQ161:BQ200" si="157">IFERROR(BN161-BO161,"")</f>
        <v>0</v>
      </c>
      <c r="BR161" s="533"/>
      <c r="BS161" s="557">
        <f t="shared" si="143"/>
        <v>0</v>
      </c>
      <c r="BT161" s="558">
        <f t="shared" ref="BT161:BT200" si="158">BS161*BE161</f>
        <v>0</v>
      </c>
      <c r="BU161" s="558">
        <f t="shared" ref="BU161:BU200" si="159">BS161*BF161</f>
        <v>0</v>
      </c>
      <c r="BV161" s="557">
        <f t="shared" si="144"/>
        <v>0</v>
      </c>
      <c r="BW161" s="558">
        <f t="shared" ref="BW161:BW200" si="160">BV161*BE161*BC161</f>
        <v>0</v>
      </c>
      <c r="BX161" s="558">
        <f t="shared" ref="BX161:BX200" si="161">BV161*BF161*BC161</f>
        <v>0</v>
      </c>
      <c r="BY161" s="558">
        <f t="shared" ref="BY161:BY200" si="162">IFERROR(BD161*BS161+BD161*BV161*BC161,"")</f>
        <v>0</v>
      </c>
      <c r="BZ161" s="558">
        <f t="shared" ref="BZ161:BZ200" si="163">BW161+BT161</f>
        <v>0</v>
      </c>
      <c r="CA161" s="558">
        <f t="shared" ref="CA161:CA200" si="164">BX161+BU161</f>
        <v>0</v>
      </c>
      <c r="CB161" s="558">
        <f t="shared" ref="CB161:CB200" si="165">IFERROR(BY161-BZ161,"")</f>
        <v>0</v>
      </c>
      <c r="CC161" s="533"/>
      <c r="CD161" s="533"/>
      <c r="CE161" s="533"/>
      <c r="CF161" s="533"/>
      <c r="CG161" s="533"/>
      <c r="CH161" s="533"/>
      <c r="CI161" s="533"/>
      <c r="CJ161" s="533"/>
      <c r="CK161" s="533"/>
      <c r="CL161" s="533"/>
      <c r="CM161" s="533"/>
      <c r="CN161" s="533"/>
      <c r="CO161" s="533"/>
      <c r="CP161" s="533"/>
      <c r="CQ161" s="533"/>
      <c r="CR161" s="533"/>
      <c r="CS161" s="533"/>
      <c r="CT161" s="533"/>
      <c r="CU161" s="533"/>
      <c r="CV161" s="533"/>
      <c r="CW161" s="533"/>
      <c r="CX161" s="533"/>
      <c r="CY161" s="533"/>
      <c r="CZ161" s="533"/>
    </row>
    <row r="162" spans="2:104" ht="13.5" x14ac:dyDescent="0.2">
      <c r="B162" s="145" t="str">
        <f t="shared" si="145"/>
        <v/>
      </c>
      <c r="C162" s="550"/>
      <c r="D162" s="551"/>
      <c r="E162" s="552"/>
      <c r="F162" s="553"/>
      <c r="G162" s="553"/>
      <c r="H162" s="554"/>
      <c r="I162" s="554"/>
      <c r="J162" s="554"/>
      <c r="K162" s="554"/>
      <c r="L162" s="613" t="str" cm="1">
        <f t="array" ref="L162">IF(OR(NOT(ISBLANK(H162:K162))),SUM(H162:K162), "")</f>
        <v/>
      </c>
      <c r="M162" s="613" t="str">
        <f t="shared" si="146"/>
        <v/>
      </c>
      <c r="N162" s="555" t="str">
        <f t="shared" si="130"/>
        <v/>
      </c>
      <c r="O162" s="532">
        <f t="shared" si="131"/>
        <v>0</v>
      </c>
      <c r="P162" s="146">
        <f t="shared" si="132"/>
        <v>0</v>
      </c>
      <c r="Q162" s="146">
        <f t="shared" si="147"/>
        <v>0</v>
      </c>
      <c r="R162" s="146">
        <f t="shared" si="148"/>
        <v>0</v>
      </c>
      <c r="S162" s="146" t="str">
        <f t="shared" si="133"/>
        <v/>
      </c>
      <c r="T162" s="146" t="str">
        <f t="shared" si="134"/>
        <v/>
      </c>
      <c r="U162" s="146">
        <f t="shared" si="149"/>
        <v>0</v>
      </c>
      <c r="V162" s="136">
        <f t="shared" si="135"/>
        <v>0</v>
      </c>
      <c r="W162" s="136">
        <f>IF(COLUMN(W$12)-COLUMN($V$12)+1&lt;=$U162,ROUNDUP(IF(SUM($V162:V162)+($E162-SUM($V162:V162))*$N162&gt;$E162-$O162,$E162-$O162-SUM($V162:V162),($E162-SUM($V162:V162))*$N162),0),0)</f>
        <v>0</v>
      </c>
      <c r="X162" s="136">
        <f>IF(COLUMN(X$12)-COLUMN($V$12)+1&lt;=$U162,ROUNDUP(IF(SUM($V162:W162)+($E162-SUM($V162:W162))*$N162&gt;$E162-$O162,$E162-$O162-SUM($V162:W162),($E162-SUM($V162:W162))*$N162),0),0)</f>
        <v>0</v>
      </c>
      <c r="Y162" s="136">
        <f>IF(COLUMN(Y$12)-COLUMN($V$12)+1&lt;=$U162,ROUNDUP(IF(SUM($V162:X162)+($E162-SUM($V162:X162))*$N162&gt;$E162-$O162,$E162-$O162-SUM($V162:X162),($E162-SUM($V162:X162))*$N162),0),0)</f>
        <v>0</v>
      </c>
      <c r="Z162" s="136">
        <f>IF(COLUMN(Z$12)-COLUMN($V$12)+1&lt;=$U162,ROUNDUP(IF(SUM($V162:Y162)+($E162-SUM($V162:Y162))*$N162&gt;$E162-$O162,$E162-$O162-SUM($V162:Y162),($E162-SUM($V162:Y162))*$N162),0),0)</f>
        <v>0</v>
      </c>
      <c r="AA162" s="136">
        <f>IF(COLUMN(AA$12)-COLUMN($V$12)+1&lt;=$U162,ROUNDUP(IF(SUM($V162:Z162)+($E162-SUM($V162:Z162))*$N162&gt;$E162-$O162,$E162-$O162-SUM($V162:Z162),($E162-SUM($V162:Z162))*$N162),0),0)</f>
        <v>0</v>
      </c>
      <c r="AB162" s="136">
        <f>IF(COLUMN(AB$12)-COLUMN($V$12)+1&lt;=$U162,ROUNDUP(IF(SUM($V162:AA162)+($E162-SUM($V162:AA162))*$N162&gt;$E162-$O162,$E162-$O162-SUM($V162:AA162),($E162-SUM($V162:AA162))*$N162),0),0)</f>
        <v>0</v>
      </c>
      <c r="AC162" s="136">
        <f>IF(COLUMN(AC$12)-COLUMN($V$12)+1&lt;=$U162,ROUNDUP(IF(SUM($V162:AB162)+($E162-SUM($V162:AB162))*$N162&gt;$E162-$O162,$E162-$O162-SUM($V162:AB162),($E162-SUM($V162:AB162))*$N162),0),0)</f>
        <v>0</v>
      </c>
      <c r="AD162" s="136">
        <f>IF(COLUMN(AD$12)-COLUMN($V$12)+1&lt;=$U162,ROUNDUP(IF(SUM($V162:AC162)+($E162-SUM($V162:AC162))*$N162&gt;$E162-$O162,$E162-$O162-SUM($V162:AC162),($E162-SUM($V162:AC162))*$N162),0),0)</f>
        <v>0</v>
      </c>
      <c r="AE162" s="136">
        <f>IF(COLUMN(AE$12)-COLUMN($V$12)+1&lt;=$U162,ROUNDUP(IF(SUM($V162:AD162)+($E162-SUM($V162:AD162))*$N162&gt;$E162-$O162,$E162-$O162-SUM($V162:AD162),($E162-SUM($V162:AD162))*$N162),0),0)</f>
        <v>0</v>
      </c>
      <c r="AF162" s="136">
        <f>IF(COLUMN(AF$12)-COLUMN($V$12)+1&lt;=$U162,ROUNDUP(IF(SUM($V162:AE162)+($E162-SUM($V162:AE162))*$N162&gt;$E162-$O162,$E162-$O162-SUM($V162:AE162),($E162-SUM($V162:AE162))*$N162),0),0)</f>
        <v>0</v>
      </c>
      <c r="AG162" s="136">
        <f>IF(COLUMN(AG$12)-COLUMN($V$12)+1&lt;=$U162,ROUNDUP(IF(SUM($V162:AF162)+($E162-SUM($V162:AF162))*$N162&gt;$E162-$O162,$E162-$O162-SUM($V162:AF162),($E162-SUM($V162:AF162))*$N162),0),0)</f>
        <v>0</v>
      </c>
      <c r="AH162" s="136">
        <f>IF(COLUMN(AH$12)-COLUMN($V$12)+1&lt;=$U162,ROUNDUP(IF(SUM($V162:AG162)+($E162-SUM($V162:AG162))*$N162&gt;$E162-$O162,$E162-$O162-SUM($V162:AG162),($E162-SUM($V162:AG162))*$N162),0),0)</f>
        <v>0</v>
      </c>
      <c r="AI162" s="136">
        <f>IF(COLUMN(AI$12)-COLUMN($V$12)+1&lt;=$U162,ROUNDUP(IF(SUM($V162:AH162)+($E162-SUM($V162:AH162))*$N162&gt;$E162-$O162,$E162-$O162-SUM($V162:AH162),($E162-SUM($V162:AH162))*$N162),0),0)</f>
        <v>0</v>
      </c>
      <c r="AJ162" s="136">
        <f>IF(COLUMN(AJ$12)-COLUMN($V$12)+1&lt;=$U162,ROUNDUP(IF(SUM($V162:AI162)+($E162-SUM($V162:AI162))*$N162&gt;$E162-$O162,$E162-$O162-SUM($V162:AI162),($E162-SUM($V162:AI162))*$N162),0),0)</f>
        <v>0</v>
      </c>
      <c r="AK162" s="136">
        <f>IF(COLUMN(AK$12)-COLUMN($V$12)+1&lt;=$U162,ROUNDUP(IF(SUM($V162:AJ162)+($E162-SUM($V162:AJ162))*$N162&gt;$E162-$O162,$E162-$O162-SUM($V162:AJ162),($E162-SUM($V162:AJ162))*$N162),0),0)</f>
        <v>0</v>
      </c>
      <c r="AL162" s="136">
        <f>IF(COLUMN(AL$12)-COLUMN($V$12)+1&lt;=$U162,ROUNDUP(IF(SUM($V162:AK162)+($E162-SUM($V162:AK162))*$N162&gt;$E162-$O162,$E162-$O162-SUM($V162:AK162),($E162-SUM($V162:AK162))*$N162),0),0)</f>
        <v>0</v>
      </c>
      <c r="AM162" s="136">
        <f>IF(COLUMN(AM$12)-COLUMN($V$12)+1&lt;=$U162,ROUNDUP(IF(SUM($V162:AL162)+($E162-SUM($V162:AL162))*$N162&gt;$E162-$O162,$E162-$O162-SUM($V162:AL162),($E162-SUM($V162:AL162))*$N162),0),0)</f>
        <v>0</v>
      </c>
      <c r="AN162" s="136">
        <f>IF(COLUMN(AN$12)-COLUMN($V$12)+1&lt;=$U162,ROUNDUP(IF(SUM($V162:AM162)+($E162-SUM($V162:AM162))*$N162&gt;$E162-$O162,$E162-$O162-SUM($V162:AM162),($E162-SUM($V162:AM162))*$N162),0),0)</f>
        <v>0</v>
      </c>
      <c r="AO162" s="136">
        <f>IF(COLUMN(AO$12)-COLUMN($V$12)+1&lt;=$U162,ROUNDUP(IF(SUM($V162:AN162)+($E162-SUM($V162:AN162))*$N162&gt;$E162-$O162,$E162-$O162-SUM($V162:AN162),($E162-SUM($V162:AN162))*$N162),0),0)</f>
        <v>0</v>
      </c>
      <c r="AP162" s="136">
        <f>IF(COLUMN(AP$12)-COLUMN($V$12)+1&lt;=$U162,ROUNDUP(IF(SUM($V162:AO162)+($E162-SUM($V162:AO162))*$N162&gt;$E162-$O162,$E162-$O162-SUM($V162:AO162),($E162-SUM($V162:AO162))*$N162),0),0)</f>
        <v>0</v>
      </c>
      <c r="AQ162" s="136">
        <f>IF(COLUMN(AQ$12)-COLUMN($V$12)+1&lt;=$U162,ROUNDUP(IF(SUM($V162:AP162)+($E162-SUM($V162:AP162))*$N162&gt;$E162-$O162,$E162-$O162-SUM($V162:AP162),($E162-SUM($V162:AP162))*$N162),0),0)</f>
        <v>0</v>
      </c>
      <c r="AR162" s="136">
        <f>IF(COLUMN(AR$12)-COLUMN($V$12)+1&lt;=$U162,ROUNDUP(IF(SUM($V162:AQ162)+($E162-SUM($V162:AQ162))*$N162&gt;$E162-$O162,$E162-$O162-SUM($V162:AQ162),($E162-SUM($V162:AQ162))*$N162),0),0)</f>
        <v>0</v>
      </c>
      <c r="AS162" s="136">
        <f>IF(COLUMN(AS$12)-COLUMN($V$12)+1&lt;=$U162,ROUNDUP(IF(SUM($V162:AR162)+($E162-SUM($V162:AR162))*$N162&gt;$E162-$O162,$E162-$O162-SUM($V162:AR162),($E162-SUM($V162:AR162))*$N162),0),0)</f>
        <v>0</v>
      </c>
      <c r="AT162" s="136">
        <f>IF(COLUMN(AT$12)-COLUMN($V$12)+1&lt;=$U162,ROUNDUP(IF(SUM($V162:AS162)+($E162-SUM($V162:AS162))*$N162&gt;$E162-$O162,$E162-$O162-SUM($V162:AS162),($E162-SUM($V162:AS162))*$N162),0),0)</f>
        <v>0</v>
      </c>
      <c r="AU162" s="136">
        <f>IF(COLUMN(AU$12)-COLUMN($V$12)+1&lt;=$U162,ROUNDUP(IF(SUM($V162:AT162)+($E162-SUM($V162:AT162))*$N162&gt;$E162-$O162,$E162-$O162-SUM($V162:AT162),($E162-SUM($V162:AT162))*$N162),0),0)</f>
        <v>0</v>
      </c>
      <c r="AV162" s="136">
        <f>IF(COLUMN(AV$12)-COLUMN($V$12)+1&lt;=$U162,ROUNDUP(IF(SUM($V162:AU162)+($E162-SUM($V162:AU162))*$N162&gt;$E162-$O162,$E162-$O162-SUM($V162:AU162),($E162-SUM($V162:AU162))*$N162),0),0)</f>
        <v>0</v>
      </c>
      <c r="AW162" s="136">
        <f>IF(COLUMN(AW$12)-COLUMN($V$12)+1&lt;=$U162,ROUNDUP(IF(SUM($V162:AV162)+($E162-SUM($V162:AV162))*$N162&gt;$E162-$O162,$E162-$O162-SUM($V162:AV162),($E162-SUM($V162:AV162))*$N162),0),0)</f>
        <v>0</v>
      </c>
      <c r="AX162" s="136">
        <f>IF(COLUMN(AX$12)-COLUMN($V$12)+1&lt;=$U162,ROUNDUP(IF(SUM($V162:AW162)+($E162-SUM($V162:AW162))*$N162&gt;$E162-$O162,$E162-$O162-SUM($V162:AW162),($E162-SUM($V162:AW162))*$N162),0),0)</f>
        <v>0</v>
      </c>
      <c r="AY162" s="136">
        <f>IF(COLUMN(AY$12)-COLUMN($V$12)+1&lt;=$U162,ROUNDUP(IF(SUM($V162:AX162)+($E162-SUM($V162:AX162))*$N162&gt;$E162-$O162,$E162-$O162-SUM($V162:AX162),($E162-SUM($V162:AX162))*$N162),0),0)</f>
        <v>0</v>
      </c>
      <c r="AZ162" s="136">
        <f>IF(COLUMN(AZ$12)-COLUMN($V$12)+1&lt;=$U162,ROUNDUP(IF(SUM($V162:AY162)+($E162-SUM($V162:AY162))*$N162&gt;$E162-$O162,$E162-$O162-SUM($V162:AY162),($E162-SUM($V162:AY162))*$N162),0),0)</f>
        <v>0</v>
      </c>
      <c r="BA162" s="136">
        <f>IF(COLUMN(BA$12)-COLUMN($V$12)+1&lt;=$U162,ROUNDUP(IF(SUM($V162:AZ162)+($E162-SUM($V162:AZ162))*$N162&gt;$E162-$O162,$E162-$O162-SUM($V162:AZ162),($E162-SUM($V162:AZ162))*$N162),0),0)</f>
        <v>0</v>
      </c>
      <c r="BB162" s="556">
        <f t="shared" si="136"/>
        <v>0</v>
      </c>
      <c r="BC162" s="556">
        <f t="shared" si="137"/>
        <v>0</v>
      </c>
      <c r="BD162" s="146">
        <f t="shared" si="138"/>
        <v>0</v>
      </c>
      <c r="BE162" s="146">
        <f t="shared" si="139"/>
        <v>0</v>
      </c>
      <c r="BF162" s="146">
        <f t="shared" si="140"/>
        <v>0</v>
      </c>
      <c r="BH162" s="557">
        <f t="shared" si="141"/>
        <v>0</v>
      </c>
      <c r="BI162" s="558">
        <f t="shared" si="150"/>
        <v>0</v>
      </c>
      <c r="BJ162" s="558">
        <f t="shared" si="151"/>
        <v>0</v>
      </c>
      <c r="BK162" s="557">
        <f t="shared" si="142"/>
        <v>0</v>
      </c>
      <c r="BL162" s="558">
        <f t="shared" si="152"/>
        <v>0</v>
      </c>
      <c r="BM162" s="558">
        <f t="shared" si="153"/>
        <v>0</v>
      </c>
      <c r="BN162" s="558">
        <f t="shared" si="154"/>
        <v>0</v>
      </c>
      <c r="BO162" s="558">
        <f t="shared" si="155"/>
        <v>0</v>
      </c>
      <c r="BP162" s="558">
        <f t="shared" si="156"/>
        <v>0</v>
      </c>
      <c r="BQ162" s="558">
        <f t="shared" si="157"/>
        <v>0</v>
      </c>
      <c r="BR162" s="533"/>
      <c r="BS162" s="557">
        <f t="shared" si="143"/>
        <v>0</v>
      </c>
      <c r="BT162" s="558">
        <f t="shared" si="158"/>
        <v>0</v>
      </c>
      <c r="BU162" s="558">
        <f t="shared" si="159"/>
        <v>0</v>
      </c>
      <c r="BV162" s="557">
        <f t="shared" si="144"/>
        <v>0</v>
      </c>
      <c r="BW162" s="558">
        <f t="shared" si="160"/>
        <v>0</v>
      </c>
      <c r="BX162" s="558">
        <f t="shared" si="161"/>
        <v>0</v>
      </c>
      <c r="BY162" s="558">
        <f t="shared" si="162"/>
        <v>0</v>
      </c>
      <c r="BZ162" s="558">
        <f t="shared" si="163"/>
        <v>0</v>
      </c>
      <c r="CA162" s="558">
        <f t="shared" si="164"/>
        <v>0</v>
      </c>
      <c r="CB162" s="558">
        <f t="shared" si="165"/>
        <v>0</v>
      </c>
      <c r="CC162" s="533"/>
      <c r="CD162" s="533"/>
      <c r="CE162" s="533"/>
      <c r="CF162" s="533"/>
      <c r="CG162" s="533"/>
      <c r="CH162" s="533"/>
      <c r="CI162" s="533"/>
      <c r="CJ162" s="533"/>
      <c r="CK162" s="533"/>
      <c r="CL162" s="533"/>
      <c r="CM162" s="533"/>
      <c r="CN162" s="533"/>
      <c r="CO162" s="533"/>
      <c r="CP162" s="533"/>
      <c r="CQ162" s="533"/>
      <c r="CR162" s="533"/>
      <c r="CS162" s="533"/>
      <c r="CT162" s="533"/>
      <c r="CU162" s="533"/>
      <c r="CV162" s="533"/>
      <c r="CW162" s="533"/>
      <c r="CX162" s="533"/>
      <c r="CY162" s="533"/>
      <c r="CZ162" s="533"/>
    </row>
    <row r="163" spans="2:104" ht="13.5" x14ac:dyDescent="0.2">
      <c r="B163" s="145" t="str">
        <f t="shared" si="145"/>
        <v/>
      </c>
      <c r="C163" s="550"/>
      <c r="D163" s="551"/>
      <c r="E163" s="552"/>
      <c r="F163" s="553"/>
      <c r="G163" s="553"/>
      <c r="H163" s="554"/>
      <c r="I163" s="554"/>
      <c r="J163" s="554"/>
      <c r="K163" s="554"/>
      <c r="L163" s="613" t="str" cm="1">
        <f t="array" ref="L163">IF(OR(NOT(ISBLANK(H163:K163))),SUM(H163:K163), "")</f>
        <v/>
      </c>
      <c r="M163" s="613" t="str">
        <f t="shared" si="146"/>
        <v/>
      </c>
      <c r="N163" s="555" t="str">
        <f t="shared" si="130"/>
        <v/>
      </c>
      <c r="O163" s="532">
        <f t="shared" si="131"/>
        <v>0</v>
      </c>
      <c r="P163" s="146">
        <f t="shared" si="132"/>
        <v>0</v>
      </c>
      <c r="Q163" s="146">
        <f t="shared" si="147"/>
        <v>0</v>
      </c>
      <c r="R163" s="146">
        <f t="shared" si="148"/>
        <v>0</v>
      </c>
      <c r="S163" s="146" t="str">
        <f t="shared" si="133"/>
        <v/>
      </c>
      <c r="T163" s="146" t="str">
        <f t="shared" si="134"/>
        <v/>
      </c>
      <c r="U163" s="146">
        <f t="shared" si="149"/>
        <v>0</v>
      </c>
      <c r="V163" s="136">
        <f t="shared" si="135"/>
        <v>0</v>
      </c>
      <c r="W163" s="136">
        <f>IF(COLUMN(W$12)-COLUMN($V$12)+1&lt;=$U163,ROUNDUP(IF(SUM($V163:V163)+($E163-SUM($V163:V163))*$N163&gt;$E163-$O163,$E163-$O163-SUM($V163:V163),($E163-SUM($V163:V163))*$N163),0),0)</f>
        <v>0</v>
      </c>
      <c r="X163" s="136">
        <f>IF(COLUMN(X$12)-COLUMN($V$12)+1&lt;=$U163,ROUNDUP(IF(SUM($V163:W163)+($E163-SUM($V163:W163))*$N163&gt;$E163-$O163,$E163-$O163-SUM($V163:W163),($E163-SUM($V163:W163))*$N163),0),0)</f>
        <v>0</v>
      </c>
      <c r="Y163" s="136">
        <f>IF(COLUMN(Y$12)-COLUMN($V$12)+1&lt;=$U163,ROUNDUP(IF(SUM($V163:X163)+($E163-SUM($V163:X163))*$N163&gt;$E163-$O163,$E163-$O163-SUM($V163:X163),($E163-SUM($V163:X163))*$N163),0),0)</f>
        <v>0</v>
      </c>
      <c r="Z163" s="136">
        <f>IF(COLUMN(Z$12)-COLUMN($V$12)+1&lt;=$U163,ROUNDUP(IF(SUM($V163:Y163)+($E163-SUM($V163:Y163))*$N163&gt;$E163-$O163,$E163-$O163-SUM($V163:Y163),($E163-SUM($V163:Y163))*$N163),0),0)</f>
        <v>0</v>
      </c>
      <c r="AA163" s="136">
        <f>IF(COLUMN(AA$12)-COLUMN($V$12)+1&lt;=$U163,ROUNDUP(IF(SUM($V163:Z163)+($E163-SUM($V163:Z163))*$N163&gt;$E163-$O163,$E163-$O163-SUM($V163:Z163),($E163-SUM($V163:Z163))*$N163),0),0)</f>
        <v>0</v>
      </c>
      <c r="AB163" s="136">
        <f>IF(COLUMN(AB$12)-COLUMN($V$12)+1&lt;=$U163,ROUNDUP(IF(SUM($V163:AA163)+($E163-SUM($V163:AA163))*$N163&gt;$E163-$O163,$E163-$O163-SUM($V163:AA163),($E163-SUM($V163:AA163))*$N163),0),0)</f>
        <v>0</v>
      </c>
      <c r="AC163" s="136">
        <f>IF(COLUMN(AC$12)-COLUMN($V$12)+1&lt;=$U163,ROUNDUP(IF(SUM($V163:AB163)+($E163-SUM($V163:AB163))*$N163&gt;$E163-$O163,$E163-$O163-SUM($V163:AB163),($E163-SUM($V163:AB163))*$N163),0),0)</f>
        <v>0</v>
      </c>
      <c r="AD163" s="136">
        <f>IF(COLUMN(AD$12)-COLUMN($V$12)+1&lt;=$U163,ROUNDUP(IF(SUM($V163:AC163)+($E163-SUM($V163:AC163))*$N163&gt;$E163-$O163,$E163-$O163-SUM($V163:AC163),($E163-SUM($V163:AC163))*$N163),0),0)</f>
        <v>0</v>
      </c>
      <c r="AE163" s="136">
        <f>IF(COLUMN(AE$12)-COLUMN($V$12)+1&lt;=$U163,ROUNDUP(IF(SUM($V163:AD163)+($E163-SUM($V163:AD163))*$N163&gt;$E163-$O163,$E163-$O163-SUM($V163:AD163),($E163-SUM($V163:AD163))*$N163),0),0)</f>
        <v>0</v>
      </c>
      <c r="AF163" s="136">
        <f>IF(COLUMN(AF$12)-COLUMN($V$12)+1&lt;=$U163,ROUNDUP(IF(SUM($V163:AE163)+($E163-SUM($V163:AE163))*$N163&gt;$E163-$O163,$E163-$O163-SUM($V163:AE163),($E163-SUM($V163:AE163))*$N163),0),0)</f>
        <v>0</v>
      </c>
      <c r="AG163" s="136">
        <f>IF(COLUMN(AG$12)-COLUMN($V$12)+1&lt;=$U163,ROUNDUP(IF(SUM($V163:AF163)+($E163-SUM($V163:AF163))*$N163&gt;$E163-$O163,$E163-$O163-SUM($V163:AF163),($E163-SUM($V163:AF163))*$N163),0),0)</f>
        <v>0</v>
      </c>
      <c r="AH163" s="136">
        <f>IF(COLUMN(AH$12)-COLUMN($V$12)+1&lt;=$U163,ROUNDUP(IF(SUM($V163:AG163)+($E163-SUM($V163:AG163))*$N163&gt;$E163-$O163,$E163-$O163-SUM($V163:AG163),($E163-SUM($V163:AG163))*$N163),0),0)</f>
        <v>0</v>
      </c>
      <c r="AI163" s="136">
        <f>IF(COLUMN(AI$12)-COLUMN($V$12)+1&lt;=$U163,ROUNDUP(IF(SUM($V163:AH163)+($E163-SUM($V163:AH163))*$N163&gt;$E163-$O163,$E163-$O163-SUM($V163:AH163),($E163-SUM($V163:AH163))*$N163),0),0)</f>
        <v>0</v>
      </c>
      <c r="AJ163" s="136">
        <f>IF(COLUMN(AJ$12)-COLUMN($V$12)+1&lt;=$U163,ROUNDUP(IF(SUM($V163:AI163)+($E163-SUM($V163:AI163))*$N163&gt;$E163-$O163,$E163-$O163-SUM($V163:AI163),($E163-SUM($V163:AI163))*$N163),0),0)</f>
        <v>0</v>
      </c>
      <c r="AK163" s="136">
        <f>IF(COLUMN(AK$12)-COLUMN($V$12)+1&lt;=$U163,ROUNDUP(IF(SUM($V163:AJ163)+($E163-SUM($V163:AJ163))*$N163&gt;$E163-$O163,$E163-$O163-SUM($V163:AJ163),($E163-SUM($V163:AJ163))*$N163),0),0)</f>
        <v>0</v>
      </c>
      <c r="AL163" s="136">
        <f>IF(COLUMN(AL$12)-COLUMN($V$12)+1&lt;=$U163,ROUNDUP(IF(SUM($V163:AK163)+($E163-SUM($V163:AK163))*$N163&gt;$E163-$O163,$E163-$O163-SUM($V163:AK163),($E163-SUM($V163:AK163))*$N163),0),0)</f>
        <v>0</v>
      </c>
      <c r="AM163" s="136">
        <f>IF(COLUMN(AM$12)-COLUMN($V$12)+1&lt;=$U163,ROUNDUP(IF(SUM($V163:AL163)+($E163-SUM($V163:AL163))*$N163&gt;$E163-$O163,$E163-$O163-SUM($V163:AL163),($E163-SUM($V163:AL163))*$N163),0),0)</f>
        <v>0</v>
      </c>
      <c r="AN163" s="136">
        <f>IF(COLUMN(AN$12)-COLUMN($V$12)+1&lt;=$U163,ROUNDUP(IF(SUM($V163:AM163)+($E163-SUM($V163:AM163))*$N163&gt;$E163-$O163,$E163-$O163-SUM($V163:AM163),($E163-SUM($V163:AM163))*$N163),0),0)</f>
        <v>0</v>
      </c>
      <c r="AO163" s="136">
        <f>IF(COLUMN(AO$12)-COLUMN($V$12)+1&lt;=$U163,ROUNDUP(IF(SUM($V163:AN163)+($E163-SUM($V163:AN163))*$N163&gt;$E163-$O163,$E163-$O163-SUM($V163:AN163),($E163-SUM($V163:AN163))*$N163),0),0)</f>
        <v>0</v>
      </c>
      <c r="AP163" s="136">
        <f>IF(COLUMN(AP$12)-COLUMN($V$12)+1&lt;=$U163,ROUNDUP(IF(SUM($V163:AO163)+($E163-SUM($V163:AO163))*$N163&gt;$E163-$O163,$E163-$O163-SUM($V163:AO163),($E163-SUM($V163:AO163))*$N163),0),0)</f>
        <v>0</v>
      </c>
      <c r="AQ163" s="136">
        <f>IF(COLUMN(AQ$12)-COLUMN($V$12)+1&lt;=$U163,ROUNDUP(IF(SUM($V163:AP163)+($E163-SUM($V163:AP163))*$N163&gt;$E163-$O163,$E163-$O163-SUM($V163:AP163),($E163-SUM($V163:AP163))*$N163),0),0)</f>
        <v>0</v>
      </c>
      <c r="AR163" s="136">
        <f>IF(COLUMN(AR$12)-COLUMN($V$12)+1&lt;=$U163,ROUNDUP(IF(SUM($V163:AQ163)+($E163-SUM($V163:AQ163))*$N163&gt;$E163-$O163,$E163-$O163-SUM($V163:AQ163),($E163-SUM($V163:AQ163))*$N163),0),0)</f>
        <v>0</v>
      </c>
      <c r="AS163" s="136">
        <f>IF(COLUMN(AS$12)-COLUMN($V$12)+1&lt;=$U163,ROUNDUP(IF(SUM($V163:AR163)+($E163-SUM($V163:AR163))*$N163&gt;$E163-$O163,$E163-$O163-SUM($V163:AR163),($E163-SUM($V163:AR163))*$N163),0),0)</f>
        <v>0</v>
      </c>
      <c r="AT163" s="136">
        <f>IF(COLUMN(AT$12)-COLUMN($V$12)+1&lt;=$U163,ROUNDUP(IF(SUM($V163:AS163)+($E163-SUM($V163:AS163))*$N163&gt;$E163-$O163,$E163-$O163-SUM($V163:AS163),($E163-SUM($V163:AS163))*$N163),0),0)</f>
        <v>0</v>
      </c>
      <c r="AU163" s="136">
        <f>IF(COLUMN(AU$12)-COLUMN($V$12)+1&lt;=$U163,ROUNDUP(IF(SUM($V163:AT163)+($E163-SUM($V163:AT163))*$N163&gt;$E163-$O163,$E163-$O163-SUM($V163:AT163),($E163-SUM($V163:AT163))*$N163),0),0)</f>
        <v>0</v>
      </c>
      <c r="AV163" s="136">
        <f>IF(COLUMN(AV$12)-COLUMN($V$12)+1&lt;=$U163,ROUNDUP(IF(SUM($V163:AU163)+($E163-SUM($V163:AU163))*$N163&gt;$E163-$O163,$E163-$O163-SUM($V163:AU163),($E163-SUM($V163:AU163))*$N163),0),0)</f>
        <v>0</v>
      </c>
      <c r="AW163" s="136">
        <f>IF(COLUMN(AW$12)-COLUMN($V$12)+1&lt;=$U163,ROUNDUP(IF(SUM($V163:AV163)+($E163-SUM($V163:AV163))*$N163&gt;$E163-$O163,$E163-$O163-SUM($V163:AV163),($E163-SUM($V163:AV163))*$N163),0),0)</f>
        <v>0</v>
      </c>
      <c r="AX163" s="136">
        <f>IF(COLUMN(AX$12)-COLUMN($V$12)+1&lt;=$U163,ROUNDUP(IF(SUM($V163:AW163)+($E163-SUM($V163:AW163))*$N163&gt;$E163-$O163,$E163-$O163-SUM($V163:AW163),($E163-SUM($V163:AW163))*$N163),0),0)</f>
        <v>0</v>
      </c>
      <c r="AY163" s="136">
        <f>IF(COLUMN(AY$12)-COLUMN($V$12)+1&lt;=$U163,ROUNDUP(IF(SUM($V163:AX163)+($E163-SUM($V163:AX163))*$N163&gt;$E163-$O163,$E163-$O163-SUM($V163:AX163),($E163-SUM($V163:AX163))*$N163),0),0)</f>
        <v>0</v>
      </c>
      <c r="AZ163" s="136">
        <f>IF(COLUMN(AZ$12)-COLUMN($V$12)+1&lt;=$U163,ROUNDUP(IF(SUM($V163:AY163)+($E163-SUM($V163:AY163))*$N163&gt;$E163-$O163,$E163-$O163-SUM($V163:AY163),($E163-SUM($V163:AY163))*$N163),0),0)</f>
        <v>0</v>
      </c>
      <c r="BA163" s="136">
        <f>IF(COLUMN(BA$12)-COLUMN($V$12)+1&lt;=$U163,ROUNDUP(IF(SUM($V163:AZ163)+($E163-SUM($V163:AZ163))*$N163&gt;$E163-$O163,$E163-$O163-SUM($V163:AZ163),($E163-SUM($V163:AZ163))*$N163),0),0)</f>
        <v>0</v>
      </c>
      <c r="BB163" s="556">
        <f t="shared" si="136"/>
        <v>0</v>
      </c>
      <c r="BC163" s="556">
        <f t="shared" si="137"/>
        <v>0</v>
      </c>
      <c r="BD163" s="146">
        <f t="shared" si="138"/>
        <v>0</v>
      </c>
      <c r="BE163" s="146">
        <f t="shared" si="139"/>
        <v>0</v>
      </c>
      <c r="BF163" s="146">
        <f t="shared" si="140"/>
        <v>0</v>
      </c>
      <c r="BH163" s="557">
        <f t="shared" si="141"/>
        <v>0</v>
      </c>
      <c r="BI163" s="558">
        <f t="shared" si="150"/>
        <v>0</v>
      </c>
      <c r="BJ163" s="558">
        <f t="shared" si="151"/>
        <v>0</v>
      </c>
      <c r="BK163" s="557">
        <f t="shared" si="142"/>
        <v>0</v>
      </c>
      <c r="BL163" s="558">
        <f t="shared" si="152"/>
        <v>0</v>
      </c>
      <c r="BM163" s="558">
        <f t="shared" si="153"/>
        <v>0</v>
      </c>
      <c r="BN163" s="558">
        <f t="shared" si="154"/>
        <v>0</v>
      </c>
      <c r="BO163" s="558">
        <f t="shared" si="155"/>
        <v>0</v>
      </c>
      <c r="BP163" s="558">
        <f t="shared" si="156"/>
        <v>0</v>
      </c>
      <c r="BQ163" s="558">
        <f t="shared" si="157"/>
        <v>0</v>
      </c>
      <c r="BR163" s="533"/>
      <c r="BS163" s="557">
        <f t="shared" si="143"/>
        <v>0</v>
      </c>
      <c r="BT163" s="558">
        <f t="shared" si="158"/>
        <v>0</v>
      </c>
      <c r="BU163" s="558">
        <f t="shared" si="159"/>
        <v>0</v>
      </c>
      <c r="BV163" s="557">
        <f t="shared" si="144"/>
        <v>0</v>
      </c>
      <c r="BW163" s="558">
        <f t="shared" si="160"/>
        <v>0</v>
      </c>
      <c r="BX163" s="558">
        <f t="shared" si="161"/>
        <v>0</v>
      </c>
      <c r="BY163" s="558">
        <f t="shared" si="162"/>
        <v>0</v>
      </c>
      <c r="BZ163" s="558">
        <f t="shared" si="163"/>
        <v>0</v>
      </c>
      <c r="CA163" s="558">
        <f t="shared" si="164"/>
        <v>0</v>
      </c>
      <c r="CB163" s="558">
        <f t="shared" si="165"/>
        <v>0</v>
      </c>
      <c r="CC163" s="533"/>
      <c r="CD163" s="533"/>
      <c r="CE163" s="533"/>
      <c r="CF163" s="533"/>
      <c r="CG163" s="533"/>
      <c r="CH163" s="533"/>
      <c r="CI163" s="533"/>
      <c r="CJ163" s="533"/>
      <c r="CK163" s="533"/>
      <c r="CL163" s="533"/>
      <c r="CM163" s="533"/>
      <c r="CN163" s="533"/>
      <c r="CO163" s="533"/>
      <c r="CP163" s="533"/>
      <c r="CQ163" s="533"/>
      <c r="CR163" s="533"/>
      <c r="CS163" s="533"/>
      <c r="CT163" s="533"/>
      <c r="CU163" s="533"/>
      <c r="CV163" s="533"/>
      <c r="CW163" s="533"/>
      <c r="CX163" s="533"/>
      <c r="CY163" s="533"/>
      <c r="CZ163" s="533"/>
    </row>
    <row r="164" spans="2:104" ht="13.5" x14ac:dyDescent="0.2">
      <c r="B164" s="145" t="str">
        <f t="shared" si="145"/>
        <v/>
      </c>
      <c r="C164" s="550"/>
      <c r="D164" s="551"/>
      <c r="E164" s="552"/>
      <c r="F164" s="553"/>
      <c r="G164" s="553"/>
      <c r="H164" s="554"/>
      <c r="I164" s="554"/>
      <c r="J164" s="554"/>
      <c r="K164" s="554"/>
      <c r="L164" s="613" t="str" cm="1">
        <f t="array" ref="L164">IF(OR(NOT(ISBLANK(H164:K164))),SUM(H164:K164), "")</f>
        <v/>
      </c>
      <c r="M164" s="613" t="str">
        <f t="shared" si="146"/>
        <v/>
      </c>
      <c r="N164" s="555" t="str">
        <f t="shared" si="130"/>
        <v/>
      </c>
      <c r="O164" s="532">
        <f t="shared" si="131"/>
        <v>0</v>
      </c>
      <c r="P164" s="146">
        <f t="shared" si="132"/>
        <v>0</v>
      </c>
      <c r="Q164" s="146">
        <f t="shared" si="147"/>
        <v>0</v>
      </c>
      <c r="R164" s="146">
        <f t="shared" si="148"/>
        <v>0</v>
      </c>
      <c r="S164" s="146" t="str">
        <f t="shared" si="133"/>
        <v/>
      </c>
      <c r="T164" s="146" t="str">
        <f t="shared" si="134"/>
        <v/>
      </c>
      <c r="U164" s="146">
        <f t="shared" si="149"/>
        <v>0</v>
      </c>
      <c r="V164" s="136">
        <f t="shared" si="135"/>
        <v>0</v>
      </c>
      <c r="W164" s="136">
        <f>IF(COLUMN(W$12)-COLUMN($V$12)+1&lt;=$U164,ROUNDUP(IF(SUM($V164:V164)+($E164-SUM($V164:V164))*$N164&gt;$E164-$O164,$E164-$O164-SUM($V164:V164),($E164-SUM($V164:V164))*$N164),0),0)</f>
        <v>0</v>
      </c>
      <c r="X164" s="136">
        <f>IF(COLUMN(X$12)-COLUMN($V$12)+1&lt;=$U164,ROUNDUP(IF(SUM($V164:W164)+($E164-SUM($V164:W164))*$N164&gt;$E164-$O164,$E164-$O164-SUM($V164:W164),($E164-SUM($V164:W164))*$N164),0),0)</f>
        <v>0</v>
      </c>
      <c r="Y164" s="136">
        <f>IF(COLUMN(Y$12)-COLUMN($V$12)+1&lt;=$U164,ROUNDUP(IF(SUM($V164:X164)+($E164-SUM($V164:X164))*$N164&gt;$E164-$O164,$E164-$O164-SUM($V164:X164),($E164-SUM($V164:X164))*$N164),0),0)</f>
        <v>0</v>
      </c>
      <c r="Z164" s="136">
        <f>IF(COLUMN(Z$12)-COLUMN($V$12)+1&lt;=$U164,ROUNDUP(IF(SUM($V164:Y164)+($E164-SUM($V164:Y164))*$N164&gt;$E164-$O164,$E164-$O164-SUM($V164:Y164),($E164-SUM($V164:Y164))*$N164),0),0)</f>
        <v>0</v>
      </c>
      <c r="AA164" s="136">
        <f>IF(COLUMN(AA$12)-COLUMN($V$12)+1&lt;=$U164,ROUNDUP(IF(SUM($V164:Z164)+($E164-SUM($V164:Z164))*$N164&gt;$E164-$O164,$E164-$O164-SUM($V164:Z164),($E164-SUM($V164:Z164))*$N164),0),0)</f>
        <v>0</v>
      </c>
      <c r="AB164" s="136">
        <f>IF(COLUMN(AB$12)-COLUMN($V$12)+1&lt;=$U164,ROUNDUP(IF(SUM($V164:AA164)+($E164-SUM($V164:AA164))*$N164&gt;$E164-$O164,$E164-$O164-SUM($V164:AA164),($E164-SUM($V164:AA164))*$N164),0),0)</f>
        <v>0</v>
      </c>
      <c r="AC164" s="136">
        <f>IF(COLUMN(AC$12)-COLUMN($V$12)+1&lt;=$U164,ROUNDUP(IF(SUM($V164:AB164)+($E164-SUM($V164:AB164))*$N164&gt;$E164-$O164,$E164-$O164-SUM($V164:AB164),($E164-SUM($V164:AB164))*$N164),0),0)</f>
        <v>0</v>
      </c>
      <c r="AD164" s="136">
        <f>IF(COLUMN(AD$12)-COLUMN($V$12)+1&lt;=$U164,ROUNDUP(IF(SUM($V164:AC164)+($E164-SUM($V164:AC164))*$N164&gt;$E164-$O164,$E164-$O164-SUM($V164:AC164),($E164-SUM($V164:AC164))*$N164),0),0)</f>
        <v>0</v>
      </c>
      <c r="AE164" s="136">
        <f>IF(COLUMN(AE$12)-COLUMN($V$12)+1&lt;=$U164,ROUNDUP(IF(SUM($V164:AD164)+($E164-SUM($V164:AD164))*$N164&gt;$E164-$O164,$E164-$O164-SUM($V164:AD164),($E164-SUM($V164:AD164))*$N164),0),0)</f>
        <v>0</v>
      </c>
      <c r="AF164" s="136">
        <f>IF(COLUMN(AF$12)-COLUMN($V$12)+1&lt;=$U164,ROUNDUP(IF(SUM($V164:AE164)+($E164-SUM($V164:AE164))*$N164&gt;$E164-$O164,$E164-$O164-SUM($V164:AE164),($E164-SUM($V164:AE164))*$N164),0),0)</f>
        <v>0</v>
      </c>
      <c r="AG164" s="136">
        <f>IF(COLUMN(AG$12)-COLUMN($V$12)+1&lt;=$U164,ROUNDUP(IF(SUM($V164:AF164)+($E164-SUM($V164:AF164))*$N164&gt;$E164-$O164,$E164-$O164-SUM($V164:AF164),($E164-SUM($V164:AF164))*$N164),0),0)</f>
        <v>0</v>
      </c>
      <c r="AH164" s="136">
        <f>IF(COLUMN(AH$12)-COLUMN($V$12)+1&lt;=$U164,ROUNDUP(IF(SUM($V164:AG164)+($E164-SUM($V164:AG164))*$N164&gt;$E164-$O164,$E164-$O164-SUM($V164:AG164),($E164-SUM($V164:AG164))*$N164),0),0)</f>
        <v>0</v>
      </c>
      <c r="AI164" s="136">
        <f>IF(COLUMN(AI$12)-COLUMN($V$12)+1&lt;=$U164,ROUNDUP(IF(SUM($V164:AH164)+($E164-SUM($V164:AH164))*$N164&gt;$E164-$O164,$E164-$O164-SUM($V164:AH164),($E164-SUM($V164:AH164))*$N164),0),0)</f>
        <v>0</v>
      </c>
      <c r="AJ164" s="136">
        <f>IF(COLUMN(AJ$12)-COLUMN($V$12)+1&lt;=$U164,ROUNDUP(IF(SUM($V164:AI164)+($E164-SUM($V164:AI164))*$N164&gt;$E164-$O164,$E164-$O164-SUM($V164:AI164),($E164-SUM($V164:AI164))*$N164),0),0)</f>
        <v>0</v>
      </c>
      <c r="AK164" s="136">
        <f>IF(COLUMN(AK$12)-COLUMN($V$12)+1&lt;=$U164,ROUNDUP(IF(SUM($V164:AJ164)+($E164-SUM($V164:AJ164))*$N164&gt;$E164-$O164,$E164-$O164-SUM($V164:AJ164),($E164-SUM($V164:AJ164))*$N164),0),0)</f>
        <v>0</v>
      </c>
      <c r="AL164" s="136">
        <f>IF(COLUMN(AL$12)-COLUMN($V$12)+1&lt;=$U164,ROUNDUP(IF(SUM($V164:AK164)+($E164-SUM($V164:AK164))*$N164&gt;$E164-$O164,$E164-$O164-SUM($V164:AK164),($E164-SUM($V164:AK164))*$N164),0),0)</f>
        <v>0</v>
      </c>
      <c r="AM164" s="136">
        <f>IF(COLUMN(AM$12)-COLUMN($V$12)+1&lt;=$U164,ROUNDUP(IF(SUM($V164:AL164)+($E164-SUM($V164:AL164))*$N164&gt;$E164-$O164,$E164-$O164-SUM($V164:AL164),($E164-SUM($V164:AL164))*$N164),0),0)</f>
        <v>0</v>
      </c>
      <c r="AN164" s="136">
        <f>IF(COLUMN(AN$12)-COLUMN($V$12)+1&lt;=$U164,ROUNDUP(IF(SUM($V164:AM164)+($E164-SUM($V164:AM164))*$N164&gt;$E164-$O164,$E164-$O164-SUM($V164:AM164),($E164-SUM($V164:AM164))*$N164),0),0)</f>
        <v>0</v>
      </c>
      <c r="AO164" s="136">
        <f>IF(COLUMN(AO$12)-COLUMN($V$12)+1&lt;=$U164,ROUNDUP(IF(SUM($V164:AN164)+($E164-SUM($V164:AN164))*$N164&gt;$E164-$O164,$E164-$O164-SUM($V164:AN164),($E164-SUM($V164:AN164))*$N164),0),0)</f>
        <v>0</v>
      </c>
      <c r="AP164" s="136">
        <f>IF(COLUMN(AP$12)-COLUMN($V$12)+1&lt;=$U164,ROUNDUP(IF(SUM($V164:AO164)+($E164-SUM($V164:AO164))*$N164&gt;$E164-$O164,$E164-$O164-SUM($V164:AO164),($E164-SUM($V164:AO164))*$N164),0),0)</f>
        <v>0</v>
      </c>
      <c r="AQ164" s="136">
        <f>IF(COLUMN(AQ$12)-COLUMN($V$12)+1&lt;=$U164,ROUNDUP(IF(SUM($V164:AP164)+($E164-SUM($V164:AP164))*$N164&gt;$E164-$O164,$E164-$O164-SUM($V164:AP164),($E164-SUM($V164:AP164))*$N164),0),0)</f>
        <v>0</v>
      </c>
      <c r="AR164" s="136">
        <f>IF(COLUMN(AR$12)-COLUMN($V$12)+1&lt;=$U164,ROUNDUP(IF(SUM($V164:AQ164)+($E164-SUM($V164:AQ164))*$N164&gt;$E164-$O164,$E164-$O164-SUM($V164:AQ164),($E164-SUM($V164:AQ164))*$N164),0),0)</f>
        <v>0</v>
      </c>
      <c r="AS164" s="136">
        <f>IF(COLUMN(AS$12)-COLUMN($V$12)+1&lt;=$U164,ROUNDUP(IF(SUM($V164:AR164)+($E164-SUM($V164:AR164))*$N164&gt;$E164-$O164,$E164-$O164-SUM($V164:AR164),($E164-SUM($V164:AR164))*$N164),0),0)</f>
        <v>0</v>
      </c>
      <c r="AT164" s="136">
        <f>IF(COLUMN(AT$12)-COLUMN($V$12)+1&lt;=$U164,ROUNDUP(IF(SUM($V164:AS164)+($E164-SUM($V164:AS164))*$N164&gt;$E164-$O164,$E164-$O164-SUM($V164:AS164),($E164-SUM($V164:AS164))*$N164),0),0)</f>
        <v>0</v>
      </c>
      <c r="AU164" s="136">
        <f>IF(COLUMN(AU$12)-COLUMN($V$12)+1&lt;=$U164,ROUNDUP(IF(SUM($V164:AT164)+($E164-SUM($V164:AT164))*$N164&gt;$E164-$O164,$E164-$O164-SUM($V164:AT164),($E164-SUM($V164:AT164))*$N164),0),0)</f>
        <v>0</v>
      </c>
      <c r="AV164" s="136">
        <f>IF(COLUMN(AV$12)-COLUMN($V$12)+1&lt;=$U164,ROUNDUP(IF(SUM($V164:AU164)+($E164-SUM($V164:AU164))*$N164&gt;$E164-$O164,$E164-$O164-SUM($V164:AU164),($E164-SUM($V164:AU164))*$N164),0),0)</f>
        <v>0</v>
      </c>
      <c r="AW164" s="136">
        <f>IF(COLUMN(AW$12)-COLUMN($V$12)+1&lt;=$U164,ROUNDUP(IF(SUM($V164:AV164)+($E164-SUM($V164:AV164))*$N164&gt;$E164-$O164,$E164-$O164-SUM($V164:AV164),($E164-SUM($V164:AV164))*$N164),0),0)</f>
        <v>0</v>
      </c>
      <c r="AX164" s="136">
        <f>IF(COLUMN(AX$12)-COLUMN($V$12)+1&lt;=$U164,ROUNDUP(IF(SUM($V164:AW164)+($E164-SUM($V164:AW164))*$N164&gt;$E164-$O164,$E164-$O164-SUM($V164:AW164),($E164-SUM($V164:AW164))*$N164),0),0)</f>
        <v>0</v>
      </c>
      <c r="AY164" s="136">
        <f>IF(COLUMN(AY$12)-COLUMN($V$12)+1&lt;=$U164,ROUNDUP(IF(SUM($V164:AX164)+($E164-SUM($V164:AX164))*$N164&gt;$E164-$O164,$E164-$O164-SUM($V164:AX164),($E164-SUM($V164:AX164))*$N164),0),0)</f>
        <v>0</v>
      </c>
      <c r="AZ164" s="136">
        <f>IF(COLUMN(AZ$12)-COLUMN($V$12)+1&lt;=$U164,ROUNDUP(IF(SUM($V164:AY164)+($E164-SUM($V164:AY164))*$N164&gt;$E164-$O164,$E164-$O164-SUM($V164:AY164),($E164-SUM($V164:AY164))*$N164),0),0)</f>
        <v>0</v>
      </c>
      <c r="BA164" s="136">
        <f>IF(COLUMN(BA$12)-COLUMN($V$12)+1&lt;=$U164,ROUNDUP(IF(SUM($V164:AZ164)+($E164-SUM($V164:AZ164))*$N164&gt;$E164-$O164,$E164-$O164-SUM($V164:AZ164),($E164-SUM($V164:AZ164))*$N164),0),0)</f>
        <v>0</v>
      </c>
      <c r="BB164" s="556">
        <f t="shared" si="136"/>
        <v>0</v>
      </c>
      <c r="BC164" s="556">
        <f t="shared" si="137"/>
        <v>0</v>
      </c>
      <c r="BD164" s="146">
        <f t="shared" si="138"/>
        <v>0</v>
      </c>
      <c r="BE164" s="146">
        <f t="shared" si="139"/>
        <v>0</v>
      </c>
      <c r="BF164" s="146">
        <f t="shared" si="140"/>
        <v>0</v>
      </c>
      <c r="BH164" s="557">
        <f t="shared" si="141"/>
        <v>0</v>
      </c>
      <c r="BI164" s="558">
        <f t="shared" si="150"/>
        <v>0</v>
      </c>
      <c r="BJ164" s="558">
        <f t="shared" si="151"/>
        <v>0</v>
      </c>
      <c r="BK164" s="557">
        <f t="shared" si="142"/>
        <v>0</v>
      </c>
      <c r="BL164" s="558">
        <f t="shared" si="152"/>
        <v>0</v>
      </c>
      <c r="BM164" s="558">
        <f t="shared" si="153"/>
        <v>0</v>
      </c>
      <c r="BN164" s="558">
        <f t="shared" si="154"/>
        <v>0</v>
      </c>
      <c r="BO164" s="558">
        <f t="shared" si="155"/>
        <v>0</v>
      </c>
      <c r="BP164" s="558">
        <f t="shared" si="156"/>
        <v>0</v>
      </c>
      <c r="BQ164" s="558">
        <f t="shared" si="157"/>
        <v>0</v>
      </c>
      <c r="BR164" s="533"/>
      <c r="BS164" s="557">
        <f t="shared" si="143"/>
        <v>0</v>
      </c>
      <c r="BT164" s="558">
        <f t="shared" si="158"/>
        <v>0</v>
      </c>
      <c r="BU164" s="558">
        <f t="shared" si="159"/>
        <v>0</v>
      </c>
      <c r="BV164" s="557">
        <f t="shared" si="144"/>
        <v>0</v>
      </c>
      <c r="BW164" s="558">
        <f t="shared" si="160"/>
        <v>0</v>
      </c>
      <c r="BX164" s="558">
        <f t="shared" si="161"/>
        <v>0</v>
      </c>
      <c r="BY164" s="558">
        <f t="shared" si="162"/>
        <v>0</v>
      </c>
      <c r="BZ164" s="558">
        <f t="shared" si="163"/>
        <v>0</v>
      </c>
      <c r="CA164" s="558">
        <f t="shared" si="164"/>
        <v>0</v>
      </c>
      <c r="CB164" s="558">
        <f t="shared" si="165"/>
        <v>0</v>
      </c>
      <c r="CC164" s="533"/>
      <c r="CD164" s="533"/>
      <c r="CE164" s="533"/>
      <c r="CF164" s="533"/>
      <c r="CG164" s="533"/>
      <c r="CH164" s="533"/>
      <c r="CI164" s="533"/>
      <c r="CJ164" s="533"/>
      <c r="CK164" s="533"/>
      <c r="CL164" s="533"/>
      <c r="CM164" s="533"/>
      <c r="CN164" s="533"/>
      <c r="CO164" s="533"/>
      <c r="CP164" s="533"/>
      <c r="CQ164" s="533"/>
      <c r="CR164" s="533"/>
      <c r="CS164" s="533"/>
      <c r="CT164" s="533"/>
      <c r="CU164" s="533"/>
      <c r="CV164" s="533"/>
      <c r="CW164" s="533"/>
      <c r="CX164" s="533"/>
      <c r="CY164" s="533"/>
      <c r="CZ164" s="533"/>
    </row>
    <row r="165" spans="2:104" ht="13.5" x14ac:dyDescent="0.2">
      <c r="B165" s="145" t="str">
        <f t="shared" si="145"/>
        <v/>
      </c>
      <c r="C165" s="550"/>
      <c r="D165" s="551"/>
      <c r="E165" s="552"/>
      <c r="F165" s="553"/>
      <c r="G165" s="553"/>
      <c r="H165" s="554"/>
      <c r="I165" s="554"/>
      <c r="J165" s="554"/>
      <c r="K165" s="554"/>
      <c r="L165" s="613" t="str" cm="1">
        <f t="array" ref="L165">IF(OR(NOT(ISBLANK(H165:K165))),SUM(H165:K165), "")</f>
        <v/>
      </c>
      <c r="M165" s="613" t="str">
        <f t="shared" si="146"/>
        <v/>
      </c>
      <c r="N165" s="555" t="str">
        <f t="shared" si="130"/>
        <v/>
      </c>
      <c r="O165" s="532">
        <f t="shared" si="131"/>
        <v>0</v>
      </c>
      <c r="P165" s="146">
        <f t="shared" si="132"/>
        <v>0</v>
      </c>
      <c r="Q165" s="146">
        <f t="shared" si="147"/>
        <v>0</v>
      </c>
      <c r="R165" s="146">
        <f t="shared" si="148"/>
        <v>0</v>
      </c>
      <c r="S165" s="146" t="str">
        <f t="shared" si="133"/>
        <v/>
      </c>
      <c r="T165" s="146" t="str">
        <f t="shared" si="134"/>
        <v/>
      </c>
      <c r="U165" s="146">
        <f t="shared" si="149"/>
        <v>0</v>
      </c>
      <c r="V165" s="136">
        <f t="shared" si="135"/>
        <v>0</v>
      </c>
      <c r="W165" s="136">
        <f>IF(COLUMN(W$12)-COLUMN($V$12)+1&lt;=$U165,ROUNDUP(IF(SUM($V165:V165)+($E165-SUM($V165:V165))*$N165&gt;$E165-$O165,$E165-$O165-SUM($V165:V165),($E165-SUM($V165:V165))*$N165),0),0)</f>
        <v>0</v>
      </c>
      <c r="X165" s="136">
        <f>IF(COLUMN(X$12)-COLUMN($V$12)+1&lt;=$U165,ROUNDUP(IF(SUM($V165:W165)+($E165-SUM($V165:W165))*$N165&gt;$E165-$O165,$E165-$O165-SUM($V165:W165),($E165-SUM($V165:W165))*$N165),0),0)</f>
        <v>0</v>
      </c>
      <c r="Y165" s="136">
        <f>IF(COLUMN(Y$12)-COLUMN($V$12)+1&lt;=$U165,ROUNDUP(IF(SUM($V165:X165)+($E165-SUM($V165:X165))*$N165&gt;$E165-$O165,$E165-$O165-SUM($V165:X165),($E165-SUM($V165:X165))*$N165),0),0)</f>
        <v>0</v>
      </c>
      <c r="Z165" s="136">
        <f>IF(COLUMN(Z$12)-COLUMN($V$12)+1&lt;=$U165,ROUNDUP(IF(SUM($V165:Y165)+($E165-SUM($V165:Y165))*$N165&gt;$E165-$O165,$E165-$O165-SUM($V165:Y165),($E165-SUM($V165:Y165))*$N165),0),0)</f>
        <v>0</v>
      </c>
      <c r="AA165" s="136">
        <f>IF(COLUMN(AA$12)-COLUMN($V$12)+1&lt;=$U165,ROUNDUP(IF(SUM($V165:Z165)+($E165-SUM($V165:Z165))*$N165&gt;$E165-$O165,$E165-$O165-SUM($V165:Z165),($E165-SUM($V165:Z165))*$N165),0),0)</f>
        <v>0</v>
      </c>
      <c r="AB165" s="136">
        <f>IF(COLUMN(AB$12)-COLUMN($V$12)+1&lt;=$U165,ROUNDUP(IF(SUM($V165:AA165)+($E165-SUM($V165:AA165))*$N165&gt;$E165-$O165,$E165-$O165-SUM($V165:AA165),($E165-SUM($V165:AA165))*$N165),0),0)</f>
        <v>0</v>
      </c>
      <c r="AC165" s="136">
        <f>IF(COLUMN(AC$12)-COLUMN($V$12)+1&lt;=$U165,ROUNDUP(IF(SUM($V165:AB165)+($E165-SUM($V165:AB165))*$N165&gt;$E165-$O165,$E165-$O165-SUM($V165:AB165),($E165-SUM($V165:AB165))*$N165),0),0)</f>
        <v>0</v>
      </c>
      <c r="AD165" s="136">
        <f>IF(COLUMN(AD$12)-COLUMN($V$12)+1&lt;=$U165,ROUNDUP(IF(SUM($V165:AC165)+($E165-SUM($V165:AC165))*$N165&gt;$E165-$O165,$E165-$O165-SUM($V165:AC165),($E165-SUM($V165:AC165))*$N165),0),0)</f>
        <v>0</v>
      </c>
      <c r="AE165" s="136">
        <f>IF(COLUMN(AE$12)-COLUMN($V$12)+1&lt;=$U165,ROUNDUP(IF(SUM($V165:AD165)+($E165-SUM($V165:AD165))*$N165&gt;$E165-$O165,$E165-$O165-SUM($V165:AD165),($E165-SUM($V165:AD165))*$N165),0),0)</f>
        <v>0</v>
      </c>
      <c r="AF165" s="136">
        <f>IF(COLUMN(AF$12)-COLUMN($V$12)+1&lt;=$U165,ROUNDUP(IF(SUM($V165:AE165)+($E165-SUM($V165:AE165))*$N165&gt;$E165-$O165,$E165-$O165-SUM($V165:AE165),($E165-SUM($V165:AE165))*$N165),0),0)</f>
        <v>0</v>
      </c>
      <c r="AG165" s="136">
        <f>IF(COLUMN(AG$12)-COLUMN($V$12)+1&lt;=$U165,ROUNDUP(IF(SUM($V165:AF165)+($E165-SUM($V165:AF165))*$N165&gt;$E165-$O165,$E165-$O165-SUM($V165:AF165),($E165-SUM($V165:AF165))*$N165),0),0)</f>
        <v>0</v>
      </c>
      <c r="AH165" s="136">
        <f>IF(COLUMN(AH$12)-COLUMN($V$12)+1&lt;=$U165,ROUNDUP(IF(SUM($V165:AG165)+($E165-SUM($V165:AG165))*$N165&gt;$E165-$O165,$E165-$O165-SUM($V165:AG165),($E165-SUM($V165:AG165))*$N165),0),0)</f>
        <v>0</v>
      </c>
      <c r="AI165" s="136">
        <f>IF(COLUMN(AI$12)-COLUMN($V$12)+1&lt;=$U165,ROUNDUP(IF(SUM($V165:AH165)+($E165-SUM($V165:AH165))*$N165&gt;$E165-$O165,$E165-$O165-SUM($V165:AH165),($E165-SUM($V165:AH165))*$N165),0),0)</f>
        <v>0</v>
      </c>
      <c r="AJ165" s="136">
        <f>IF(COLUMN(AJ$12)-COLUMN($V$12)+1&lt;=$U165,ROUNDUP(IF(SUM($V165:AI165)+($E165-SUM($V165:AI165))*$N165&gt;$E165-$O165,$E165-$O165-SUM($V165:AI165),($E165-SUM($V165:AI165))*$N165),0),0)</f>
        <v>0</v>
      </c>
      <c r="AK165" s="136">
        <f>IF(COLUMN(AK$12)-COLUMN($V$12)+1&lt;=$U165,ROUNDUP(IF(SUM($V165:AJ165)+($E165-SUM($V165:AJ165))*$N165&gt;$E165-$O165,$E165-$O165-SUM($V165:AJ165),($E165-SUM($V165:AJ165))*$N165),0),0)</f>
        <v>0</v>
      </c>
      <c r="AL165" s="136">
        <f>IF(COLUMN(AL$12)-COLUMN($V$12)+1&lt;=$U165,ROUNDUP(IF(SUM($V165:AK165)+($E165-SUM($V165:AK165))*$N165&gt;$E165-$O165,$E165-$O165-SUM($V165:AK165),($E165-SUM($V165:AK165))*$N165),0),0)</f>
        <v>0</v>
      </c>
      <c r="AM165" s="136">
        <f>IF(COLUMN(AM$12)-COLUMN($V$12)+1&lt;=$U165,ROUNDUP(IF(SUM($V165:AL165)+($E165-SUM($V165:AL165))*$N165&gt;$E165-$O165,$E165-$O165-SUM($V165:AL165),($E165-SUM($V165:AL165))*$N165),0),0)</f>
        <v>0</v>
      </c>
      <c r="AN165" s="136">
        <f>IF(COLUMN(AN$12)-COLUMN($V$12)+1&lt;=$U165,ROUNDUP(IF(SUM($V165:AM165)+($E165-SUM($V165:AM165))*$N165&gt;$E165-$O165,$E165-$O165-SUM($V165:AM165),($E165-SUM($V165:AM165))*$N165),0),0)</f>
        <v>0</v>
      </c>
      <c r="AO165" s="136">
        <f>IF(COLUMN(AO$12)-COLUMN($V$12)+1&lt;=$U165,ROUNDUP(IF(SUM($V165:AN165)+($E165-SUM($V165:AN165))*$N165&gt;$E165-$O165,$E165-$O165-SUM($V165:AN165),($E165-SUM($V165:AN165))*$N165),0),0)</f>
        <v>0</v>
      </c>
      <c r="AP165" s="136">
        <f>IF(COLUMN(AP$12)-COLUMN($V$12)+1&lt;=$U165,ROUNDUP(IF(SUM($V165:AO165)+($E165-SUM($V165:AO165))*$N165&gt;$E165-$O165,$E165-$O165-SUM($V165:AO165),($E165-SUM($V165:AO165))*$N165),0),0)</f>
        <v>0</v>
      </c>
      <c r="AQ165" s="136">
        <f>IF(COLUMN(AQ$12)-COLUMN($V$12)+1&lt;=$U165,ROUNDUP(IF(SUM($V165:AP165)+($E165-SUM($V165:AP165))*$N165&gt;$E165-$O165,$E165-$O165-SUM($V165:AP165),($E165-SUM($V165:AP165))*$N165),0),0)</f>
        <v>0</v>
      </c>
      <c r="AR165" s="136">
        <f>IF(COLUMN(AR$12)-COLUMN($V$12)+1&lt;=$U165,ROUNDUP(IF(SUM($V165:AQ165)+($E165-SUM($V165:AQ165))*$N165&gt;$E165-$O165,$E165-$O165-SUM($V165:AQ165),($E165-SUM($V165:AQ165))*$N165),0),0)</f>
        <v>0</v>
      </c>
      <c r="AS165" s="136">
        <f>IF(COLUMN(AS$12)-COLUMN($V$12)+1&lt;=$U165,ROUNDUP(IF(SUM($V165:AR165)+($E165-SUM($V165:AR165))*$N165&gt;$E165-$O165,$E165-$O165-SUM($V165:AR165),($E165-SUM($V165:AR165))*$N165),0),0)</f>
        <v>0</v>
      </c>
      <c r="AT165" s="136">
        <f>IF(COLUMN(AT$12)-COLUMN($V$12)+1&lt;=$U165,ROUNDUP(IF(SUM($V165:AS165)+($E165-SUM($V165:AS165))*$N165&gt;$E165-$O165,$E165-$O165-SUM($V165:AS165),($E165-SUM($V165:AS165))*$N165),0),0)</f>
        <v>0</v>
      </c>
      <c r="AU165" s="136">
        <f>IF(COLUMN(AU$12)-COLUMN($V$12)+1&lt;=$U165,ROUNDUP(IF(SUM($V165:AT165)+($E165-SUM($V165:AT165))*$N165&gt;$E165-$O165,$E165-$O165-SUM($V165:AT165),($E165-SUM($V165:AT165))*$N165),0),0)</f>
        <v>0</v>
      </c>
      <c r="AV165" s="136">
        <f>IF(COLUMN(AV$12)-COLUMN($V$12)+1&lt;=$U165,ROUNDUP(IF(SUM($V165:AU165)+($E165-SUM($V165:AU165))*$N165&gt;$E165-$O165,$E165-$O165-SUM($V165:AU165),($E165-SUM($V165:AU165))*$N165),0),0)</f>
        <v>0</v>
      </c>
      <c r="AW165" s="136">
        <f>IF(COLUMN(AW$12)-COLUMN($V$12)+1&lt;=$U165,ROUNDUP(IF(SUM($V165:AV165)+($E165-SUM($V165:AV165))*$N165&gt;$E165-$O165,$E165-$O165-SUM($V165:AV165),($E165-SUM($V165:AV165))*$N165),0),0)</f>
        <v>0</v>
      </c>
      <c r="AX165" s="136">
        <f>IF(COLUMN(AX$12)-COLUMN($V$12)+1&lt;=$U165,ROUNDUP(IF(SUM($V165:AW165)+($E165-SUM($V165:AW165))*$N165&gt;$E165-$O165,$E165-$O165-SUM($V165:AW165),($E165-SUM($V165:AW165))*$N165),0),0)</f>
        <v>0</v>
      </c>
      <c r="AY165" s="136">
        <f>IF(COLUMN(AY$12)-COLUMN($V$12)+1&lt;=$U165,ROUNDUP(IF(SUM($V165:AX165)+($E165-SUM($V165:AX165))*$N165&gt;$E165-$O165,$E165-$O165-SUM($V165:AX165),($E165-SUM($V165:AX165))*$N165),0),0)</f>
        <v>0</v>
      </c>
      <c r="AZ165" s="136">
        <f>IF(COLUMN(AZ$12)-COLUMN($V$12)+1&lt;=$U165,ROUNDUP(IF(SUM($V165:AY165)+($E165-SUM($V165:AY165))*$N165&gt;$E165-$O165,$E165-$O165-SUM($V165:AY165),($E165-SUM($V165:AY165))*$N165),0),0)</f>
        <v>0</v>
      </c>
      <c r="BA165" s="136">
        <f>IF(COLUMN(BA$12)-COLUMN($V$12)+1&lt;=$U165,ROUNDUP(IF(SUM($V165:AZ165)+($E165-SUM($V165:AZ165))*$N165&gt;$E165-$O165,$E165-$O165-SUM($V165:AZ165),($E165-SUM($V165:AZ165))*$N165),0),0)</f>
        <v>0</v>
      </c>
      <c r="BB165" s="556">
        <f t="shared" si="136"/>
        <v>0</v>
      </c>
      <c r="BC165" s="556">
        <f t="shared" si="137"/>
        <v>0</v>
      </c>
      <c r="BD165" s="146">
        <f t="shared" si="138"/>
        <v>0</v>
      </c>
      <c r="BE165" s="146">
        <f t="shared" si="139"/>
        <v>0</v>
      </c>
      <c r="BF165" s="146">
        <f t="shared" si="140"/>
        <v>0</v>
      </c>
      <c r="BH165" s="557">
        <f t="shared" si="141"/>
        <v>0</v>
      </c>
      <c r="BI165" s="558">
        <f t="shared" si="150"/>
        <v>0</v>
      </c>
      <c r="BJ165" s="558">
        <f t="shared" si="151"/>
        <v>0</v>
      </c>
      <c r="BK165" s="557">
        <f t="shared" si="142"/>
        <v>0</v>
      </c>
      <c r="BL165" s="558">
        <f t="shared" si="152"/>
        <v>0</v>
      </c>
      <c r="BM165" s="558">
        <f t="shared" si="153"/>
        <v>0</v>
      </c>
      <c r="BN165" s="558">
        <f t="shared" si="154"/>
        <v>0</v>
      </c>
      <c r="BO165" s="558">
        <f t="shared" si="155"/>
        <v>0</v>
      </c>
      <c r="BP165" s="558">
        <f t="shared" si="156"/>
        <v>0</v>
      </c>
      <c r="BQ165" s="558">
        <f t="shared" si="157"/>
        <v>0</v>
      </c>
      <c r="BR165" s="533"/>
      <c r="BS165" s="557">
        <f t="shared" si="143"/>
        <v>0</v>
      </c>
      <c r="BT165" s="558">
        <f t="shared" si="158"/>
        <v>0</v>
      </c>
      <c r="BU165" s="558">
        <f t="shared" si="159"/>
        <v>0</v>
      </c>
      <c r="BV165" s="557">
        <f t="shared" si="144"/>
        <v>0</v>
      </c>
      <c r="BW165" s="558">
        <f t="shared" si="160"/>
        <v>0</v>
      </c>
      <c r="BX165" s="558">
        <f t="shared" si="161"/>
        <v>0</v>
      </c>
      <c r="BY165" s="558">
        <f t="shared" si="162"/>
        <v>0</v>
      </c>
      <c r="BZ165" s="558">
        <f t="shared" si="163"/>
        <v>0</v>
      </c>
      <c r="CA165" s="558">
        <f t="shared" si="164"/>
        <v>0</v>
      </c>
      <c r="CB165" s="558">
        <f t="shared" si="165"/>
        <v>0</v>
      </c>
      <c r="CC165" s="533"/>
      <c r="CD165" s="533"/>
      <c r="CE165" s="533"/>
      <c r="CF165" s="533"/>
      <c r="CG165" s="533"/>
      <c r="CH165" s="533"/>
      <c r="CI165" s="533"/>
      <c r="CJ165" s="533"/>
      <c r="CK165" s="533"/>
      <c r="CL165" s="533"/>
      <c r="CM165" s="533"/>
      <c r="CN165" s="533"/>
      <c r="CO165" s="533"/>
      <c r="CP165" s="533"/>
      <c r="CQ165" s="533"/>
      <c r="CR165" s="533"/>
      <c r="CS165" s="533"/>
      <c r="CT165" s="533"/>
      <c r="CU165" s="533"/>
      <c r="CV165" s="533"/>
      <c r="CW165" s="533"/>
      <c r="CX165" s="533"/>
      <c r="CY165" s="533"/>
      <c r="CZ165" s="533"/>
    </row>
    <row r="166" spans="2:104" ht="13.5" x14ac:dyDescent="0.2">
      <c r="B166" s="145" t="str">
        <f t="shared" si="145"/>
        <v/>
      </c>
      <c r="C166" s="550"/>
      <c r="D166" s="551"/>
      <c r="E166" s="552"/>
      <c r="F166" s="553"/>
      <c r="G166" s="553"/>
      <c r="H166" s="554"/>
      <c r="I166" s="554"/>
      <c r="J166" s="554"/>
      <c r="K166" s="554"/>
      <c r="L166" s="613" t="str" cm="1">
        <f t="array" ref="L166">IF(OR(NOT(ISBLANK(H166:K166))),SUM(H166:K166), "")</f>
        <v/>
      </c>
      <c r="M166" s="613" t="str">
        <f t="shared" si="146"/>
        <v/>
      </c>
      <c r="N166" s="555" t="str">
        <f t="shared" si="130"/>
        <v/>
      </c>
      <c r="O166" s="532">
        <f t="shared" si="131"/>
        <v>0</v>
      </c>
      <c r="P166" s="146">
        <f t="shared" si="132"/>
        <v>0</v>
      </c>
      <c r="Q166" s="146">
        <f t="shared" si="147"/>
        <v>0</v>
      </c>
      <c r="R166" s="146">
        <f t="shared" si="148"/>
        <v>0</v>
      </c>
      <c r="S166" s="146" t="str">
        <f t="shared" si="133"/>
        <v/>
      </c>
      <c r="T166" s="146" t="str">
        <f t="shared" si="134"/>
        <v/>
      </c>
      <c r="U166" s="146">
        <f t="shared" si="149"/>
        <v>0</v>
      </c>
      <c r="V166" s="136">
        <f t="shared" si="135"/>
        <v>0</v>
      </c>
      <c r="W166" s="136">
        <f>IF(COLUMN(W$12)-COLUMN($V$12)+1&lt;=$U166,ROUNDUP(IF(SUM($V166:V166)+($E166-SUM($V166:V166))*$N166&gt;$E166-$O166,$E166-$O166-SUM($V166:V166),($E166-SUM($V166:V166))*$N166),0),0)</f>
        <v>0</v>
      </c>
      <c r="X166" s="136">
        <f>IF(COLUMN(X$12)-COLUMN($V$12)+1&lt;=$U166,ROUNDUP(IF(SUM($V166:W166)+($E166-SUM($V166:W166))*$N166&gt;$E166-$O166,$E166-$O166-SUM($V166:W166),($E166-SUM($V166:W166))*$N166),0),0)</f>
        <v>0</v>
      </c>
      <c r="Y166" s="136">
        <f>IF(COLUMN(Y$12)-COLUMN($V$12)+1&lt;=$U166,ROUNDUP(IF(SUM($V166:X166)+($E166-SUM($V166:X166))*$N166&gt;$E166-$O166,$E166-$O166-SUM($V166:X166),($E166-SUM($V166:X166))*$N166),0),0)</f>
        <v>0</v>
      </c>
      <c r="Z166" s="136">
        <f>IF(COLUMN(Z$12)-COLUMN($V$12)+1&lt;=$U166,ROUNDUP(IF(SUM($V166:Y166)+($E166-SUM($V166:Y166))*$N166&gt;$E166-$O166,$E166-$O166-SUM($V166:Y166),($E166-SUM($V166:Y166))*$N166),0),0)</f>
        <v>0</v>
      </c>
      <c r="AA166" s="136">
        <f>IF(COLUMN(AA$12)-COLUMN($V$12)+1&lt;=$U166,ROUNDUP(IF(SUM($V166:Z166)+($E166-SUM($V166:Z166))*$N166&gt;$E166-$O166,$E166-$O166-SUM($V166:Z166),($E166-SUM($V166:Z166))*$N166),0),0)</f>
        <v>0</v>
      </c>
      <c r="AB166" s="136">
        <f>IF(COLUMN(AB$12)-COLUMN($V$12)+1&lt;=$U166,ROUNDUP(IF(SUM($V166:AA166)+($E166-SUM($V166:AA166))*$N166&gt;$E166-$O166,$E166-$O166-SUM($V166:AA166),($E166-SUM($V166:AA166))*$N166),0),0)</f>
        <v>0</v>
      </c>
      <c r="AC166" s="136">
        <f>IF(COLUMN(AC$12)-COLUMN($V$12)+1&lt;=$U166,ROUNDUP(IF(SUM($V166:AB166)+($E166-SUM($V166:AB166))*$N166&gt;$E166-$O166,$E166-$O166-SUM($V166:AB166),($E166-SUM($V166:AB166))*$N166),0),0)</f>
        <v>0</v>
      </c>
      <c r="AD166" s="136">
        <f>IF(COLUMN(AD$12)-COLUMN($V$12)+1&lt;=$U166,ROUNDUP(IF(SUM($V166:AC166)+($E166-SUM($V166:AC166))*$N166&gt;$E166-$O166,$E166-$O166-SUM($V166:AC166),($E166-SUM($V166:AC166))*$N166),0),0)</f>
        <v>0</v>
      </c>
      <c r="AE166" s="136">
        <f>IF(COLUMN(AE$12)-COLUMN($V$12)+1&lt;=$U166,ROUNDUP(IF(SUM($V166:AD166)+($E166-SUM($V166:AD166))*$N166&gt;$E166-$O166,$E166-$O166-SUM($V166:AD166),($E166-SUM($V166:AD166))*$N166),0),0)</f>
        <v>0</v>
      </c>
      <c r="AF166" s="136">
        <f>IF(COLUMN(AF$12)-COLUMN($V$12)+1&lt;=$U166,ROUNDUP(IF(SUM($V166:AE166)+($E166-SUM($V166:AE166))*$N166&gt;$E166-$O166,$E166-$O166-SUM($V166:AE166),($E166-SUM($V166:AE166))*$N166),0),0)</f>
        <v>0</v>
      </c>
      <c r="AG166" s="136">
        <f>IF(COLUMN(AG$12)-COLUMN($V$12)+1&lt;=$U166,ROUNDUP(IF(SUM($V166:AF166)+($E166-SUM($V166:AF166))*$N166&gt;$E166-$O166,$E166-$O166-SUM($V166:AF166),($E166-SUM($V166:AF166))*$N166),0),0)</f>
        <v>0</v>
      </c>
      <c r="AH166" s="136">
        <f>IF(COLUMN(AH$12)-COLUMN($V$12)+1&lt;=$U166,ROUNDUP(IF(SUM($V166:AG166)+($E166-SUM($V166:AG166))*$N166&gt;$E166-$O166,$E166-$O166-SUM($V166:AG166),($E166-SUM($V166:AG166))*$N166),0),0)</f>
        <v>0</v>
      </c>
      <c r="AI166" s="136">
        <f>IF(COLUMN(AI$12)-COLUMN($V$12)+1&lt;=$U166,ROUNDUP(IF(SUM($V166:AH166)+($E166-SUM($V166:AH166))*$N166&gt;$E166-$O166,$E166-$O166-SUM($V166:AH166),($E166-SUM($V166:AH166))*$N166),0),0)</f>
        <v>0</v>
      </c>
      <c r="AJ166" s="136">
        <f>IF(COLUMN(AJ$12)-COLUMN($V$12)+1&lt;=$U166,ROUNDUP(IF(SUM($V166:AI166)+($E166-SUM($V166:AI166))*$N166&gt;$E166-$O166,$E166-$O166-SUM($V166:AI166),($E166-SUM($V166:AI166))*$N166),0),0)</f>
        <v>0</v>
      </c>
      <c r="AK166" s="136">
        <f>IF(COLUMN(AK$12)-COLUMN($V$12)+1&lt;=$U166,ROUNDUP(IF(SUM($V166:AJ166)+($E166-SUM($V166:AJ166))*$N166&gt;$E166-$O166,$E166-$O166-SUM($V166:AJ166),($E166-SUM($V166:AJ166))*$N166),0),0)</f>
        <v>0</v>
      </c>
      <c r="AL166" s="136">
        <f>IF(COLUMN(AL$12)-COLUMN($V$12)+1&lt;=$U166,ROUNDUP(IF(SUM($V166:AK166)+($E166-SUM($V166:AK166))*$N166&gt;$E166-$O166,$E166-$O166-SUM($V166:AK166),($E166-SUM($V166:AK166))*$N166),0),0)</f>
        <v>0</v>
      </c>
      <c r="AM166" s="136">
        <f>IF(COLUMN(AM$12)-COLUMN($V$12)+1&lt;=$U166,ROUNDUP(IF(SUM($V166:AL166)+($E166-SUM($V166:AL166))*$N166&gt;$E166-$O166,$E166-$O166-SUM($V166:AL166),($E166-SUM($V166:AL166))*$N166),0),0)</f>
        <v>0</v>
      </c>
      <c r="AN166" s="136">
        <f>IF(COLUMN(AN$12)-COLUMN($V$12)+1&lt;=$U166,ROUNDUP(IF(SUM($V166:AM166)+($E166-SUM($V166:AM166))*$N166&gt;$E166-$O166,$E166-$O166-SUM($V166:AM166),($E166-SUM($V166:AM166))*$N166),0),0)</f>
        <v>0</v>
      </c>
      <c r="AO166" s="136">
        <f>IF(COLUMN(AO$12)-COLUMN($V$12)+1&lt;=$U166,ROUNDUP(IF(SUM($V166:AN166)+($E166-SUM($V166:AN166))*$N166&gt;$E166-$O166,$E166-$O166-SUM($V166:AN166),($E166-SUM($V166:AN166))*$N166),0),0)</f>
        <v>0</v>
      </c>
      <c r="AP166" s="136">
        <f>IF(COLUMN(AP$12)-COLUMN($V$12)+1&lt;=$U166,ROUNDUP(IF(SUM($V166:AO166)+($E166-SUM($V166:AO166))*$N166&gt;$E166-$O166,$E166-$O166-SUM($V166:AO166),($E166-SUM($V166:AO166))*$N166),0),0)</f>
        <v>0</v>
      </c>
      <c r="AQ166" s="136">
        <f>IF(COLUMN(AQ$12)-COLUMN($V$12)+1&lt;=$U166,ROUNDUP(IF(SUM($V166:AP166)+($E166-SUM($V166:AP166))*$N166&gt;$E166-$O166,$E166-$O166-SUM($V166:AP166),($E166-SUM($V166:AP166))*$N166),0),0)</f>
        <v>0</v>
      </c>
      <c r="AR166" s="136">
        <f>IF(COLUMN(AR$12)-COLUMN($V$12)+1&lt;=$U166,ROUNDUP(IF(SUM($V166:AQ166)+($E166-SUM($V166:AQ166))*$N166&gt;$E166-$O166,$E166-$O166-SUM($V166:AQ166),($E166-SUM($V166:AQ166))*$N166),0),0)</f>
        <v>0</v>
      </c>
      <c r="AS166" s="136">
        <f>IF(COLUMN(AS$12)-COLUMN($V$12)+1&lt;=$U166,ROUNDUP(IF(SUM($V166:AR166)+($E166-SUM($V166:AR166))*$N166&gt;$E166-$O166,$E166-$O166-SUM($V166:AR166),($E166-SUM($V166:AR166))*$N166),0),0)</f>
        <v>0</v>
      </c>
      <c r="AT166" s="136">
        <f>IF(COLUMN(AT$12)-COLUMN($V$12)+1&lt;=$U166,ROUNDUP(IF(SUM($V166:AS166)+($E166-SUM($V166:AS166))*$N166&gt;$E166-$O166,$E166-$O166-SUM($V166:AS166),($E166-SUM($V166:AS166))*$N166),0),0)</f>
        <v>0</v>
      </c>
      <c r="AU166" s="136">
        <f>IF(COLUMN(AU$12)-COLUMN($V$12)+1&lt;=$U166,ROUNDUP(IF(SUM($V166:AT166)+($E166-SUM($V166:AT166))*$N166&gt;$E166-$O166,$E166-$O166-SUM($V166:AT166),($E166-SUM($V166:AT166))*$N166),0),0)</f>
        <v>0</v>
      </c>
      <c r="AV166" s="136">
        <f>IF(COLUMN(AV$12)-COLUMN($V$12)+1&lt;=$U166,ROUNDUP(IF(SUM($V166:AU166)+($E166-SUM($V166:AU166))*$N166&gt;$E166-$O166,$E166-$O166-SUM($V166:AU166),($E166-SUM($V166:AU166))*$N166),0),0)</f>
        <v>0</v>
      </c>
      <c r="AW166" s="136">
        <f>IF(COLUMN(AW$12)-COLUMN($V$12)+1&lt;=$U166,ROUNDUP(IF(SUM($V166:AV166)+($E166-SUM($V166:AV166))*$N166&gt;$E166-$O166,$E166-$O166-SUM($V166:AV166),($E166-SUM($V166:AV166))*$N166),0),0)</f>
        <v>0</v>
      </c>
      <c r="AX166" s="136">
        <f>IF(COLUMN(AX$12)-COLUMN($V$12)+1&lt;=$U166,ROUNDUP(IF(SUM($V166:AW166)+($E166-SUM($V166:AW166))*$N166&gt;$E166-$O166,$E166-$O166-SUM($V166:AW166),($E166-SUM($V166:AW166))*$N166),0),0)</f>
        <v>0</v>
      </c>
      <c r="AY166" s="136">
        <f>IF(COLUMN(AY$12)-COLUMN($V$12)+1&lt;=$U166,ROUNDUP(IF(SUM($V166:AX166)+($E166-SUM($V166:AX166))*$N166&gt;$E166-$O166,$E166-$O166-SUM($V166:AX166),($E166-SUM($V166:AX166))*$N166),0),0)</f>
        <v>0</v>
      </c>
      <c r="AZ166" s="136">
        <f>IF(COLUMN(AZ$12)-COLUMN($V$12)+1&lt;=$U166,ROUNDUP(IF(SUM($V166:AY166)+($E166-SUM($V166:AY166))*$N166&gt;$E166-$O166,$E166-$O166-SUM($V166:AY166),($E166-SUM($V166:AY166))*$N166),0),0)</f>
        <v>0</v>
      </c>
      <c r="BA166" s="136">
        <f>IF(COLUMN(BA$12)-COLUMN($V$12)+1&lt;=$U166,ROUNDUP(IF(SUM($V166:AZ166)+($E166-SUM($V166:AZ166))*$N166&gt;$E166-$O166,$E166-$O166-SUM($V166:AZ166),($E166-SUM($V166:AZ166))*$N166),0),0)</f>
        <v>0</v>
      </c>
      <c r="BB166" s="556">
        <f t="shared" si="136"/>
        <v>0</v>
      </c>
      <c r="BC166" s="556">
        <f t="shared" si="137"/>
        <v>0</v>
      </c>
      <c r="BD166" s="146">
        <f t="shared" si="138"/>
        <v>0</v>
      </c>
      <c r="BE166" s="146">
        <f t="shared" si="139"/>
        <v>0</v>
      </c>
      <c r="BF166" s="146">
        <f t="shared" si="140"/>
        <v>0</v>
      </c>
      <c r="BH166" s="557">
        <f t="shared" si="141"/>
        <v>0</v>
      </c>
      <c r="BI166" s="558">
        <f t="shared" si="150"/>
        <v>0</v>
      </c>
      <c r="BJ166" s="558">
        <f t="shared" si="151"/>
        <v>0</v>
      </c>
      <c r="BK166" s="557">
        <f t="shared" si="142"/>
        <v>0</v>
      </c>
      <c r="BL166" s="558">
        <f t="shared" si="152"/>
        <v>0</v>
      </c>
      <c r="BM166" s="558">
        <f t="shared" si="153"/>
        <v>0</v>
      </c>
      <c r="BN166" s="558">
        <f t="shared" si="154"/>
        <v>0</v>
      </c>
      <c r="BO166" s="558">
        <f t="shared" si="155"/>
        <v>0</v>
      </c>
      <c r="BP166" s="558">
        <f t="shared" si="156"/>
        <v>0</v>
      </c>
      <c r="BQ166" s="558">
        <f t="shared" si="157"/>
        <v>0</v>
      </c>
      <c r="BR166" s="533"/>
      <c r="BS166" s="557">
        <f t="shared" si="143"/>
        <v>0</v>
      </c>
      <c r="BT166" s="558">
        <f t="shared" si="158"/>
        <v>0</v>
      </c>
      <c r="BU166" s="558">
        <f t="shared" si="159"/>
        <v>0</v>
      </c>
      <c r="BV166" s="557">
        <f t="shared" si="144"/>
        <v>0</v>
      </c>
      <c r="BW166" s="558">
        <f t="shared" si="160"/>
        <v>0</v>
      </c>
      <c r="BX166" s="558">
        <f t="shared" si="161"/>
        <v>0</v>
      </c>
      <c r="BY166" s="558">
        <f t="shared" si="162"/>
        <v>0</v>
      </c>
      <c r="BZ166" s="558">
        <f t="shared" si="163"/>
        <v>0</v>
      </c>
      <c r="CA166" s="558">
        <f t="shared" si="164"/>
        <v>0</v>
      </c>
      <c r="CB166" s="558">
        <f t="shared" si="165"/>
        <v>0</v>
      </c>
      <c r="CC166" s="533"/>
      <c r="CD166" s="533"/>
      <c r="CE166" s="533"/>
      <c r="CF166" s="533"/>
      <c r="CG166" s="533"/>
      <c r="CH166" s="533"/>
      <c r="CI166" s="533"/>
      <c r="CJ166" s="533"/>
      <c r="CK166" s="533"/>
      <c r="CL166" s="533"/>
      <c r="CM166" s="533"/>
      <c r="CN166" s="533"/>
      <c r="CO166" s="533"/>
      <c r="CP166" s="533"/>
      <c r="CQ166" s="533"/>
      <c r="CR166" s="533"/>
      <c r="CS166" s="533"/>
      <c r="CT166" s="533"/>
      <c r="CU166" s="533"/>
      <c r="CV166" s="533"/>
      <c r="CW166" s="533"/>
      <c r="CX166" s="533"/>
      <c r="CY166" s="533"/>
      <c r="CZ166" s="533"/>
    </row>
    <row r="167" spans="2:104" ht="13.5" x14ac:dyDescent="0.2">
      <c r="B167" s="145" t="str">
        <f t="shared" si="145"/>
        <v/>
      </c>
      <c r="C167" s="550"/>
      <c r="D167" s="551"/>
      <c r="E167" s="552"/>
      <c r="F167" s="553"/>
      <c r="G167" s="553"/>
      <c r="H167" s="554"/>
      <c r="I167" s="554"/>
      <c r="J167" s="554"/>
      <c r="K167" s="554"/>
      <c r="L167" s="613" t="str" cm="1">
        <f t="array" ref="L167">IF(OR(NOT(ISBLANK(H167:K167))),SUM(H167:K167), "")</f>
        <v/>
      </c>
      <c r="M167" s="613" t="str">
        <f t="shared" si="146"/>
        <v/>
      </c>
      <c r="N167" s="555" t="str">
        <f t="shared" si="130"/>
        <v/>
      </c>
      <c r="O167" s="532">
        <f t="shared" si="131"/>
        <v>0</v>
      </c>
      <c r="P167" s="146">
        <f t="shared" si="132"/>
        <v>0</v>
      </c>
      <c r="Q167" s="146">
        <f t="shared" si="147"/>
        <v>0</v>
      </c>
      <c r="R167" s="146">
        <f t="shared" si="148"/>
        <v>0</v>
      </c>
      <c r="S167" s="146" t="str">
        <f t="shared" si="133"/>
        <v/>
      </c>
      <c r="T167" s="146" t="str">
        <f t="shared" si="134"/>
        <v/>
      </c>
      <c r="U167" s="146">
        <f t="shared" si="149"/>
        <v>0</v>
      </c>
      <c r="V167" s="136">
        <f t="shared" si="135"/>
        <v>0</v>
      </c>
      <c r="W167" s="136">
        <f>IF(COLUMN(W$12)-COLUMN($V$12)+1&lt;=$U167,ROUNDUP(IF(SUM($V167:V167)+($E167-SUM($V167:V167))*$N167&gt;$E167-$O167,$E167-$O167-SUM($V167:V167),($E167-SUM($V167:V167))*$N167),0),0)</f>
        <v>0</v>
      </c>
      <c r="X167" s="136">
        <f>IF(COLUMN(X$12)-COLUMN($V$12)+1&lt;=$U167,ROUNDUP(IF(SUM($V167:W167)+($E167-SUM($V167:W167))*$N167&gt;$E167-$O167,$E167-$O167-SUM($V167:W167),($E167-SUM($V167:W167))*$N167),0),0)</f>
        <v>0</v>
      </c>
      <c r="Y167" s="136">
        <f>IF(COLUMN(Y$12)-COLUMN($V$12)+1&lt;=$U167,ROUNDUP(IF(SUM($V167:X167)+($E167-SUM($V167:X167))*$N167&gt;$E167-$O167,$E167-$O167-SUM($V167:X167),($E167-SUM($V167:X167))*$N167),0),0)</f>
        <v>0</v>
      </c>
      <c r="Z167" s="136">
        <f>IF(COLUMN(Z$12)-COLUMN($V$12)+1&lt;=$U167,ROUNDUP(IF(SUM($V167:Y167)+($E167-SUM($V167:Y167))*$N167&gt;$E167-$O167,$E167-$O167-SUM($V167:Y167),($E167-SUM($V167:Y167))*$N167),0),0)</f>
        <v>0</v>
      </c>
      <c r="AA167" s="136">
        <f>IF(COLUMN(AA$12)-COLUMN($V$12)+1&lt;=$U167,ROUNDUP(IF(SUM($V167:Z167)+($E167-SUM($V167:Z167))*$N167&gt;$E167-$O167,$E167-$O167-SUM($V167:Z167),($E167-SUM($V167:Z167))*$N167),0),0)</f>
        <v>0</v>
      </c>
      <c r="AB167" s="136">
        <f>IF(COLUMN(AB$12)-COLUMN($V$12)+1&lt;=$U167,ROUNDUP(IF(SUM($V167:AA167)+($E167-SUM($V167:AA167))*$N167&gt;$E167-$O167,$E167-$O167-SUM($V167:AA167),($E167-SUM($V167:AA167))*$N167),0),0)</f>
        <v>0</v>
      </c>
      <c r="AC167" s="136">
        <f>IF(COLUMN(AC$12)-COLUMN($V$12)+1&lt;=$U167,ROUNDUP(IF(SUM($V167:AB167)+($E167-SUM($V167:AB167))*$N167&gt;$E167-$O167,$E167-$O167-SUM($V167:AB167),($E167-SUM($V167:AB167))*$N167),0),0)</f>
        <v>0</v>
      </c>
      <c r="AD167" s="136">
        <f>IF(COLUMN(AD$12)-COLUMN($V$12)+1&lt;=$U167,ROUNDUP(IF(SUM($V167:AC167)+($E167-SUM($V167:AC167))*$N167&gt;$E167-$O167,$E167-$O167-SUM($V167:AC167),($E167-SUM($V167:AC167))*$N167),0),0)</f>
        <v>0</v>
      </c>
      <c r="AE167" s="136">
        <f>IF(COLUMN(AE$12)-COLUMN($V$12)+1&lt;=$U167,ROUNDUP(IF(SUM($V167:AD167)+($E167-SUM($V167:AD167))*$N167&gt;$E167-$O167,$E167-$O167-SUM($V167:AD167),($E167-SUM($V167:AD167))*$N167),0),0)</f>
        <v>0</v>
      </c>
      <c r="AF167" s="136">
        <f>IF(COLUMN(AF$12)-COLUMN($V$12)+1&lt;=$U167,ROUNDUP(IF(SUM($V167:AE167)+($E167-SUM($V167:AE167))*$N167&gt;$E167-$O167,$E167-$O167-SUM($V167:AE167),($E167-SUM($V167:AE167))*$N167),0),0)</f>
        <v>0</v>
      </c>
      <c r="AG167" s="136">
        <f>IF(COLUMN(AG$12)-COLUMN($V$12)+1&lt;=$U167,ROUNDUP(IF(SUM($V167:AF167)+($E167-SUM($V167:AF167))*$N167&gt;$E167-$O167,$E167-$O167-SUM($V167:AF167),($E167-SUM($V167:AF167))*$N167),0),0)</f>
        <v>0</v>
      </c>
      <c r="AH167" s="136">
        <f>IF(COLUMN(AH$12)-COLUMN($V$12)+1&lt;=$U167,ROUNDUP(IF(SUM($V167:AG167)+($E167-SUM($V167:AG167))*$N167&gt;$E167-$O167,$E167-$O167-SUM($V167:AG167),($E167-SUM($V167:AG167))*$N167),0),0)</f>
        <v>0</v>
      </c>
      <c r="AI167" s="136">
        <f>IF(COLUMN(AI$12)-COLUMN($V$12)+1&lt;=$U167,ROUNDUP(IF(SUM($V167:AH167)+($E167-SUM($V167:AH167))*$N167&gt;$E167-$O167,$E167-$O167-SUM($V167:AH167),($E167-SUM($V167:AH167))*$N167),0),0)</f>
        <v>0</v>
      </c>
      <c r="AJ167" s="136">
        <f>IF(COLUMN(AJ$12)-COLUMN($V$12)+1&lt;=$U167,ROUNDUP(IF(SUM($V167:AI167)+($E167-SUM($V167:AI167))*$N167&gt;$E167-$O167,$E167-$O167-SUM($V167:AI167),($E167-SUM($V167:AI167))*$N167),0),0)</f>
        <v>0</v>
      </c>
      <c r="AK167" s="136">
        <f>IF(COLUMN(AK$12)-COLUMN($V$12)+1&lt;=$U167,ROUNDUP(IF(SUM($V167:AJ167)+($E167-SUM($V167:AJ167))*$N167&gt;$E167-$O167,$E167-$O167-SUM($V167:AJ167),($E167-SUM($V167:AJ167))*$N167),0),0)</f>
        <v>0</v>
      </c>
      <c r="AL167" s="136">
        <f>IF(COLUMN(AL$12)-COLUMN($V$12)+1&lt;=$U167,ROUNDUP(IF(SUM($V167:AK167)+($E167-SUM($V167:AK167))*$N167&gt;$E167-$O167,$E167-$O167-SUM($V167:AK167),($E167-SUM($V167:AK167))*$N167),0),0)</f>
        <v>0</v>
      </c>
      <c r="AM167" s="136">
        <f>IF(COLUMN(AM$12)-COLUMN($V$12)+1&lt;=$U167,ROUNDUP(IF(SUM($V167:AL167)+($E167-SUM($V167:AL167))*$N167&gt;$E167-$O167,$E167-$O167-SUM($V167:AL167),($E167-SUM($V167:AL167))*$N167),0),0)</f>
        <v>0</v>
      </c>
      <c r="AN167" s="136">
        <f>IF(COLUMN(AN$12)-COLUMN($V$12)+1&lt;=$U167,ROUNDUP(IF(SUM($V167:AM167)+($E167-SUM($V167:AM167))*$N167&gt;$E167-$O167,$E167-$O167-SUM($V167:AM167),($E167-SUM($V167:AM167))*$N167),0),0)</f>
        <v>0</v>
      </c>
      <c r="AO167" s="136">
        <f>IF(COLUMN(AO$12)-COLUMN($V$12)+1&lt;=$U167,ROUNDUP(IF(SUM($V167:AN167)+($E167-SUM($V167:AN167))*$N167&gt;$E167-$O167,$E167-$O167-SUM($V167:AN167),($E167-SUM($V167:AN167))*$N167),0),0)</f>
        <v>0</v>
      </c>
      <c r="AP167" s="136">
        <f>IF(COLUMN(AP$12)-COLUMN($V$12)+1&lt;=$U167,ROUNDUP(IF(SUM($V167:AO167)+($E167-SUM($V167:AO167))*$N167&gt;$E167-$O167,$E167-$O167-SUM($V167:AO167),($E167-SUM($V167:AO167))*$N167),0),0)</f>
        <v>0</v>
      </c>
      <c r="AQ167" s="136">
        <f>IF(COLUMN(AQ$12)-COLUMN($V$12)+1&lt;=$U167,ROUNDUP(IF(SUM($V167:AP167)+($E167-SUM($V167:AP167))*$N167&gt;$E167-$O167,$E167-$O167-SUM($V167:AP167),($E167-SUM($V167:AP167))*$N167),0),0)</f>
        <v>0</v>
      </c>
      <c r="AR167" s="136">
        <f>IF(COLUMN(AR$12)-COLUMN($V$12)+1&lt;=$U167,ROUNDUP(IF(SUM($V167:AQ167)+($E167-SUM($V167:AQ167))*$N167&gt;$E167-$O167,$E167-$O167-SUM($V167:AQ167),($E167-SUM($V167:AQ167))*$N167),0),0)</f>
        <v>0</v>
      </c>
      <c r="AS167" s="136">
        <f>IF(COLUMN(AS$12)-COLUMN($V$12)+1&lt;=$U167,ROUNDUP(IF(SUM($V167:AR167)+($E167-SUM($V167:AR167))*$N167&gt;$E167-$O167,$E167-$O167-SUM($V167:AR167),($E167-SUM($V167:AR167))*$N167),0),0)</f>
        <v>0</v>
      </c>
      <c r="AT167" s="136">
        <f>IF(COLUMN(AT$12)-COLUMN($V$12)+1&lt;=$U167,ROUNDUP(IF(SUM($V167:AS167)+($E167-SUM($V167:AS167))*$N167&gt;$E167-$O167,$E167-$O167-SUM($V167:AS167),($E167-SUM($V167:AS167))*$N167),0),0)</f>
        <v>0</v>
      </c>
      <c r="AU167" s="136">
        <f>IF(COLUMN(AU$12)-COLUMN($V$12)+1&lt;=$U167,ROUNDUP(IF(SUM($V167:AT167)+($E167-SUM($V167:AT167))*$N167&gt;$E167-$O167,$E167-$O167-SUM($V167:AT167),($E167-SUM($V167:AT167))*$N167),0),0)</f>
        <v>0</v>
      </c>
      <c r="AV167" s="136">
        <f>IF(COLUMN(AV$12)-COLUMN($V$12)+1&lt;=$U167,ROUNDUP(IF(SUM($V167:AU167)+($E167-SUM($V167:AU167))*$N167&gt;$E167-$O167,$E167-$O167-SUM($V167:AU167),($E167-SUM($V167:AU167))*$N167),0),0)</f>
        <v>0</v>
      </c>
      <c r="AW167" s="136">
        <f>IF(COLUMN(AW$12)-COLUMN($V$12)+1&lt;=$U167,ROUNDUP(IF(SUM($V167:AV167)+($E167-SUM($V167:AV167))*$N167&gt;$E167-$O167,$E167-$O167-SUM($V167:AV167),($E167-SUM($V167:AV167))*$N167),0),0)</f>
        <v>0</v>
      </c>
      <c r="AX167" s="136">
        <f>IF(COLUMN(AX$12)-COLUMN($V$12)+1&lt;=$U167,ROUNDUP(IF(SUM($V167:AW167)+($E167-SUM($V167:AW167))*$N167&gt;$E167-$O167,$E167-$O167-SUM($V167:AW167),($E167-SUM($V167:AW167))*$N167),0),0)</f>
        <v>0</v>
      </c>
      <c r="AY167" s="136">
        <f>IF(COLUMN(AY$12)-COLUMN($V$12)+1&lt;=$U167,ROUNDUP(IF(SUM($V167:AX167)+($E167-SUM($V167:AX167))*$N167&gt;$E167-$O167,$E167-$O167-SUM($V167:AX167),($E167-SUM($V167:AX167))*$N167),0),0)</f>
        <v>0</v>
      </c>
      <c r="AZ167" s="136">
        <f>IF(COLUMN(AZ$12)-COLUMN($V$12)+1&lt;=$U167,ROUNDUP(IF(SUM($V167:AY167)+($E167-SUM($V167:AY167))*$N167&gt;$E167-$O167,$E167-$O167-SUM($V167:AY167),($E167-SUM($V167:AY167))*$N167),0),0)</f>
        <v>0</v>
      </c>
      <c r="BA167" s="136">
        <f>IF(COLUMN(BA$12)-COLUMN($V$12)+1&lt;=$U167,ROUNDUP(IF(SUM($V167:AZ167)+($E167-SUM($V167:AZ167))*$N167&gt;$E167-$O167,$E167-$O167-SUM($V167:AZ167),($E167-SUM($V167:AZ167))*$N167),0),0)</f>
        <v>0</v>
      </c>
      <c r="BB167" s="556">
        <f t="shared" si="136"/>
        <v>0</v>
      </c>
      <c r="BC167" s="556">
        <f t="shared" si="137"/>
        <v>0</v>
      </c>
      <c r="BD167" s="146">
        <f t="shared" si="138"/>
        <v>0</v>
      </c>
      <c r="BE167" s="146">
        <f t="shared" si="139"/>
        <v>0</v>
      </c>
      <c r="BF167" s="146">
        <f t="shared" si="140"/>
        <v>0</v>
      </c>
      <c r="BH167" s="557">
        <f t="shared" si="141"/>
        <v>0</v>
      </c>
      <c r="BI167" s="558">
        <f t="shared" si="150"/>
        <v>0</v>
      </c>
      <c r="BJ167" s="558">
        <f t="shared" si="151"/>
        <v>0</v>
      </c>
      <c r="BK167" s="557">
        <f t="shared" si="142"/>
        <v>0</v>
      </c>
      <c r="BL167" s="558">
        <f t="shared" si="152"/>
        <v>0</v>
      </c>
      <c r="BM167" s="558">
        <f t="shared" si="153"/>
        <v>0</v>
      </c>
      <c r="BN167" s="558">
        <f t="shared" si="154"/>
        <v>0</v>
      </c>
      <c r="BO167" s="558">
        <f t="shared" si="155"/>
        <v>0</v>
      </c>
      <c r="BP167" s="558">
        <f t="shared" si="156"/>
        <v>0</v>
      </c>
      <c r="BQ167" s="558">
        <f t="shared" si="157"/>
        <v>0</v>
      </c>
      <c r="BR167" s="533"/>
      <c r="BS167" s="557">
        <f t="shared" si="143"/>
        <v>0</v>
      </c>
      <c r="BT167" s="558">
        <f t="shared" si="158"/>
        <v>0</v>
      </c>
      <c r="BU167" s="558">
        <f t="shared" si="159"/>
        <v>0</v>
      </c>
      <c r="BV167" s="557">
        <f t="shared" si="144"/>
        <v>0</v>
      </c>
      <c r="BW167" s="558">
        <f t="shared" si="160"/>
        <v>0</v>
      </c>
      <c r="BX167" s="558">
        <f t="shared" si="161"/>
        <v>0</v>
      </c>
      <c r="BY167" s="558">
        <f t="shared" si="162"/>
        <v>0</v>
      </c>
      <c r="BZ167" s="558">
        <f t="shared" si="163"/>
        <v>0</v>
      </c>
      <c r="CA167" s="558">
        <f t="shared" si="164"/>
        <v>0</v>
      </c>
      <c r="CB167" s="558">
        <f t="shared" si="165"/>
        <v>0</v>
      </c>
      <c r="CC167" s="533"/>
      <c r="CD167" s="533"/>
      <c r="CE167" s="533"/>
      <c r="CF167" s="533"/>
      <c r="CG167" s="533"/>
      <c r="CH167" s="533"/>
      <c r="CI167" s="533"/>
      <c r="CJ167" s="533"/>
      <c r="CK167" s="533"/>
      <c r="CL167" s="533"/>
      <c r="CM167" s="533"/>
      <c r="CN167" s="533"/>
      <c r="CO167" s="533"/>
      <c r="CP167" s="533"/>
      <c r="CQ167" s="533"/>
      <c r="CR167" s="533"/>
      <c r="CS167" s="533"/>
      <c r="CT167" s="533"/>
      <c r="CU167" s="533"/>
      <c r="CV167" s="533"/>
      <c r="CW167" s="533"/>
      <c r="CX167" s="533"/>
      <c r="CY167" s="533"/>
      <c r="CZ167" s="533"/>
    </row>
    <row r="168" spans="2:104" ht="13.5" x14ac:dyDescent="0.2">
      <c r="B168" s="145" t="str">
        <f t="shared" si="145"/>
        <v/>
      </c>
      <c r="C168" s="550"/>
      <c r="D168" s="551"/>
      <c r="E168" s="552"/>
      <c r="F168" s="553"/>
      <c r="G168" s="553"/>
      <c r="H168" s="554"/>
      <c r="I168" s="554"/>
      <c r="J168" s="554"/>
      <c r="K168" s="554"/>
      <c r="L168" s="613" t="str" cm="1">
        <f t="array" ref="L168">IF(OR(NOT(ISBLANK(H168:K168))),SUM(H168:K168), "")</f>
        <v/>
      </c>
      <c r="M168" s="613" t="str">
        <f t="shared" si="146"/>
        <v/>
      </c>
      <c r="N168" s="555" t="str">
        <f t="shared" si="130"/>
        <v/>
      </c>
      <c r="O168" s="532">
        <f t="shared" si="131"/>
        <v>0</v>
      </c>
      <c r="P168" s="146">
        <f t="shared" si="132"/>
        <v>0</v>
      </c>
      <c r="Q168" s="146">
        <f t="shared" si="147"/>
        <v>0</v>
      </c>
      <c r="R168" s="146">
        <f t="shared" si="148"/>
        <v>0</v>
      </c>
      <c r="S168" s="146" t="str">
        <f t="shared" si="133"/>
        <v/>
      </c>
      <c r="T168" s="146" t="str">
        <f t="shared" si="134"/>
        <v/>
      </c>
      <c r="U168" s="146">
        <f t="shared" si="149"/>
        <v>0</v>
      </c>
      <c r="V168" s="136">
        <f t="shared" si="135"/>
        <v>0</v>
      </c>
      <c r="W168" s="136">
        <f>IF(COLUMN(W$12)-COLUMN($V$12)+1&lt;=$U168,ROUNDUP(IF(SUM($V168:V168)+($E168-SUM($V168:V168))*$N168&gt;$E168-$O168,$E168-$O168-SUM($V168:V168),($E168-SUM($V168:V168))*$N168),0),0)</f>
        <v>0</v>
      </c>
      <c r="X168" s="136">
        <f>IF(COLUMN(X$12)-COLUMN($V$12)+1&lt;=$U168,ROUNDUP(IF(SUM($V168:W168)+($E168-SUM($V168:W168))*$N168&gt;$E168-$O168,$E168-$O168-SUM($V168:W168),($E168-SUM($V168:W168))*$N168),0),0)</f>
        <v>0</v>
      </c>
      <c r="Y168" s="136">
        <f>IF(COLUMN(Y$12)-COLUMN($V$12)+1&lt;=$U168,ROUNDUP(IF(SUM($V168:X168)+($E168-SUM($V168:X168))*$N168&gt;$E168-$O168,$E168-$O168-SUM($V168:X168),($E168-SUM($V168:X168))*$N168),0),0)</f>
        <v>0</v>
      </c>
      <c r="Z168" s="136">
        <f>IF(COLUMN(Z$12)-COLUMN($V$12)+1&lt;=$U168,ROUNDUP(IF(SUM($V168:Y168)+($E168-SUM($V168:Y168))*$N168&gt;$E168-$O168,$E168-$O168-SUM($V168:Y168),($E168-SUM($V168:Y168))*$N168),0),0)</f>
        <v>0</v>
      </c>
      <c r="AA168" s="136">
        <f>IF(COLUMN(AA$12)-COLUMN($V$12)+1&lt;=$U168,ROUNDUP(IF(SUM($V168:Z168)+($E168-SUM($V168:Z168))*$N168&gt;$E168-$O168,$E168-$O168-SUM($V168:Z168),($E168-SUM($V168:Z168))*$N168),0),0)</f>
        <v>0</v>
      </c>
      <c r="AB168" s="136">
        <f>IF(COLUMN(AB$12)-COLUMN($V$12)+1&lt;=$U168,ROUNDUP(IF(SUM($V168:AA168)+($E168-SUM($V168:AA168))*$N168&gt;$E168-$O168,$E168-$O168-SUM($V168:AA168),($E168-SUM($V168:AA168))*$N168),0),0)</f>
        <v>0</v>
      </c>
      <c r="AC168" s="136">
        <f>IF(COLUMN(AC$12)-COLUMN($V$12)+1&lt;=$U168,ROUNDUP(IF(SUM($V168:AB168)+($E168-SUM($V168:AB168))*$N168&gt;$E168-$O168,$E168-$O168-SUM($V168:AB168),($E168-SUM($V168:AB168))*$N168),0),0)</f>
        <v>0</v>
      </c>
      <c r="AD168" s="136">
        <f>IF(COLUMN(AD$12)-COLUMN($V$12)+1&lt;=$U168,ROUNDUP(IF(SUM($V168:AC168)+($E168-SUM($V168:AC168))*$N168&gt;$E168-$O168,$E168-$O168-SUM($V168:AC168),($E168-SUM($V168:AC168))*$N168),0),0)</f>
        <v>0</v>
      </c>
      <c r="AE168" s="136">
        <f>IF(COLUMN(AE$12)-COLUMN($V$12)+1&lt;=$U168,ROUNDUP(IF(SUM($V168:AD168)+($E168-SUM($V168:AD168))*$N168&gt;$E168-$O168,$E168-$O168-SUM($V168:AD168),($E168-SUM($V168:AD168))*$N168),0),0)</f>
        <v>0</v>
      </c>
      <c r="AF168" s="136">
        <f>IF(COLUMN(AF$12)-COLUMN($V$12)+1&lt;=$U168,ROUNDUP(IF(SUM($V168:AE168)+($E168-SUM($V168:AE168))*$N168&gt;$E168-$O168,$E168-$O168-SUM($V168:AE168),($E168-SUM($V168:AE168))*$N168),0),0)</f>
        <v>0</v>
      </c>
      <c r="AG168" s="136">
        <f>IF(COLUMN(AG$12)-COLUMN($V$12)+1&lt;=$U168,ROUNDUP(IF(SUM($V168:AF168)+($E168-SUM($V168:AF168))*$N168&gt;$E168-$O168,$E168-$O168-SUM($V168:AF168),($E168-SUM($V168:AF168))*$N168),0),0)</f>
        <v>0</v>
      </c>
      <c r="AH168" s="136">
        <f>IF(COLUMN(AH$12)-COLUMN($V$12)+1&lt;=$U168,ROUNDUP(IF(SUM($V168:AG168)+($E168-SUM($V168:AG168))*$N168&gt;$E168-$O168,$E168-$O168-SUM($V168:AG168),($E168-SUM($V168:AG168))*$N168),0),0)</f>
        <v>0</v>
      </c>
      <c r="AI168" s="136">
        <f>IF(COLUMN(AI$12)-COLUMN($V$12)+1&lt;=$U168,ROUNDUP(IF(SUM($V168:AH168)+($E168-SUM($V168:AH168))*$N168&gt;$E168-$O168,$E168-$O168-SUM($V168:AH168),($E168-SUM($V168:AH168))*$N168),0),0)</f>
        <v>0</v>
      </c>
      <c r="AJ168" s="136">
        <f>IF(COLUMN(AJ$12)-COLUMN($V$12)+1&lt;=$U168,ROUNDUP(IF(SUM($V168:AI168)+($E168-SUM($V168:AI168))*$N168&gt;$E168-$O168,$E168-$O168-SUM($V168:AI168),($E168-SUM($V168:AI168))*$N168),0),0)</f>
        <v>0</v>
      </c>
      <c r="AK168" s="136">
        <f>IF(COLUMN(AK$12)-COLUMN($V$12)+1&lt;=$U168,ROUNDUP(IF(SUM($V168:AJ168)+($E168-SUM($V168:AJ168))*$N168&gt;$E168-$O168,$E168-$O168-SUM($V168:AJ168),($E168-SUM($V168:AJ168))*$N168),0),0)</f>
        <v>0</v>
      </c>
      <c r="AL168" s="136">
        <f>IF(COLUMN(AL$12)-COLUMN($V$12)+1&lt;=$U168,ROUNDUP(IF(SUM($V168:AK168)+($E168-SUM($V168:AK168))*$N168&gt;$E168-$O168,$E168-$O168-SUM($V168:AK168),($E168-SUM($V168:AK168))*$N168),0),0)</f>
        <v>0</v>
      </c>
      <c r="AM168" s="136">
        <f>IF(COLUMN(AM$12)-COLUMN($V$12)+1&lt;=$U168,ROUNDUP(IF(SUM($V168:AL168)+($E168-SUM($V168:AL168))*$N168&gt;$E168-$O168,$E168-$O168-SUM($V168:AL168),($E168-SUM($V168:AL168))*$N168),0),0)</f>
        <v>0</v>
      </c>
      <c r="AN168" s="136">
        <f>IF(COLUMN(AN$12)-COLUMN($V$12)+1&lt;=$U168,ROUNDUP(IF(SUM($V168:AM168)+($E168-SUM($V168:AM168))*$N168&gt;$E168-$O168,$E168-$O168-SUM($V168:AM168),($E168-SUM($V168:AM168))*$N168),0),0)</f>
        <v>0</v>
      </c>
      <c r="AO168" s="136">
        <f>IF(COLUMN(AO$12)-COLUMN($V$12)+1&lt;=$U168,ROUNDUP(IF(SUM($V168:AN168)+($E168-SUM($V168:AN168))*$N168&gt;$E168-$O168,$E168-$O168-SUM($V168:AN168),($E168-SUM($V168:AN168))*$N168),0),0)</f>
        <v>0</v>
      </c>
      <c r="AP168" s="136">
        <f>IF(COLUMN(AP$12)-COLUMN($V$12)+1&lt;=$U168,ROUNDUP(IF(SUM($V168:AO168)+($E168-SUM($V168:AO168))*$N168&gt;$E168-$O168,$E168-$O168-SUM($V168:AO168),($E168-SUM($V168:AO168))*$N168),0),0)</f>
        <v>0</v>
      </c>
      <c r="AQ168" s="136">
        <f>IF(COLUMN(AQ$12)-COLUMN($V$12)+1&lt;=$U168,ROUNDUP(IF(SUM($V168:AP168)+($E168-SUM($V168:AP168))*$N168&gt;$E168-$O168,$E168-$O168-SUM($V168:AP168),($E168-SUM($V168:AP168))*$N168),0),0)</f>
        <v>0</v>
      </c>
      <c r="AR168" s="136">
        <f>IF(COLUMN(AR$12)-COLUMN($V$12)+1&lt;=$U168,ROUNDUP(IF(SUM($V168:AQ168)+($E168-SUM($V168:AQ168))*$N168&gt;$E168-$O168,$E168-$O168-SUM($V168:AQ168),($E168-SUM($V168:AQ168))*$N168),0),0)</f>
        <v>0</v>
      </c>
      <c r="AS168" s="136">
        <f>IF(COLUMN(AS$12)-COLUMN($V$12)+1&lt;=$U168,ROUNDUP(IF(SUM($V168:AR168)+($E168-SUM($V168:AR168))*$N168&gt;$E168-$O168,$E168-$O168-SUM($V168:AR168),($E168-SUM($V168:AR168))*$N168),0),0)</f>
        <v>0</v>
      </c>
      <c r="AT168" s="136">
        <f>IF(COLUMN(AT$12)-COLUMN($V$12)+1&lt;=$U168,ROUNDUP(IF(SUM($V168:AS168)+($E168-SUM($V168:AS168))*$N168&gt;$E168-$O168,$E168-$O168-SUM($V168:AS168),($E168-SUM($V168:AS168))*$N168),0),0)</f>
        <v>0</v>
      </c>
      <c r="AU168" s="136">
        <f>IF(COLUMN(AU$12)-COLUMN($V$12)+1&lt;=$U168,ROUNDUP(IF(SUM($V168:AT168)+($E168-SUM($V168:AT168))*$N168&gt;$E168-$O168,$E168-$O168-SUM($V168:AT168),($E168-SUM($V168:AT168))*$N168),0),0)</f>
        <v>0</v>
      </c>
      <c r="AV168" s="136">
        <f>IF(COLUMN(AV$12)-COLUMN($V$12)+1&lt;=$U168,ROUNDUP(IF(SUM($V168:AU168)+($E168-SUM($V168:AU168))*$N168&gt;$E168-$O168,$E168-$O168-SUM($V168:AU168),($E168-SUM($V168:AU168))*$N168),0),0)</f>
        <v>0</v>
      </c>
      <c r="AW168" s="136">
        <f>IF(COLUMN(AW$12)-COLUMN($V$12)+1&lt;=$U168,ROUNDUP(IF(SUM($V168:AV168)+($E168-SUM($V168:AV168))*$N168&gt;$E168-$O168,$E168-$O168-SUM($V168:AV168),($E168-SUM($V168:AV168))*$N168),0),0)</f>
        <v>0</v>
      </c>
      <c r="AX168" s="136">
        <f>IF(COLUMN(AX$12)-COLUMN($V$12)+1&lt;=$U168,ROUNDUP(IF(SUM($V168:AW168)+($E168-SUM($V168:AW168))*$N168&gt;$E168-$O168,$E168-$O168-SUM($V168:AW168),($E168-SUM($V168:AW168))*$N168),0),0)</f>
        <v>0</v>
      </c>
      <c r="AY168" s="136">
        <f>IF(COLUMN(AY$12)-COLUMN($V$12)+1&lt;=$U168,ROUNDUP(IF(SUM($V168:AX168)+($E168-SUM($V168:AX168))*$N168&gt;$E168-$O168,$E168-$O168-SUM($V168:AX168),($E168-SUM($V168:AX168))*$N168),0),0)</f>
        <v>0</v>
      </c>
      <c r="AZ168" s="136">
        <f>IF(COLUMN(AZ$12)-COLUMN($V$12)+1&lt;=$U168,ROUNDUP(IF(SUM($V168:AY168)+($E168-SUM($V168:AY168))*$N168&gt;$E168-$O168,$E168-$O168-SUM($V168:AY168),($E168-SUM($V168:AY168))*$N168),0),0)</f>
        <v>0</v>
      </c>
      <c r="BA168" s="136">
        <f>IF(COLUMN(BA$12)-COLUMN($V$12)+1&lt;=$U168,ROUNDUP(IF(SUM($V168:AZ168)+($E168-SUM($V168:AZ168))*$N168&gt;$E168-$O168,$E168-$O168-SUM($V168:AZ168),($E168-SUM($V168:AZ168))*$N168),0),0)</f>
        <v>0</v>
      </c>
      <c r="BB168" s="556">
        <f t="shared" si="136"/>
        <v>0</v>
      </c>
      <c r="BC168" s="556">
        <f t="shared" si="137"/>
        <v>0</v>
      </c>
      <c r="BD168" s="146">
        <f t="shared" si="138"/>
        <v>0</v>
      </c>
      <c r="BE168" s="146">
        <f t="shared" si="139"/>
        <v>0</v>
      </c>
      <c r="BF168" s="146">
        <f t="shared" si="140"/>
        <v>0</v>
      </c>
      <c r="BH168" s="557">
        <f t="shared" si="141"/>
        <v>0</v>
      </c>
      <c r="BI168" s="558">
        <f t="shared" si="150"/>
        <v>0</v>
      </c>
      <c r="BJ168" s="558">
        <f t="shared" si="151"/>
        <v>0</v>
      </c>
      <c r="BK168" s="557">
        <f t="shared" si="142"/>
        <v>0</v>
      </c>
      <c r="BL168" s="558">
        <f t="shared" si="152"/>
        <v>0</v>
      </c>
      <c r="BM168" s="558">
        <f t="shared" si="153"/>
        <v>0</v>
      </c>
      <c r="BN168" s="558">
        <f t="shared" si="154"/>
        <v>0</v>
      </c>
      <c r="BO168" s="558">
        <f t="shared" si="155"/>
        <v>0</v>
      </c>
      <c r="BP168" s="558">
        <f t="shared" si="156"/>
        <v>0</v>
      </c>
      <c r="BQ168" s="558">
        <f t="shared" si="157"/>
        <v>0</v>
      </c>
      <c r="BR168" s="533"/>
      <c r="BS168" s="557">
        <f t="shared" si="143"/>
        <v>0</v>
      </c>
      <c r="BT168" s="558">
        <f t="shared" si="158"/>
        <v>0</v>
      </c>
      <c r="BU168" s="558">
        <f t="shared" si="159"/>
        <v>0</v>
      </c>
      <c r="BV168" s="557">
        <f t="shared" si="144"/>
        <v>0</v>
      </c>
      <c r="BW168" s="558">
        <f t="shared" si="160"/>
        <v>0</v>
      </c>
      <c r="BX168" s="558">
        <f t="shared" si="161"/>
        <v>0</v>
      </c>
      <c r="BY168" s="558">
        <f t="shared" si="162"/>
        <v>0</v>
      </c>
      <c r="BZ168" s="558">
        <f t="shared" si="163"/>
        <v>0</v>
      </c>
      <c r="CA168" s="558">
        <f t="shared" si="164"/>
        <v>0</v>
      </c>
      <c r="CB168" s="558">
        <f t="shared" si="165"/>
        <v>0</v>
      </c>
      <c r="CC168" s="533"/>
      <c r="CD168" s="533"/>
      <c r="CE168" s="533"/>
      <c r="CF168" s="533"/>
      <c r="CG168" s="533"/>
      <c r="CH168" s="533"/>
      <c r="CI168" s="533"/>
      <c r="CJ168" s="533"/>
      <c r="CK168" s="533"/>
      <c r="CL168" s="533"/>
      <c r="CM168" s="533"/>
      <c r="CN168" s="533"/>
      <c r="CO168" s="533"/>
      <c r="CP168" s="533"/>
      <c r="CQ168" s="533"/>
      <c r="CR168" s="533"/>
      <c r="CS168" s="533"/>
      <c r="CT168" s="533"/>
      <c r="CU168" s="533"/>
      <c r="CV168" s="533"/>
      <c r="CW168" s="533"/>
      <c r="CX168" s="533"/>
      <c r="CY168" s="533"/>
      <c r="CZ168" s="533"/>
    </row>
    <row r="169" spans="2:104" ht="13.5" x14ac:dyDescent="0.2">
      <c r="B169" s="145" t="str">
        <f t="shared" si="145"/>
        <v/>
      </c>
      <c r="C169" s="550"/>
      <c r="D169" s="551"/>
      <c r="E169" s="552"/>
      <c r="F169" s="553"/>
      <c r="G169" s="553"/>
      <c r="H169" s="554"/>
      <c r="I169" s="554"/>
      <c r="J169" s="554"/>
      <c r="K169" s="554"/>
      <c r="L169" s="613" t="str" cm="1">
        <f t="array" ref="L169">IF(OR(NOT(ISBLANK(H169:K169))),SUM(H169:K169), "")</f>
        <v/>
      </c>
      <c r="M169" s="613" t="str">
        <f t="shared" si="146"/>
        <v/>
      </c>
      <c r="N169" s="555" t="str">
        <f t="shared" si="130"/>
        <v/>
      </c>
      <c r="O169" s="532">
        <f t="shared" si="131"/>
        <v>0</v>
      </c>
      <c r="P169" s="146">
        <f t="shared" si="132"/>
        <v>0</v>
      </c>
      <c r="Q169" s="146">
        <f t="shared" si="147"/>
        <v>0</v>
      </c>
      <c r="R169" s="146">
        <f t="shared" si="148"/>
        <v>0</v>
      </c>
      <c r="S169" s="146" t="str">
        <f t="shared" si="133"/>
        <v/>
      </c>
      <c r="T169" s="146" t="str">
        <f t="shared" si="134"/>
        <v/>
      </c>
      <c r="U169" s="146">
        <f t="shared" si="149"/>
        <v>0</v>
      </c>
      <c r="V169" s="136">
        <f t="shared" si="135"/>
        <v>0</v>
      </c>
      <c r="W169" s="136">
        <f>IF(COLUMN(W$12)-COLUMN($V$12)+1&lt;=$U169,ROUNDUP(IF(SUM($V169:V169)+($E169-SUM($V169:V169))*$N169&gt;$E169-$O169,$E169-$O169-SUM($V169:V169),($E169-SUM($V169:V169))*$N169),0),0)</f>
        <v>0</v>
      </c>
      <c r="X169" s="136">
        <f>IF(COLUMN(X$12)-COLUMN($V$12)+1&lt;=$U169,ROUNDUP(IF(SUM($V169:W169)+($E169-SUM($V169:W169))*$N169&gt;$E169-$O169,$E169-$O169-SUM($V169:W169),($E169-SUM($V169:W169))*$N169),0),0)</f>
        <v>0</v>
      </c>
      <c r="Y169" s="136">
        <f>IF(COLUMN(Y$12)-COLUMN($V$12)+1&lt;=$U169,ROUNDUP(IF(SUM($V169:X169)+($E169-SUM($V169:X169))*$N169&gt;$E169-$O169,$E169-$O169-SUM($V169:X169),($E169-SUM($V169:X169))*$N169),0),0)</f>
        <v>0</v>
      </c>
      <c r="Z169" s="136">
        <f>IF(COLUMN(Z$12)-COLUMN($V$12)+1&lt;=$U169,ROUNDUP(IF(SUM($V169:Y169)+($E169-SUM($V169:Y169))*$N169&gt;$E169-$O169,$E169-$O169-SUM($V169:Y169),($E169-SUM($V169:Y169))*$N169),0),0)</f>
        <v>0</v>
      </c>
      <c r="AA169" s="136">
        <f>IF(COLUMN(AA$12)-COLUMN($V$12)+1&lt;=$U169,ROUNDUP(IF(SUM($V169:Z169)+($E169-SUM($V169:Z169))*$N169&gt;$E169-$O169,$E169-$O169-SUM($V169:Z169),($E169-SUM($V169:Z169))*$N169),0),0)</f>
        <v>0</v>
      </c>
      <c r="AB169" s="136">
        <f>IF(COLUMN(AB$12)-COLUMN($V$12)+1&lt;=$U169,ROUNDUP(IF(SUM($V169:AA169)+($E169-SUM($V169:AA169))*$N169&gt;$E169-$O169,$E169-$O169-SUM($V169:AA169),($E169-SUM($V169:AA169))*$N169),0),0)</f>
        <v>0</v>
      </c>
      <c r="AC169" s="136">
        <f>IF(COLUMN(AC$12)-COLUMN($V$12)+1&lt;=$U169,ROUNDUP(IF(SUM($V169:AB169)+($E169-SUM($V169:AB169))*$N169&gt;$E169-$O169,$E169-$O169-SUM($V169:AB169),($E169-SUM($V169:AB169))*$N169),0),0)</f>
        <v>0</v>
      </c>
      <c r="AD169" s="136">
        <f>IF(COLUMN(AD$12)-COLUMN($V$12)+1&lt;=$U169,ROUNDUP(IF(SUM($V169:AC169)+($E169-SUM($V169:AC169))*$N169&gt;$E169-$O169,$E169-$O169-SUM($V169:AC169),($E169-SUM($V169:AC169))*$N169),0),0)</f>
        <v>0</v>
      </c>
      <c r="AE169" s="136">
        <f>IF(COLUMN(AE$12)-COLUMN($V$12)+1&lt;=$U169,ROUNDUP(IF(SUM($V169:AD169)+($E169-SUM($V169:AD169))*$N169&gt;$E169-$O169,$E169-$O169-SUM($V169:AD169),($E169-SUM($V169:AD169))*$N169),0),0)</f>
        <v>0</v>
      </c>
      <c r="AF169" s="136">
        <f>IF(COLUMN(AF$12)-COLUMN($V$12)+1&lt;=$U169,ROUNDUP(IF(SUM($V169:AE169)+($E169-SUM($V169:AE169))*$N169&gt;$E169-$O169,$E169-$O169-SUM($V169:AE169),($E169-SUM($V169:AE169))*$N169),0),0)</f>
        <v>0</v>
      </c>
      <c r="AG169" s="136">
        <f>IF(COLUMN(AG$12)-COLUMN($V$12)+1&lt;=$U169,ROUNDUP(IF(SUM($V169:AF169)+($E169-SUM($V169:AF169))*$N169&gt;$E169-$O169,$E169-$O169-SUM($V169:AF169),($E169-SUM($V169:AF169))*$N169),0),0)</f>
        <v>0</v>
      </c>
      <c r="AH169" s="136">
        <f>IF(COLUMN(AH$12)-COLUMN($V$12)+1&lt;=$U169,ROUNDUP(IF(SUM($V169:AG169)+($E169-SUM($V169:AG169))*$N169&gt;$E169-$O169,$E169-$O169-SUM($V169:AG169),($E169-SUM($V169:AG169))*$N169),0),0)</f>
        <v>0</v>
      </c>
      <c r="AI169" s="136">
        <f>IF(COLUMN(AI$12)-COLUMN($V$12)+1&lt;=$U169,ROUNDUP(IF(SUM($V169:AH169)+($E169-SUM($V169:AH169))*$N169&gt;$E169-$O169,$E169-$O169-SUM($V169:AH169),($E169-SUM($V169:AH169))*$N169),0),0)</f>
        <v>0</v>
      </c>
      <c r="AJ169" s="136">
        <f>IF(COLUMN(AJ$12)-COLUMN($V$12)+1&lt;=$U169,ROUNDUP(IF(SUM($V169:AI169)+($E169-SUM($V169:AI169))*$N169&gt;$E169-$O169,$E169-$O169-SUM($V169:AI169),($E169-SUM($V169:AI169))*$N169),0),0)</f>
        <v>0</v>
      </c>
      <c r="AK169" s="136">
        <f>IF(COLUMN(AK$12)-COLUMN($V$12)+1&lt;=$U169,ROUNDUP(IF(SUM($V169:AJ169)+($E169-SUM($V169:AJ169))*$N169&gt;$E169-$O169,$E169-$O169-SUM($V169:AJ169),($E169-SUM($V169:AJ169))*$N169),0),0)</f>
        <v>0</v>
      </c>
      <c r="AL169" s="136">
        <f>IF(COLUMN(AL$12)-COLUMN($V$12)+1&lt;=$U169,ROUNDUP(IF(SUM($V169:AK169)+($E169-SUM($V169:AK169))*$N169&gt;$E169-$O169,$E169-$O169-SUM($V169:AK169),($E169-SUM($V169:AK169))*$N169),0),0)</f>
        <v>0</v>
      </c>
      <c r="AM169" s="136">
        <f>IF(COLUMN(AM$12)-COLUMN($V$12)+1&lt;=$U169,ROUNDUP(IF(SUM($V169:AL169)+($E169-SUM($V169:AL169))*$N169&gt;$E169-$O169,$E169-$O169-SUM($V169:AL169),($E169-SUM($V169:AL169))*$N169),0),0)</f>
        <v>0</v>
      </c>
      <c r="AN169" s="136">
        <f>IF(COLUMN(AN$12)-COLUMN($V$12)+1&lt;=$U169,ROUNDUP(IF(SUM($V169:AM169)+($E169-SUM($V169:AM169))*$N169&gt;$E169-$O169,$E169-$O169-SUM($V169:AM169),($E169-SUM($V169:AM169))*$N169),0),0)</f>
        <v>0</v>
      </c>
      <c r="AO169" s="136">
        <f>IF(COLUMN(AO$12)-COLUMN($V$12)+1&lt;=$U169,ROUNDUP(IF(SUM($V169:AN169)+($E169-SUM($V169:AN169))*$N169&gt;$E169-$O169,$E169-$O169-SUM($V169:AN169),($E169-SUM($V169:AN169))*$N169),0),0)</f>
        <v>0</v>
      </c>
      <c r="AP169" s="136">
        <f>IF(COLUMN(AP$12)-COLUMN($V$12)+1&lt;=$U169,ROUNDUP(IF(SUM($V169:AO169)+($E169-SUM($V169:AO169))*$N169&gt;$E169-$O169,$E169-$O169-SUM($V169:AO169),($E169-SUM($V169:AO169))*$N169),0),0)</f>
        <v>0</v>
      </c>
      <c r="AQ169" s="136">
        <f>IF(COLUMN(AQ$12)-COLUMN($V$12)+1&lt;=$U169,ROUNDUP(IF(SUM($V169:AP169)+($E169-SUM($V169:AP169))*$N169&gt;$E169-$O169,$E169-$O169-SUM($V169:AP169),($E169-SUM($V169:AP169))*$N169),0),0)</f>
        <v>0</v>
      </c>
      <c r="AR169" s="136">
        <f>IF(COLUMN(AR$12)-COLUMN($V$12)+1&lt;=$U169,ROUNDUP(IF(SUM($V169:AQ169)+($E169-SUM($V169:AQ169))*$N169&gt;$E169-$O169,$E169-$O169-SUM($V169:AQ169),($E169-SUM($V169:AQ169))*$N169),0),0)</f>
        <v>0</v>
      </c>
      <c r="AS169" s="136">
        <f>IF(COLUMN(AS$12)-COLUMN($V$12)+1&lt;=$U169,ROUNDUP(IF(SUM($V169:AR169)+($E169-SUM($V169:AR169))*$N169&gt;$E169-$O169,$E169-$O169-SUM($V169:AR169),($E169-SUM($V169:AR169))*$N169),0),0)</f>
        <v>0</v>
      </c>
      <c r="AT169" s="136">
        <f>IF(COLUMN(AT$12)-COLUMN($V$12)+1&lt;=$U169,ROUNDUP(IF(SUM($V169:AS169)+($E169-SUM($V169:AS169))*$N169&gt;$E169-$O169,$E169-$O169-SUM($V169:AS169),($E169-SUM($V169:AS169))*$N169),0),0)</f>
        <v>0</v>
      </c>
      <c r="AU169" s="136">
        <f>IF(COLUMN(AU$12)-COLUMN($V$12)+1&lt;=$U169,ROUNDUP(IF(SUM($V169:AT169)+($E169-SUM($V169:AT169))*$N169&gt;$E169-$O169,$E169-$O169-SUM($V169:AT169),($E169-SUM($V169:AT169))*$N169),0),0)</f>
        <v>0</v>
      </c>
      <c r="AV169" s="136">
        <f>IF(COLUMN(AV$12)-COLUMN($V$12)+1&lt;=$U169,ROUNDUP(IF(SUM($V169:AU169)+($E169-SUM($V169:AU169))*$N169&gt;$E169-$O169,$E169-$O169-SUM($V169:AU169),($E169-SUM($V169:AU169))*$N169),0),0)</f>
        <v>0</v>
      </c>
      <c r="AW169" s="136">
        <f>IF(COLUMN(AW$12)-COLUMN($V$12)+1&lt;=$U169,ROUNDUP(IF(SUM($V169:AV169)+($E169-SUM($V169:AV169))*$N169&gt;$E169-$O169,$E169-$O169-SUM($V169:AV169),($E169-SUM($V169:AV169))*$N169),0),0)</f>
        <v>0</v>
      </c>
      <c r="AX169" s="136">
        <f>IF(COLUMN(AX$12)-COLUMN($V$12)+1&lt;=$U169,ROUNDUP(IF(SUM($V169:AW169)+($E169-SUM($V169:AW169))*$N169&gt;$E169-$O169,$E169-$O169-SUM($V169:AW169),($E169-SUM($V169:AW169))*$N169),0),0)</f>
        <v>0</v>
      </c>
      <c r="AY169" s="136">
        <f>IF(COLUMN(AY$12)-COLUMN($V$12)+1&lt;=$U169,ROUNDUP(IF(SUM($V169:AX169)+($E169-SUM($V169:AX169))*$N169&gt;$E169-$O169,$E169-$O169-SUM($V169:AX169),($E169-SUM($V169:AX169))*$N169),0),0)</f>
        <v>0</v>
      </c>
      <c r="AZ169" s="136">
        <f>IF(COLUMN(AZ$12)-COLUMN($V$12)+1&lt;=$U169,ROUNDUP(IF(SUM($V169:AY169)+($E169-SUM($V169:AY169))*$N169&gt;$E169-$O169,$E169-$O169-SUM($V169:AY169),($E169-SUM($V169:AY169))*$N169),0),0)</f>
        <v>0</v>
      </c>
      <c r="BA169" s="136">
        <f>IF(COLUMN(BA$12)-COLUMN($V$12)+1&lt;=$U169,ROUNDUP(IF(SUM($V169:AZ169)+($E169-SUM($V169:AZ169))*$N169&gt;$E169-$O169,$E169-$O169-SUM($V169:AZ169),($E169-SUM($V169:AZ169))*$N169),0),0)</f>
        <v>0</v>
      </c>
      <c r="BB169" s="556">
        <f t="shared" si="136"/>
        <v>0</v>
      </c>
      <c r="BC169" s="556">
        <f t="shared" si="137"/>
        <v>0</v>
      </c>
      <c r="BD169" s="146">
        <f t="shared" si="138"/>
        <v>0</v>
      </c>
      <c r="BE169" s="146">
        <f t="shared" si="139"/>
        <v>0</v>
      </c>
      <c r="BF169" s="146">
        <f t="shared" si="140"/>
        <v>0</v>
      </c>
      <c r="BH169" s="557">
        <f t="shared" si="141"/>
        <v>0</v>
      </c>
      <c r="BI169" s="558">
        <f t="shared" si="150"/>
        <v>0</v>
      </c>
      <c r="BJ169" s="558">
        <f t="shared" si="151"/>
        <v>0</v>
      </c>
      <c r="BK169" s="557">
        <f t="shared" si="142"/>
        <v>0</v>
      </c>
      <c r="BL169" s="558">
        <f t="shared" si="152"/>
        <v>0</v>
      </c>
      <c r="BM169" s="558">
        <f t="shared" si="153"/>
        <v>0</v>
      </c>
      <c r="BN169" s="558">
        <f t="shared" si="154"/>
        <v>0</v>
      </c>
      <c r="BO169" s="558">
        <f t="shared" si="155"/>
        <v>0</v>
      </c>
      <c r="BP169" s="558">
        <f t="shared" si="156"/>
        <v>0</v>
      </c>
      <c r="BQ169" s="558">
        <f t="shared" si="157"/>
        <v>0</v>
      </c>
      <c r="BR169" s="533"/>
      <c r="BS169" s="557">
        <f t="shared" si="143"/>
        <v>0</v>
      </c>
      <c r="BT169" s="558">
        <f t="shared" si="158"/>
        <v>0</v>
      </c>
      <c r="BU169" s="558">
        <f t="shared" si="159"/>
        <v>0</v>
      </c>
      <c r="BV169" s="557">
        <f t="shared" si="144"/>
        <v>0</v>
      </c>
      <c r="BW169" s="558">
        <f t="shared" si="160"/>
        <v>0</v>
      </c>
      <c r="BX169" s="558">
        <f t="shared" si="161"/>
        <v>0</v>
      </c>
      <c r="BY169" s="558">
        <f t="shared" si="162"/>
        <v>0</v>
      </c>
      <c r="BZ169" s="558">
        <f t="shared" si="163"/>
        <v>0</v>
      </c>
      <c r="CA169" s="558">
        <f t="shared" si="164"/>
        <v>0</v>
      </c>
      <c r="CB169" s="558">
        <f t="shared" si="165"/>
        <v>0</v>
      </c>
      <c r="CC169" s="533"/>
      <c r="CD169" s="533"/>
      <c r="CE169" s="533"/>
      <c r="CF169" s="533"/>
      <c r="CG169" s="533"/>
      <c r="CH169" s="533"/>
      <c r="CI169" s="533"/>
      <c r="CJ169" s="533"/>
      <c r="CK169" s="533"/>
      <c r="CL169" s="533"/>
      <c r="CM169" s="533"/>
      <c r="CN169" s="533"/>
      <c r="CO169" s="533"/>
      <c r="CP169" s="533"/>
      <c r="CQ169" s="533"/>
      <c r="CR169" s="533"/>
      <c r="CS169" s="533"/>
      <c r="CT169" s="533"/>
      <c r="CU169" s="533"/>
      <c r="CV169" s="533"/>
      <c r="CW169" s="533"/>
      <c r="CX169" s="533"/>
      <c r="CY169" s="533"/>
      <c r="CZ169" s="533"/>
    </row>
    <row r="170" spans="2:104" ht="13.5" x14ac:dyDescent="0.2">
      <c r="B170" s="145" t="str">
        <f t="shared" si="145"/>
        <v/>
      </c>
      <c r="C170" s="550"/>
      <c r="D170" s="551"/>
      <c r="E170" s="552"/>
      <c r="F170" s="553"/>
      <c r="G170" s="553"/>
      <c r="H170" s="554"/>
      <c r="I170" s="554"/>
      <c r="J170" s="554"/>
      <c r="K170" s="554"/>
      <c r="L170" s="613" t="str" cm="1">
        <f t="array" ref="L170">IF(OR(NOT(ISBLANK(H170:K170))),SUM(H170:K170), "")</f>
        <v/>
      </c>
      <c r="M170" s="613" t="str">
        <f t="shared" si="146"/>
        <v/>
      </c>
      <c r="N170" s="555" t="str">
        <f t="shared" si="130"/>
        <v/>
      </c>
      <c r="O170" s="532">
        <f t="shared" si="131"/>
        <v>0</v>
      </c>
      <c r="P170" s="146">
        <f t="shared" si="132"/>
        <v>0</v>
      </c>
      <c r="Q170" s="146">
        <f t="shared" si="147"/>
        <v>0</v>
      </c>
      <c r="R170" s="146">
        <f t="shared" si="148"/>
        <v>0</v>
      </c>
      <c r="S170" s="146" t="str">
        <f t="shared" si="133"/>
        <v/>
      </c>
      <c r="T170" s="146" t="str">
        <f t="shared" si="134"/>
        <v/>
      </c>
      <c r="U170" s="146">
        <f t="shared" si="149"/>
        <v>0</v>
      </c>
      <c r="V170" s="136">
        <f t="shared" si="135"/>
        <v>0</v>
      </c>
      <c r="W170" s="136">
        <f>IF(COLUMN(W$12)-COLUMN($V$12)+1&lt;=$U170,ROUNDUP(IF(SUM($V170:V170)+($E170-SUM($V170:V170))*$N170&gt;$E170-$O170,$E170-$O170-SUM($V170:V170),($E170-SUM($V170:V170))*$N170),0),0)</f>
        <v>0</v>
      </c>
      <c r="X170" s="136">
        <f>IF(COLUMN(X$12)-COLUMN($V$12)+1&lt;=$U170,ROUNDUP(IF(SUM($V170:W170)+($E170-SUM($V170:W170))*$N170&gt;$E170-$O170,$E170-$O170-SUM($V170:W170),($E170-SUM($V170:W170))*$N170),0),0)</f>
        <v>0</v>
      </c>
      <c r="Y170" s="136">
        <f>IF(COLUMN(Y$12)-COLUMN($V$12)+1&lt;=$U170,ROUNDUP(IF(SUM($V170:X170)+($E170-SUM($V170:X170))*$N170&gt;$E170-$O170,$E170-$O170-SUM($V170:X170),($E170-SUM($V170:X170))*$N170),0),0)</f>
        <v>0</v>
      </c>
      <c r="Z170" s="136">
        <f>IF(COLUMN(Z$12)-COLUMN($V$12)+1&lt;=$U170,ROUNDUP(IF(SUM($V170:Y170)+($E170-SUM($V170:Y170))*$N170&gt;$E170-$O170,$E170-$O170-SUM($V170:Y170),($E170-SUM($V170:Y170))*$N170),0),0)</f>
        <v>0</v>
      </c>
      <c r="AA170" s="136">
        <f>IF(COLUMN(AA$12)-COLUMN($V$12)+1&lt;=$U170,ROUNDUP(IF(SUM($V170:Z170)+($E170-SUM($V170:Z170))*$N170&gt;$E170-$O170,$E170-$O170-SUM($V170:Z170),($E170-SUM($V170:Z170))*$N170),0),0)</f>
        <v>0</v>
      </c>
      <c r="AB170" s="136">
        <f>IF(COLUMN(AB$12)-COLUMN($V$12)+1&lt;=$U170,ROUNDUP(IF(SUM($V170:AA170)+($E170-SUM($V170:AA170))*$N170&gt;$E170-$O170,$E170-$O170-SUM($V170:AA170),($E170-SUM($V170:AA170))*$N170),0),0)</f>
        <v>0</v>
      </c>
      <c r="AC170" s="136">
        <f>IF(COLUMN(AC$12)-COLUMN($V$12)+1&lt;=$U170,ROUNDUP(IF(SUM($V170:AB170)+($E170-SUM($V170:AB170))*$N170&gt;$E170-$O170,$E170-$O170-SUM($V170:AB170),($E170-SUM($V170:AB170))*$N170),0),0)</f>
        <v>0</v>
      </c>
      <c r="AD170" s="136">
        <f>IF(COLUMN(AD$12)-COLUMN($V$12)+1&lt;=$U170,ROUNDUP(IF(SUM($V170:AC170)+($E170-SUM($V170:AC170))*$N170&gt;$E170-$O170,$E170-$O170-SUM($V170:AC170),($E170-SUM($V170:AC170))*$N170),0),0)</f>
        <v>0</v>
      </c>
      <c r="AE170" s="136">
        <f>IF(COLUMN(AE$12)-COLUMN($V$12)+1&lt;=$U170,ROUNDUP(IF(SUM($V170:AD170)+($E170-SUM($V170:AD170))*$N170&gt;$E170-$O170,$E170-$O170-SUM($V170:AD170),($E170-SUM($V170:AD170))*$N170),0),0)</f>
        <v>0</v>
      </c>
      <c r="AF170" s="136">
        <f>IF(COLUMN(AF$12)-COLUMN($V$12)+1&lt;=$U170,ROUNDUP(IF(SUM($V170:AE170)+($E170-SUM($V170:AE170))*$N170&gt;$E170-$O170,$E170-$O170-SUM($V170:AE170),($E170-SUM($V170:AE170))*$N170),0),0)</f>
        <v>0</v>
      </c>
      <c r="AG170" s="136">
        <f>IF(COLUMN(AG$12)-COLUMN($V$12)+1&lt;=$U170,ROUNDUP(IF(SUM($V170:AF170)+($E170-SUM($V170:AF170))*$N170&gt;$E170-$O170,$E170-$O170-SUM($V170:AF170),($E170-SUM($V170:AF170))*$N170),0),0)</f>
        <v>0</v>
      </c>
      <c r="AH170" s="136">
        <f>IF(COLUMN(AH$12)-COLUMN($V$12)+1&lt;=$U170,ROUNDUP(IF(SUM($V170:AG170)+($E170-SUM($V170:AG170))*$N170&gt;$E170-$O170,$E170-$O170-SUM($V170:AG170),($E170-SUM($V170:AG170))*$N170),0),0)</f>
        <v>0</v>
      </c>
      <c r="AI170" s="136">
        <f>IF(COLUMN(AI$12)-COLUMN($V$12)+1&lt;=$U170,ROUNDUP(IF(SUM($V170:AH170)+($E170-SUM($V170:AH170))*$N170&gt;$E170-$O170,$E170-$O170-SUM($V170:AH170),($E170-SUM($V170:AH170))*$N170),0),0)</f>
        <v>0</v>
      </c>
      <c r="AJ170" s="136">
        <f>IF(COLUMN(AJ$12)-COLUMN($V$12)+1&lt;=$U170,ROUNDUP(IF(SUM($V170:AI170)+($E170-SUM($V170:AI170))*$N170&gt;$E170-$O170,$E170-$O170-SUM($V170:AI170),($E170-SUM($V170:AI170))*$N170),0),0)</f>
        <v>0</v>
      </c>
      <c r="AK170" s="136">
        <f>IF(COLUMN(AK$12)-COLUMN($V$12)+1&lt;=$U170,ROUNDUP(IF(SUM($V170:AJ170)+($E170-SUM($V170:AJ170))*$N170&gt;$E170-$O170,$E170-$O170-SUM($V170:AJ170),($E170-SUM($V170:AJ170))*$N170),0),0)</f>
        <v>0</v>
      </c>
      <c r="AL170" s="136">
        <f>IF(COLUMN(AL$12)-COLUMN($V$12)+1&lt;=$U170,ROUNDUP(IF(SUM($V170:AK170)+($E170-SUM($V170:AK170))*$N170&gt;$E170-$O170,$E170-$O170-SUM($V170:AK170),($E170-SUM($V170:AK170))*$N170),0),0)</f>
        <v>0</v>
      </c>
      <c r="AM170" s="136">
        <f>IF(COLUMN(AM$12)-COLUMN($V$12)+1&lt;=$U170,ROUNDUP(IF(SUM($V170:AL170)+($E170-SUM($V170:AL170))*$N170&gt;$E170-$O170,$E170-$O170-SUM($V170:AL170),($E170-SUM($V170:AL170))*$N170),0),0)</f>
        <v>0</v>
      </c>
      <c r="AN170" s="136">
        <f>IF(COLUMN(AN$12)-COLUMN($V$12)+1&lt;=$U170,ROUNDUP(IF(SUM($V170:AM170)+($E170-SUM($V170:AM170))*$N170&gt;$E170-$O170,$E170-$O170-SUM($V170:AM170),($E170-SUM($V170:AM170))*$N170),0),0)</f>
        <v>0</v>
      </c>
      <c r="AO170" s="136">
        <f>IF(COLUMN(AO$12)-COLUMN($V$12)+1&lt;=$U170,ROUNDUP(IF(SUM($V170:AN170)+($E170-SUM($V170:AN170))*$N170&gt;$E170-$O170,$E170-$O170-SUM($V170:AN170),($E170-SUM($V170:AN170))*$N170),0),0)</f>
        <v>0</v>
      </c>
      <c r="AP170" s="136">
        <f>IF(COLUMN(AP$12)-COLUMN($V$12)+1&lt;=$U170,ROUNDUP(IF(SUM($V170:AO170)+($E170-SUM($V170:AO170))*$N170&gt;$E170-$O170,$E170-$O170-SUM($V170:AO170),($E170-SUM($V170:AO170))*$N170),0),0)</f>
        <v>0</v>
      </c>
      <c r="AQ170" s="136">
        <f>IF(COLUMN(AQ$12)-COLUMN($V$12)+1&lt;=$U170,ROUNDUP(IF(SUM($V170:AP170)+($E170-SUM($V170:AP170))*$N170&gt;$E170-$O170,$E170-$O170-SUM($V170:AP170),($E170-SUM($V170:AP170))*$N170),0),0)</f>
        <v>0</v>
      </c>
      <c r="AR170" s="136">
        <f>IF(COLUMN(AR$12)-COLUMN($V$12)+1&lt;=$U170,ROUNDUP(IF(SUM($V170:AQ170)+($E170-SUM($V170:AQ170))*$N170&gt;$E170-$O170,$E170-$O170-SUM($V170:AQ170),($E170-SUM($V170:AQ170))*$N170),0),0)</f>
        <v>0</v>
      </c>
      <c r="AS170" s="136">
        <f>IF(COLUMN(AS$12)-COLUMN($V$12)+1&lt;=$U170,ROUNDUP(IF(SUM($V170:AR170)+($E170-SUM($V170:AR170))*$N170&gt;$E170-$O170,$E170-$O170-SUM($V170:AR170),($E170-SUM($V170:AR170))*$N170),0),0)</f>
        <v>0</v>
      </c>
      <c r="AT170" s="136">
        <f>IF(COLUMN(AT$12)-COLUMN($V$12)+1&lt;=$U170,ROUNDUP(IF(SUM($V170:AS170)+($E170-SUM($V170:AS170))*$N170&gt;$E170-$O170,$E170-$O170-SUM($V170:AS170),($E170-SUM($V170:AS170))*$N170),0),0)</f>
        <v>0</v>
      </c>
      <c r="AU170" s="136">
        <f>IF(COLUMN(AU$12)-COLUMN($V$12)+1&lt;=$U170,ROUNDUP(IF(SUM($V170:AT170)+($E170-SUM($V170:AT170))*$N170&gt;$E170-$O170,$E170-$O170-SUM($V170:AT170),($E170-SUM($V170:AT170))*$N170),0),0)</f>
        <v>0</v>
      </c>
      <c r="AV170" s="136">
        <f>IF(COLUMN(AV$12)-COLUMN($V$12)+1&lt;=$U170,ROUNDUP(IF(SUM($V170:AU170)+($E170-SUM($V170:AU170))*$N170&gt;$E170-$O170,$E170-$O170-SUM($V170:AU170),($E170-SUM($V170:AU170))*$N170),0),0)</f>
        <v>0</v>
      </c>
      <c r="AW170" s="136">
        <f>IF(COLUMN(AW$12)-COLUMN($V$12)+1&lt;=$U170,ROUNDUP(IF(SUM($V170:AV170)+($E170-SUM($V170:AV170))*$N170&gt;$E170-$O170,$E170-$O170-SUM($V170:AV170),($E170-SUM($V170:AV170))*$N170),0),0)</f>
        <v>0</v>
      </c>
      <c r="AX170" s="136">
        <f>IF(COLUMN(AX$12)-COLUMN($V$12)+1&lt;=$U170,ROUNDUP(IF(SUM($V170:AW170)+($E170-SUM($V170:AW170))*$N170&gt;$E170-$O170,$E170-$O170-SUM($V170:AW170),($E170-SUM($V170:AW170))*$N170),0),0)</f>
        <v>0</v>
      </c>
      <c r="AY170" s="136">
        <f>IF(COLUMN(AY$12)-COLUMN($V$12)+1&lt;=$U170,ROUNDUP(IF(SUM($V170:AX170)+($E170-SUM($V170:AX170))*$N170&gt;$E170-$O170,$E170-$O170-SUM($V170:AX170),($E170-SUM($V170:AX170))*$N170),0),0)</f>
        <v>0</v>
      </c>
      <c r="AZ170" s="136">
        <f>IF(COLUMN(AZ$12)-COLUMN($V$12)+1&lt;=$U170,ROUNDUP(IF(SUM($V170:AY170)+($E170-SUM($V170:AY170))*$N170&gt;$E170-$O170,$E170-$O170-SUM($V170:AY170),($E170-SUM($V170:AY170))*$N170),0),0)</f>
        <v>0</v>
      </c>
      <c r="BA170" s="136">
        <f>IF(COLUMN(BA$12)-COLUMN($V$12)+1&lt;=$U170,ROUNDUP(IF(SUM($V170:AZ170)+($E170-SUM($V170:AZ170))*$N170&gt;$E170-$O170,$E170-$O170-SUM($V170:AZ170),($E170-SUM($V170:AZ170))*$N170),0),0)</f>
        <v>0</v>
      </c>
      <c r="BB170" s="556">
        <f t="shared" si="136"/>
        <v>0</v>
      </c>
      <c r="BC170" s="556">
        <f t="shared" si="137"/>
        <v>0</v>
      </c>
      <c r="BD170" s="146">
        <f t="shared" si="138"/>
        <v>0</v>
      </c>
      <c r="BE170" s="146">
        <f t="shared" si="139"/>
        <v>0</v>
      </c>
      <c r="BF170" s="146">
        <f t="shared" si="140"/>
        <v>0</v>
      </c>
      <c r="BH170" s="557">
        <f t="shared" si="141"/>
        <v>0</v>
      </c>
      <c r="BI170" s="558">
        <f t="shared" si="150"/>
        <v>0</v>
      </c>
      <c r="BJ170" s="558">
        <f t="shared" si="151"/>
        <v>0</v>
      </c>
      <c r="BK170" s="557">
        <f t="shared" si="142"/>
        <v>0</v>
      </c>
      <c r="BL170" s="558">
        <f t="shared" si="152"/>
        <v>0</v>
      </c>
      <c r="BM170" s="558">
        <f t="shared" si="153"/>
        <v>0</v>
      </c>
      <c r="BN170" s="558">
        <f t="shared" si="154"/>
        <v>0</v>
      </c>
      <c r="BO170" s="558">
        <f t="shared" si="155"/>
        <v>0</v>
      </c>
      <c r="BP170" s="558">
        <f t="shared" si="156"/>
        <v>0</v>
      </c>
      <c r="BQ170" s="558">
        <f t="shared" si="157"/>
        <v>0</v>
      </c>
      <c r="BR170" s="533"/>
      <c r="BS170" s="557">
        <f t="shared" si="143"/>
        <v>0</v>
      </c>
      <c r="BT170" s="558">
        <f t="shared" si="158"/>
        <v>0</v>
      </c>
      <c r="BU170" s="558">
        <f t="shared" si="159"/>
        <v>0</v>
      </c>
      <c r="BV170" s="557">
        <f t="shared" si="144"/>
        <v>0</v>
      </c>
      <c r="BW170" s="558">
        <f t="shared" si="160"/>
        <v>0</v>
      </c>
      <c r="BX170" s="558">
        <f t="shared" si="161"/>
        <v>0</v>
      </c>
      <c r="BY170" s="558">
        <f t="shared" si="162"/>
        <v>0</v>
      </c>
      <c r="BZ170" s="558">
        <f t="shared" si="163"/>
        <v>0</v>
      </c>
      <c r="CA170" s="558">
        <f t="shared" si="164"/>
        <v>0</v>
      </c>
      <c r="CB170" s="558">
        <f t="shared" si="165"/>
        <v>0</v>
      </c>
      <c r="CC170" s="533"/>
      <c r="CD170" s="533"/>
      <c r="CE170" s="533"/>
      <c r="CF170" s="533"/>
      <c r="CG170" s="533"/>
      <c r="CH170" s="533"/>
      <c r="CI170" s="533"/>
      <c r="CJ170" s="533"/>
      <c r="CK170" s="533"/>
      <c r="CL170" s="533"/>
      <c r="CM170" s="533"/>
      <c r="CN170" s="533"/>
      <c r="CO170" s="533"/>
      <c r="CP170" s="533"/>
      <c r="CQ170" s="533"/>
      <c r="CR170" s="533"/>
      <c r="CS170" s="533"/>
      <c r="CT170" s="533"/>
      <c r="CU170" s="533"/>
      <c r="CV170" s="533"/>
      <c r="CW170" s="533"/>
      <c r="CX170" s="533"/>
      <c r="CY170" s="533"/>
      <c r="CZ170" s="533"/>
    </row>
    <row r="171" spans="2:104" ht="13.5" x14ac:dyDescent="0.2">
      <c r="B171" s="145" t="str">
        <f t="shared" si="145"/>
        <v/>
      </c>
      <c r="C171" s="550"/>
      <c r="D171" s="551"/>
      <c r="E171" s="552"/>
      <c r="F171" s="553"/>
      <c r="G171" s="553"/>
      <c r="H171" s="554"/>
      <c r="I171" s="554"/>
      <c r="J171" s="554"/>
      <c r="K171" s="554"/>
      <c r="L171" s="613" t="str" cm="1">
        <f t="array" ref="L171">IF(OR(NOT(ISBLANK(H171:K171))),SUM(H171:K171), "")</f>
        <v/>
      </c>
      <c r="M171" s="613" t="str">
        <f t="shared" si="146"/>
        <v/>
      </c>
      <c r="N171" s="555" t="str">
        <f t="shared" si="130"/>
        <v/>
      </c>
      <c r="O171" s="532">
        <f t="shared" si="131"/>
        <v>0</v>
      </c>
      <c r="P171" s="146">
        <f t="shared" si="132"/>
        <v>0</v>
      </c>
      <c r="Q171" s="146">
        <f t="shared" si="147"/>
        <v>0</v>
      </c>
      <c r="R171" s="146">
        <f t="shared" si="148"/>
        <v>0</v>
      </c>
      <c r="S171" s="146" t="str">
        <f t="shared" si="133"/>
        <v/>
      </c>
      <c r="T171" s="146" t="str">
        <f t="shared" si="134"/>
        <v/>
      </c>
      <c r="U171" s="146">
        <f t="shared" si="149"/>
        <v>0</v>
      </c>
      <c r="V171" s="136">
        <f t="shared" si="135"/>
        <v>0</v>
      </c>
      <c r="W171" s="136">
        <f>IF(COLUMN(W$12)-COLUMN($V$12)+1&lt;=$U171,ROUNDUP(IF(SUM($V171:V171)+($E171-SUM($V171:V171))*$N171&gt;$E171-$O171,$E171-$O171-SUM($V171:V171),($E171-SUM($V171:V171))*$N171),0),0)</f>
        <v>0</v>
      </c>
      <c r="X171" s="136">
        <f>IF(COLUMN(X$12)-COLUMN($V$12)+1&lt;=$U171,ROUNDUP(IF(SUM($V171:W171)+($E171-SUM($V171:W171))*$N171&gt;$E171-$O171,$E171-$O171-SUM($V171:W171),($E171-SUM($V171:W171))*$N171),0),0)</f>
        <v>0</v>
      </c>
      <c r="Y171" s="136">
        <f>IF(COLUMN(Y$12)-COLUMN($V$12)+1&lt;=$U171,ROUNDUP(IF(SUM($V171:X171)+($E171-SUM($V171:X171))*$N171&gt;$E171-$O171,$E171-$O171-SUM($V171:X171),($E171-SUM($V171:X171))*$N171),0),0)</f>
        <v>0</v>
      </c>
      <c r="Z171" s="136">
        <f>IF(COLUMN(Z$12)-COLUMN($V$12)+1&lt;=$U171,ROUNDUP(IF(SUM($V171:Y171)+($E171-SUM($V171:Y171))*$N171&gt;$E171-$O171,$E171-$O171-SUM($V171:Y171),($E171-SUM($V171:Y171))*$N171),0),0)</f>
        <v>0</v>
      </c>
      <c r="AA171" s="136">
        <f>IF(COLUMN(AA$12)-COLUMN($V$12)+1&lt;=$U171,ROUNDUP(IF(SUM($V171:Z171)+($E171-SUM($V171:Z171))*$N171&gt;$E171-$O171,$E171-$O171-SUM($V171:Z171),($E171-SUM($V171:Z171))*$N171),0),0)</f>
        <v>0</v>
      </c>
      <c r="AB171" s="136">
        <f>IF(COLUMN(AB$12)-COLUMN($V$12)+1&lt;=$U171,ROUNDUP(IF(SUM($V171:AA171)+($E171-SUM($V171:AA171))*$N171&gt;$E171-$O171,$E171-$O171-SUM($V171:AA171),($E171-SUM($V171:AA171))*$N171),0),0)</f>
        <v>0</v>
      </c>
      <c r="AC171" s="136">
        <f>IF(COLUMN(AC$12)-COLUMN($V$12)+1&lt;=$U171,ROUNDUP(IF(SUM($V171:AB171)+($E171-SUM($V171:AB171))*$N171&gt;$E171-$O171,$E171-$O171-SUM($V171:AB171),($E171-SUM($V171:AB171))*$N171),0),0)</f>
        <v>0</v>
      </c>
      <c r="AD171" s="136">
        <f>IF(COLUMN(AD$12)-COLUMN($V$12)+1&lt;=$U171,ROUNDUP(IF(SUM($V171:AC171)+($E171-SUM($V171:AC171))*$N171&gt;$E171-$O171,$E171-$O171-SUM($V171:AC171),($E171-SUM($V171:AC171))*$N171),0),0)</f>
        <v>0</v>
      </c>
      <c r="AE171" s="136">
        <f>IF(COLUMN(AE$12)-COLUMN($V$12)+1&lt;=$U171,ROUNDUP(IF(SUM($V171:AD171)+($E171-SUM($V171:AD171))*$N171&gt;$E171-$O171,$E171-$O171-SUM($V171:AD171),($E171-SUM($V171:AD171))*$N171),0),0)</f>
        <v>0</v>
      </c>
      <c r="AF171" s="136">
        <f>IF(COLUMN(AF$12)-COLUMN($V$12)+1&lt;=$U171,ROUNDUP(IF(SUM($V171:AE171)+($E171-SUM($V171:AE171))*$N171&gt;$E171-$O171,$E171-$O171-SUM($V171:AE171),($E171-SUM($V171:AE171))*$N171),0),0)</f>
        <v>0</v>
      </c>
      <c r="AG171" s="136">
        <f>IF(COLUMN(AG$12)-COLUMN($V$12)+1&lt;=$U171,ROUNDUP(IF(SUM($V171:AF171)+($E171-SUM($V171:AF171))*$N171&gt;$E171-$O171,$E171-$O171-SUM($V171:AF171),($E171-SUM($V171:AF171))*$N171),0),0)</f>
        <v>0</v>
      </c>
      <c r="AH171" s="136">
        <f>IF(COLUMN(AH$12)-COLUMN($V$12)+1&lt;=$U171,ROUNDUP(IF(SUM($V171:AG171)+($E171-SUM($V171:AG171))*$N171&gt;$E171-$O171,$E171-$O171-SUM($V171:AG171),($E171-SUM($V171:AG171))*$N171),0),0)</f>
        <v>0</v>
      </c>
      <c r="AI171" s="136">
        <f>IF(COLUMN(AI$12)-COLUMN($V$12)+1&lt;=$U171,ROUNDUP(IF(SUM($V171:AH171)+($E171-SUM($V171:AH171))*$N171&gt;$E171-$O171,$E171-$O171-SUM($V171:AH171),($E171-SUM($V171:AH171))*$N171),0),0)</f>
        <v>0</v>
      </c>
      <c r="AJ171" s="136">
        <f>IF(COLUMN(AJ$12)-COLUMN($V$12)+1&lt;=$U171,ROUNDUP(IF(SUM($V171:AI171)+($E171-SUM($V171:AI171))*$N171&gt;$E171-$O171,$E171-$O171-SUM($V171:AI171),($E171-SUM($V171:AI171))*$N171),0),0)</f>
        <v>0</v>
      </c>
      <c r="AK171" s="136">
        <f>IF(COLUMN(AK$12)-COLUMN($V$12)+1&lt;=$U171,ROUNDUP(IF(SUM($V171:AJ171)+($E171-SUM($V171:AJ171))*$N171&gt;$E171-$O171,$E171-$O171-SUM($V171:AJ171),($E171-SUM($V171:AJ171))*$N171),0),0)</f>
        <v>0</v>
      </c>
      <c r="AL171" s="136">
        <f>IF(COLUMN(AL$12)-COLUMN($V$12)+1&lt;=$U171,ROUNDUP(IF(SUM($V171:AK171)+($E171-SUM($V171:AK171))*$N171&gt;$E171-$O171,$E171-$O171-SUM($V171:AK171),($E171-SUM($V171:AK171))*$N171),0),0)</f>
        <v>0</v>
      </c>
      <c r="AM171" s="136">
        <f>IF(COLUMN(AM$12)-COLUMN($V$12)+1&lt;=$U171,ROUNDUP(IF(SUM($V171:AL171)+($E171-SUM($V171:AL171))*$N171&gt;$E171-$O171,$E171-$O171-SUM($V171:AL171),($E171-SUM($V171:AL171))*$N171),0),0)</f>
        <v>0</v>
      </c>
      <c r="AN171" s="136">
        <f>IF(COLUMN(AN$12)-COLUMN($V$12)+1&lt;=$U171,ROUNDUP(IF(SUM($V171:AM171)+($E171-SUM($V171:AM171))*$N171&gt;$E171-$O171,$E171-$O171-SUM($V171:AM171),($E171-SUM($V171:AM171))*$N171),0),0)</f>
        <v>0</v>
      </c>
      <c r="AO171" s="136">
        <f>IF(COLUMN(AO$12)-COLUMN($V$12)+1&lt;=$U171,ROUNDUP(IF(SUM($V171:AN171)+($E171-SUM($V171:AN171))*$N171&gt;$E171-$O171,$E171-$O171-SUM($V171:AN171),($E171-SUM($V171:AN171))*$N171),0),0)</f>
        <v>0</v>
      </c>
      <c r="AP171" s="136">
        <f>IF(COLUMN(AP$12)-COLUMN($V$12)+1&lt;=$U171,ROUNDUP(IF(SUM($V171:AO171)+($E171-SUM($V171:AO171))*$N171&gt;$E171-$O171,$E171-$O171-SUM($V171:AO171),($E171-SUM($V171:AO171))*$N171),0),0)</f>
        <v>0</v>
      </c>
      <c r="AQ171" s="136">
        <f>IF(COLUMN(AQ$12)-COLUMN($V$12)+1&lt;=$U171,ROUNDUP(IF(SUM($V171:AP171)+($E171-SUM($V171:AP171))*$N171&gt;$E171-$O171,$E171-$O171-SUM($V171:AP171),($E171-SUM($V171:AP171))*$N171),0),0)</f>
        <v>0</v>
      </c>
      <c r="AR171" s="136">
        <f>IF(COLUMN(AR$12)-COLUMN($V$12)+1&lt;=$U171,ROUNDUP(IF(SUM($V171:AQ171)+($E171-SUM($V171:AQ171))*$N171&gt;$E171-$O171,$E171-$O171-SUM($V171:AQ171),($E171-SUM($V171:AQ171))*$N171),0),0)</f>
        <v>0</v>
      </c>
      <c r="AS171" s="136">
        <f>IF(COLUMN(AS$12)-COLUMN($V$12)+1&lt;=$U171,ROUNDUP(IF(SUM($V171:AR171)+($E171-SUM($V171:AR171))*$N171&gt;$E171-$O171,$E171-$O171-SUM($V171:AR171),($E171-SUM($V171:AR171))*$N171),0),0)</f>
        <v>0</v>
      </c>
      <c r="AT171" s="136">
        <f>IF(COLUMN(AT$12)-COLUMN($V$12)+1&lt;=$U171,ROUNDUP(IF(SUM($V171:AS171)+($E171-SUM($V171:AS171))*$N171&gt;$E171-$O171,$E171-$O171-SUM($V171:AS171),($E171-SUM($V171:AS171))*$N171),0),0)</f>
        <v>0</v>
      </c>
      <c r="AU171" s="136">
        <f>IF(COLUMN(AU$12)-COLUMN($V$12)+1&lt;=$U171,ROUNDUP(IF(SUM($V171:AT171)+($E171-SUM($V171:AT171))*$N171&gt;$E171-$O171,$E171-$O171-SUM($V171:AT171),($E171-SUM($V171:AT171))*$N171),0),0)</f>
        <v>0</v>
      </c>
      <c r="AV171" s="136">
        <f>IF(COLUMN(AV$12)-COLUMN($V$12)+1&lt;=$U171,ROUNDUP(IF(SUM($V171:AU171)+($E171-SUM($V171:AU171))*$N171&gt;$E171-$O171,$E171-$O171-SUM($V171:AU171),($E171-SUM($V171:AU171))*$N171),0),0)</f>
        <v>0</v>
      </c>
      <c r="AW171" s="136">
        <f>IF(COLUMN(AW$12)-COLUMN($V$12)+1&lt;=$U171,ROUNDUP(IF(SUM($V171:AV171)+($E171-SUM($V171:AV171))*$N171&gt;$E171-$O171,$E171-$O171-SUM($V171:AV171),($E171-SUM($V171:AV171))*$N171),0),0)</f>
        <v>0</v>
      </c>
      <c r="AX171" s="136">
        <f>IF(COLUMN(AX$12)-COLUMN($V$12)+1&lt;=$U171,ROUNDUP(IF(SUM($V171:AW171)+($E171-SUM($V171:AW171))*$N171&gt;$E171-$O171,$E171-$O171-SUM($V171:AW171),($E171-SUM($V171:AW171))*$N171),0),0)</f>
        <v>0</v>
      </c>
      <c r="AY171" s="136">
        <f>IF(COLUMN(AY$12)-COLUMN($V$12)+1&lt;=$U171,ROUNDUP(IF(SUM($V171:AX171)+($E171-SUM($V171:AX171))*$N171&gt;$E171-$O171,$E171-$O171-SUM($V171:AX171),($E171-SUM($V171:AX171))*$N171),0),0)</f>
        <v>0</v>
      </c>
      <c r="AZ171" s="136">
        <f>IF(COLUMN(AZ$12)-COLUMN($V$12)+1&lt;=$U171,ROUNDUP(IF(SUM($V171:AY171)+($E171-SUM($V171:AY171))*$N171&gt;$E171-$O171,$E171-$O171-SUM($V171:AY171),($E171-SUM($V171:AY171))*$N171),0),0)</f>
        <v>0</v>
      </c>
      <c r="BA171" s="136">
        <f>IF(COLUMN(BA$12)-COLUMN($V$12)+1&lt;=$U171,ROUNDUP(IF(SUM($V171:AZ171)+($E171-SUM($V171:AZ171))*$N171&gt;$E171-$O171,$E171-$O171-SUM($V171:AZ171),($E171-SUM($V171:AZ171))*$N171),0),0)</f>
        <v>0</v>
      </c>
      <c r="BB171" s="556">
        <f t="shared" si="136"/>
        <v>0</v>
      </c>
      <c r="BC171" s="556">
        <f t="shared" si="137"/>
        <v>0</v>
      </c>
      <c r="BD171" s="146">
        <f t="shared" si="138"/>
        <v>0</v>
      </c>
      <c r="BE171" s="146">
        <f t="shared" si="139"/>
        <v>0</v>
      </c>
      <c r="BF171" s="146">
        <f t="shared" si="140"/>
        <v>0</v>
      </c>
      <c r="BH171" s="557">
        <f t="shared" si="141"/>
        <v>0</v>
      </c>
      <c r="BI171" s="558">
        <f t="shared" si="150"/>
        <v>0</v>
      </c>
      <c r="BJ171" s="558">
        <f t="shared" si="151"/>
        <v>0</v>
      </c>
      <c r="BK171" s="557">
        <f t="shared" si="142"/>
        <v>0</v>
      </c>
      <c r="BL171" s="558">
        <f t="shared" si="152"/>
        <v>0</v>
      </c>
      <c r="BM171" s="558">
        <f t="shared" si="153"/>
        <v>0</v>
      </c>
      <c r="BN171" s="558">
        <f t="shared" si="154"/>
        <v>0</v>
      </c>
      <c r="BO171" s="558">
        <f t="shared" si="155"/>
        <v>0</v>
      </c>
      <c r="BP171" s="558">
        <f t="shared" si="156"/>
        <v>0</v>
      </c>
      <c r="BQ171" s="558">
        <f t="shared" si="157"/>
        <v>0</v>
      </c>
      <c r="BR171" s="533"/>
      <c r="BS171" s="557">
        <f t="shared" si="143"/>
        <v>0</v>
      </c>
      <c r="BT171" s="558">
        <f t="shared" si="158"/>
        <v>0</v>
      </c>
      <c r="BU171" s="558">
        <f t="shared" si="159"/>
        <v>0</v>
      </c>
      <c r="BV171" s="557">
        <f t="shared" si="144"/>
        <v>0</v>
      </c>
      <c r="BW171" s="558">
        <f t="shared" si="160"/>
        <v>0</v>
      </c>
      <c r="BX171" s="558">
        <f t="shared" si="161"/>
        <v>0</v>
      </c>
      <c r="BY171" s="558">
        <f t="shared" si="162"/>
        <v>0</v>
      </c>
      <c r="BZ171" s="558">
        <f t="shared" si="163"/>
        <v>0</v>
      </c>
      <c r="CA171" s="558">
        <f t="shared" si="164"/>
        <v>0</v>
      </c>
      <c r="CB171" s="558">
        <f t="shared" si="165"/>
        <v>0</v>
      </c>
      <c r="CC171" s="533"/>
      <c r="CD171" s="533"/>
      <c r="CE171" s="533"/>
      <c r="CF171" s="533"/>
      <c r="CG171" s="533"/>
      <c r="CH171" s="533"/>
      <c r="CI171" s="533"/>
      <c r="CJ171" s="533"/>
      <c r="CK171" s="533"/>
      <c r="CL171" s="533"/>
      <c r="CM171" s="533"/>
      <c r="CN171" s="533"/>
      <c r="CO171" s="533"/>
      <c r="CP171" s="533"/>
      <c r="CQ171" s="533"/>
      <c r="CR171" s="533"/>
      <c r="CS171" s="533"/>
      <c r="CT171" s="533"/>
      <c r="CU171" s="533"/>
      <c r="CV171" s="533"/>
      <c r="CW171" s="533"/>
      <c r="CX171" s="533"/>
      <c r="CY171" s="533"/>
      <c r="CZ171" s="533"/>
    </row>
    <row r="172" spans="2:104" ht="13.5" x14ac:dyDescent="0.2">
      <c r="B172" s="145" t="str">
        <f t="shared" si="145"/>
        <v/>
      </c>
      <c r="C172" s="550"/>
      <c r="D172" s="551"/>
      <c r="E172" s="552"/>
      <c r="F172" s="553"/>
      <c r="G172" s="553"/>
      <c r="H172" s="554"/>
      <c r="I172" s="554"/>
      <c r="J172" s="554"/>
      <c r="K172" s="554"/>
      <c r="L172" s="613" t="str" cm="1">
        <f t="array" ref="L172">IF(OR(NOT(ISBLANK(H172:K172))),SUM(H172:K172), "")</f>
        <v/>
      </c>
      <c r="M172" s="613" t="str">
        <f t="shared" si="146"/>
        <v/>
      </c>
      <c r="N172" s="555" t="str">
        <f t="shared" si="130"/>
        <v/>
      </c>
      <c r="O172" s="532">
        <f t="shared" si="131"/>
        <v>0</v>
      </c>
      <c r="P172" s="146">
        <f t="shared" si="132"/>
        <v>0</v>
      </c>
      <c r="Q172" s="146">
        <f t="shared" si="147"/>
        <v>0</v>
      </c>
      <c r="R172" s="146">
        <f t="shared" si="148"/>
        <v>0</v>
      </c>
      <c r="S172" s="146" t="str">
        <f t="shared" si="133"/>
        <v/>
      </c>
      <c r="T172" s="146" t="str">
        <f t="shared" si="134"/>
        <v/>
      </c>
      <c r="U172" s="146">
        <f t="shared" si="149"/>
        <v>0</v>
      </c>
      <c r="V172" s="136">
        <f t="shared" si="135"/>
        <v>0</v>
      </c>
      <c r="W172" s="136">
        <f>IF(COLUMN(W$12)-COLUMN($V$12)+1&lt;=$U172,ROUNDUP(IF(SUM($V172:V172)+($E172-SUM($V172:V172))*$N172&gt;$E172-$O172,$E172-$O172-SUM($V172:V172),($E172-SUM($V172:V172))*$N172),0),0)</f>
        <v>0</v>
      </c>
      <c r="X172" s="136">
        <f>IF(COLUMN(X$12)-COLUMN($V$12)+1&lt;=$U172,ROUNDUP(IF(SUM($V172:W172)+($E172-SUM($V172:W172))*$N172&gt;$E172-$O172,$E172-$O172-SUM($V172:W172),($E172-SUM($V172:W172))*$N172),0),0)</f>
        <v>0</v>
      </c>
      <c r="Y172" s="136">
        <f>IF(COLUMN(Y$12)-COLUMN($V$12)+1&lt;=$U172,ROUNDUP(IF(SUM($V172:X172)+($E172-SUM($V172:X172))*$N172&gt;$E172-$O172,$E172-$O172-SUM($V172:X172),($E172-SUM($V172:X172))*$N172),0),0)</f>
        <v>0</v>
      </c>
      <c r="Z172" s="136">
        <f>IF(COLUMN(Z$12)-COLUMN($V$12)+1&lt;=$U172,ROUNDUP(IF(SUM($V172:Y172)+($E172-SUM($V172:Y172))*$N172&gt;$E172-$O172,$E172-$O172-SUM($V172:Y172),($E172-SUM($V172:Y172))*$N172),0),0)</f>
        <v>0</v>
      </c>
      <c r="AA172" s="136">
        <f>IF(COLUMN(AA$12)-COLUMN($V$12)+1&lt;=$U172,ROUNDUP(IF(SUM($V172:Z172)+($E172-SUM($V172:Z172))*$N172&gt;$E172-$O172,$E172-$O172-SUM($V172:Z172),($E172-SUM($V172:Z172))*$N172),0),0)</f>
        <v>0</v>
      </c>
      <c r="AB172" s="136">
        <f>IF(COLUMN(AB$12)-COLUMN($V$12)+1&lt;=$U172,ROUNDUP(IF(SUM($V172:AA172)+($E172-SUM($V172:AA172))*$N172&gt;$E172-$O172,$E172-$O172-SUM($V172:AA172),($E172-SUM($V172:AA172))*$N172),0),0)</f>
        <v>0</v>
      </c>
      <c r="AC172" s="136">
        <f>IF(COLUMN(AC$12)-COLUMN($V$12)+1&lt;=$U172,ROUNDUP(IF(SUM($V172:AB172)+($E172-SUM($V172:AB172))*$N172&gt;$E172-$O172,$E172-$O172-SUM($V172:AB172),($E172-SUM($V172:AB172))*$N172),0),0)</f>
        <v>0</v>
      </c>
      <c r="AD172" s="136">
        <f>IF(COLUMN(AD$12)-COLUMN($V$12)+1&lt;=$U172,ROUNDUP(IF(SUM($V172:AC172)+($E172-SUM($V172:AC172))*$N172&gt;$E172-$O172,$E172-$O172-SUM($V172:AC172),($E172-SUM($V172:AC172))*$N172),0),0)</f>
        <v>0</v>
      </c>
      <c r="AE172" s="136">
        <f>IF(COLUMN(AE$12)-COLUMN($V$12)+1&lt;=$U172,ROUNDUP(IF(SUM($V172:AD172)+($E172-SUM($V172:AD172))*$N172&gt;$E172-$O172,$E172-$O172-SUM($V172:AD172),($E172-SUM($V172:AD172))*$N172),0),0)</f>
        <v>0</v>
      </c>
      <c r="AF172" s="136">
        <f>IF(COLUMN(AF$12)-COLUMN($V$12)+1&lt;=$U172,ROUNDUP(IF(SUM($V172:AE172)+($E172-SUM($V172:AE172))*$N172&gt;$E172-$O172,$E172-$O172-SUM($V172:AE172),($E172-SUM($V172:AE172))*$N172),0),0)</f>
        <v>0</v>
      </c>
      <c r="AG172" s="136">
        <f>IF(COLUMN(AG$12)-COLUMN($V$12)+1&lt;=$U172,ROUNDUP(IF(SUM($V172:AF172)+($E172-SUM($V172:AF172))*$N172&gt;$E172-$O172,$E172-$O172-SUM($V172:AF172),($E172-SUM($V172:AF172))*$N172),0),0)</f>
        <v>0</v>
      </c>
      <c r="AH172" s="136">
        <f>IF(COLUMN(AH$12)-COLUMN($V$12)+1&lt;=$U172,ROUNDUP(IF(SUM($V172:AG172)+($E172-SUM($V172:AG172))*$N172&gt;$E172-$O172,$E172-$O172-SUM($V172:AG172),($E172-SUM($V172:AG172))*$N172),0),0)</f>
        <v>0</v>
      </c>
      <c r="AI172" s="136">
        <f>IF(COLUMN(AI$12)-COLUMN($V$12)+1&lt;=$U172,ROUNDUP(IF(SUM($V172:AH172)+($E172-SUM($V172:AH172))*$N172&gt;$E172-$O172,$E172-$O172-SUM($V172:AH172),($E172-SUM($V172:AH172))*$N172),0),0)</f>
        <v>0</v>
      </c>
      <c r="AJ172" s="136">
        <f>IF(COLUMN(AJ$12)-COLUMN($V$12)+1&lt;=$U172,ROUNDUP(IF(SUM($V172:AI172)+($E172-SUM($V172:AI172))*$N172&gt;$E172-$O172,$E172-$O172-SUM($V172:AI172),($E172-SUM($V172:AI172))*$N172),0),0)</f>
        <v>0</v>
      </c>
      <c r="AK172" s="136">
        <f>IF(COLUMN(AK$12)-COLUMN($V$12)+1&lt;=$U172,ROUNDUP(IF(SUM($V172:AJ172)+($E172-SUM($V172:AJ172))*$N172&gt;$E172-$O172,$E172-$O172-SUM($V172:AJ172),($E172-SUM($V172:AJ172))*$N172),0),0)</f>
        <v>0</v>
      </c>
      <c r="AL172" s="136">
        <f>IF(COLUMN(AL$12)-COLUMN($V$12)+1&lt;=$U172,ROUNDUP(IF(SUM($V172:AK172)+($E172-SUM($V172:AK172))*$N172&gt;$E172-$O172,$E172-$O172-SUM($V172:AK172),($E172-SUM($V172:AK172))*$N172),0),0)</f>
        <v>0</v>
      </c>
      <c r="AM172" s="136">
        <f>IF(COLUMN(AM$12)-COLUMN($V$12)+1&lt;=$U172,ROUNDUP(IF(SUM($V172:AL172)+($E172-SUM($V172:AL172))*$N172&gt;$E172-$O172,$E172-$O172-SUM($V172:AL172),($E172-SUM($V172:AL172))*$N172),0),0)</f>
        <v>0</v>
      </c>
      <c r="AN172" s="136">
        <f>IF(COLUMN(AN$12)-COLUMN($V$12)+1&lt;=$U172,ROUNDUP(IF(SUM($V172:AM172)+($E172-SUM($V172:AM172))*$N172&gt;$E172-$O172,$E172-$O172-SUM($V172:AM172),($E172-SUM($V172:AM172))*$N172),0),0)</f>
        <v>0</v>
      </c>
      <c r="AO172" s="136">
        <f>IF(COLUMN(AO$12)-COLUMN($V$12)+1&lt;=$U172,ROUNDUP(IF(SUM($V172:AN172)+($E172-SUM($V172:AN172))*$N172&gt;$E172-$O172,$E172-$O172-SUM($V172:AN172),($E172-SUM($V172:AN172))*$N172),0),0)</f>
        <v>0</v>
      </c>
      <c r="AP172" s="136">
        <f>IF(COLUMN(AP$12)-COLUMN($V$12)+1&lt;=$U172,ROUNDUP(IF(SUM($V172:AO172)+($E172-SUM($V172:AO172))*$N172&gt;$E172-$O172,$E172-$O172-SUM($V172:AO172),($E172-SUM($V172:AO172))*$N172),0),0)</f>
        <v>0</v>
      </c>
      <c r="AQ172" s="136">
        <f>IF(COLUMN(AQ$12)-COLUMN($V$12)+1&lt;=$U172,ROUNDUP(IF(SUM($V172:AP172)+($E172-SUM($V172:AP172))*$N172&gt;$E172-$O172,$E172-$O172-SUM($V172:AP172),($E172-SUM($V172:AP172))*$N172),0),0)</f>
        <v>0</v>
      </c>
      <c r="AR172" s="136">
        <f>IF(COLUMN(AR$12)-COLUMN($V$12)+1&lt;=$U172,ROUNDUP(IF(SUM($V172:AQ172)+($E172-SUM($V172:AQ172))*$N172&gt;$E172-$O172,$E172-$O172-SUM($V172:AQ172),($E172-SUM($V172:AQ172))*$N172),0),0)</f>
        <v>0</v>
      </c>
      <c r="AS172" s="136">
        <f>IF(COLUMN(AS$12)-COLUMN($V$12)+1&lt;=$U172,ROUNDUP(IF(SUM($V172:AR172)+($E172-SUM($V172:AR172))*$N172&gt;$E172-$O172,$E172-$O172-SUM($V172:AR172),($E172-SUM($V172:AR172))*$N172),0),0)</f>
        <v>0</v>
      </c>
      <c r="AT172" s="136">
        <f>IF(COLUMN(AT$12)-COLUMN($V$12)+1&lt;=$U172,ROUNDUP(IF(SUM($V172:AS172)+($E172-SUM($V172:AS172))*$N172&gt;$E172-$O172,$E172-$O172-SUM($V172:AS172),($E172-SUM($V172:AS172))*$N172),0),0)</f>
        <v>0</v>
      </c>
      <c r="AU172" s="136">
        <f>IF(COLUMN(AU$12)-COLUMN($V$12)+1&lt;=$U172,ROUNDUP(IF(SUM($V172:AT172)+($E172-SUM($V172:AT172))*$N172&gt;$E172-$O172,$E172-$O172-SUM($V172:AT172),($E172-SUM($V172:AT172))*$N172),0),0)</f>
        <v>0</v>
      </c>
      <c r="AV172" s="136">
        <f>IF(COLUMN(AV$12)-COLUMN($V$12)+1&lt;=$U172,ROUNDUP(IF(SUM($V172:AU172)+($E172-SUM($V172:AU172))*$N172&gt;$E172-$O172,$E172-$O172-SUM($V172:AU172),($E172-SUM($V172:AU172))*$N172),0),0)</f>
        <v>0</v>
      </c>
      <c r="AW172" s="136">
        <f>IF(COLUMN(AW$12)-COLUMN($V$12)+1&lt;=$U172,ROUNDUP(IF(SUM($V172:AV172)+($E172-SUM($V172:AV172))*$N172&gt;$E172-$O172,$E172-$O172-SUM($V172:AV172),($E172-SUM($V172:AV172))*$N172),0),0)</f>
        <v>0</v>
      </c>
      <c r="AX172" s="136">
        <f>IF(COLUMN(AX$12)-COLUMN($V$12)+1&lt;=$U172,ROUNDUP(IF(SUM($V172:AW172)+($E172-SUM($V172:AW172))*$N172&gt;$E172-$O172,$E172-$O172-SUM($V172:AW172),($E172-SUM($V172:AW172))*$N172),0),0)</f>
        <v>0</v>
      </c>
      <c r="AY172" s="136">
        <f>IF(COLUMN(AY$12)-COLUMN($V$12)+1&lt;=$U172,ROUNDUP(IF(SUM($V172:AX172)+($E172-SUM($V172:AX172))*$N172&gt;$E172-$O172,$E172-$O172-SUM($V172:AX172),($E172-SUM($V172:AX172))*$N172),0),0)</f>
        <v>0</v>
      </c>
      <c r="AZ172" s="136">
        <f>IF(COLUMN(AZ$12)-COLUMN($V$12)+1&lt;=$U172,ROUNDUP(IF(SUM($V172:AY172)+($E172-SUM($V172:AY172))*$N172&gt;$E172-$O172,$E172-$O172-SUM($V172:AY172),($E172-SUM($V172:AY172))*$N172),0),0)</f>
        <v>0</v>
      </c>
      <c r="BA172" s="136">
        <f>IF(COLUMN(BA$12)-COLUMN($V$12)+1&lt;=$U172,ROUNDUP(IF(SUM($V172:AZ172)+($E172-SUM($V172:AZ172))*$N172&gt;$E172-$O172,$E172-$O172-SUM($V172:AZ172),($E172-SUM($V172:AZ172))*$N172),0),0)</f>
        <v>0</v>
      </c>
      <c r="BB172" s="556">
        <f t="shared" si="136"/>
        <v>0</v>
      </c>
      <c r="BC172" s="556">
        <f t="shared" si="137"/>
        <v>0</v>
      </c>
      <c r="BD172" s="146">
        <f t="shared" si="138"/>
        <v>0</v>
      </c>
      <c r="BE172" s="146">
        <f t="shared" si="139"/>
        <v>0</v>
      </c>
      <c r="BF172" s="146">
        <f t="shared" si="140"/>
        <v>0</v>
      </c>
      <c r="BH172" s="557">
        <f t="shared" si="141"/>
        <v>0</v>
      </c>
      <c r="BI172" s="558">
        <f t="shared" si="150"/>
        <v>0</v>
      </c>
      <c r="BJ172" s="558">
        <f t="shared" si="151"/>
        <v>0</v>
      </c>
      <c r="BK172" s="557">
        <f t="shared" si="142"/>
        <v>0</v>
      </c>
      <c r="BL172" s="558">
        <f t="shared" si="152"/>
        <v>0</v>
      </c>
      <c r="BM172" s="558">
        <f t="shared" si="153"/>
        <v>0</v>
      </c>
      <c r="BN172" s="558">
        <f t="shared" si="154"/>
        <v>0</v>
      </c>
      <c r="BO172" s="558">
        <f t="shared" si="155"/>
        <v>0</v>
      </c>
      <c r="BP172" s="558">
        <f t="shared" si="156"/>
        <v>0</v>
      </c>
      <c r="BQ172" s="558">
        <f t="shared" si="157"/>
        <v>0</v>
      </c>
      <c r="BR172" s="533"/>
      <c r="BS172" s="557">
        <f t="shared" si="143"/>
        <v>0</v>
      </c>
      <c r="BT172" s="558">
        <f t="shared" si="158"/>
        <v>0</v>
      </c>
      <c r="BU172" s="558">
        <f t="shared" si="159"/>
        <v>0</v>
      </c>
      <c r="BV172" s="557">
        <f t="shared" si="144"/>
        <v>0</v>
      </c>
      <c r="BW172" s="558">
        <f t="shared" si="160"/>
        <v>0</v>
      </c>
      <c r="BX172" s="558">
        <f t="shared" si="161"/>
        <v>0</v>
      </c>
      <c r="BY172" s="558">
        <f t="shared" si="162"/>
        <v>0</v>
      </c>
      <c r="BZ172" s="558">
        <f t="shared" si="163"/>
        <v>0</v>
      </c>
      <c r="CA172" s="558">
        <f t="shared" si="164"/>
        <v>0</v>
      </c>
      <c r="CB172" s="558">
        <f t="shared" si="165"/>
        <v>0</v>
      </c>
      <c r="CC172" s="533"/>
      <c r="CD172" s="533"/>
      <c r="CE172" s="533"/>
      <c r="CF172" s="533"/>
      <c r="CG172" s="533"/>
      <c r="CH172" s="533"/>
      <c r="CI172" s="533"/>
      <c r="CJ172" s="533"/>
      <c r="CK172" s="533"/>
      <c r="CL172" s="533"/>
      <c r="CM172" s="533"/>
      <c r="CN172" s="533"/>
      <c r="CO172" s="533"/>
      <c r="CP172" s="533"/>
      <c r="CQ172" s="533"/>
      <c r="CR172" s="533"/>
      <c r="CS172" s="533"/>
      <c r="CT172" s="533"/>
      <c r="CU172" s="533"/>
      <c r="CV172" s="533"/>
      <c r="CW172" s="533"/>
      <c r="CX172" s="533"/>
      <c r="CY172" s="533"/>
      <c r="CZ172" s="533"/>
    </row>
    <row r="173" spans="2:104" ht="13.5" x14ac:dyDescent="0.2">
      <c r="B173" s="145" t="str">
        <f t="shared" si="145"/>
        <v/>
      </c>
      <c r="C173" s="550"/>
      <c r="D173" s="551"/>
      <c r="E173" s="552"/>
      <c r="F173" s="553"/>
      <c r="G173" s="553"/>
      <c r="H173" s="554"/>
      <c r="I173" s="554"/>
      <c r="J173" s="554"/>
      <c r="K173" s="554"/>
      <c r="L173" s="613" t="str" cm="1">
        <f t="array" ref="L173">IF(OR(NOT(ISBLANK(H173:K173))),SUM(H173:K173), "")</f>
        <v/>
      </c>
      <c r="M173" s="613" t="str">
        <f t="shared" si="146"/>
        <v/>
      </c>
      <c r="N173" s="555" t="str">
        <f t="shared" ref="N173:N200" si="166">IF(NOT(ISBLANK(D173)),VLOOKUP(D173,$F$2:$G$9,2, FALSE),"")</f>
        <v/>
      </c>
      <c r="O173" s="532">
        <f t="shared" ref="O173:O200" si="167">IFERROR(E173*Salvage,"")</f>
        <v>0</v>
      </c>
      <c r="P173" s="146">
        <f t="shared" ref="P173:P200" si="168">IFERROR(IF(T173&gt;=S173, E173, 0),0)</f>
        <v>0</v>
      </c>
      <c r="Q173" s="146">
        <f t="shared" si="147"/>
        <v>0</v>
      </c>
      <c r="R173" s="146">
        <f t="shared" si="148"/>
        <v>0</v>
      </c>
      <c r="S173" s="146" t="str">
        <f t="shared" ref="S173:S200" si="169">IF(F173="","",DepYear-YEAR(F173)+1)</f>
        <v/>
      </c>
      <c r="T173" s="146" t="str">
        <f t="shared" ref="T173:T200" si="170">IF(G173="","",YEAR(G173)-YEAR(F173))</f>
        <v/>
      </c>
      <c r="U173" s="146">
        <f t="shared" si="149"/>
        <v>0</v>
      </c>
      <c r="V173" s="136">
        <f t="shared" ref="V173:V200" si="171">IF(COLUMN(V$12)-COLUMN($V$12)+1&lt;=$U173,ROUNDUP($E173*$N173,0),0)</f>
        <v>0</v>
      </c>
      <c r="W173" s="136">
        <f>IF(COLUMN(W$12)-COLUMN($V$12)+1&lt;=$U173,ROUNDUP(IF(SUM($V173:V173)+($E173-SUM($V173:V173))*$N173&gt;$E173-$O173,$E173-$O173-SUM($V173:V173),($E173-SUM($V173:V173))*$N173),0),0)</f>
        <v>0</v>
      </c>
      <c r="X173" s="136">
        <f>IF(COLUMN(X$12)-COLUMN($V$12)+1&lt;=$U173,ROUNDUP(IF(SUM($V173:W173)+($E173-SUM($V173:W173))*$N173&gt;$E173-$O173,$E173-$O173-SUM($V173:W173),($E173-SUM($V173:W173))*$N173),0),0)</f>
        <v>0</v>
      </c>
      <c r="Y173" s="136">
        <f>IF(COLUMN(Y$12)-COLUMN($V$12)+1&lt;=$U173,ROUNDUP(IF(SUM($V173:X173)+($E173-SUM($V173:X173))*$N173&gt;$E173-$O173,$E173-$O173-SUM($V173:X173),($E173-SUM($V173:X173))*$N173),0),0)</f>
        <v>0</v>
      </c>
      <c r="Z173" s="136">
        <f>IF(COLUMN(Z$12)-COLUMN($V$12)+1&lt;=$U173,ROUNDUP(IF(SUM($V173:Y173)+($E173-SUM($V173:Y173))*$N173&gt;$E173-$O173,$E173-$O173-SUM($V173:Y173),($E173-SUM($V173:Y173))*$N173),0),0)</f>
        <v>0</v>
      </c>
      <c r="AA173" s="136">
        <f>IF(COLUMN(AA$12)-COLUMN($V$12)+1&lt;=$U173,ROUNDUP(IF(SUM($V173:Z173)+($E173-SUM($V173:Z173))*$N173&gt;$E173-$O173,$E173-$O173-SUM($V173:Z173),($E173-SUM($V173:Z173))*$N173),0),0)</f>
        <v>0</v>
      </c>
      <c r="AB173" s="136">
        <f>IF(COLUMN(AB$12)-COLUMN($V$12)+1&lt;=$U173,ROUNDUP(IF(SUM($V173:AA173)+($E173-SUM($V173:AA173))*$N173&gt;$E173-$O173,$E173-$O173-SUM($V173:AA173),($E173-SUM($V173:AA173))*$N173),0),0)</f>
        <v>0</v>
      </c>
      <c r="AC173" s="136">
        <f>IF(COLUMN(AC$12)-COLUMN($V$12)+1&lt;=$U173,ROUNDUP(IF(SUM($V173:AB173)+($E173-SUM($V173:AB173))*$N173&gt;$E173-$O173,$E173-$O173-SUM($V173:AB173),($E173-SUM($V173:AB173))*$N173),0),0)</f>
        <v>0</v>
      </c>
      <c r="AD173" s="136">
        <f>IF(COLUMN(AD$12)-COLUMN($V$12)+1&lt;=$U173,ROUNDUP(IF(SUM($V173:AC173)+($E173-SUM($V173:AC173))*$N173&gt;$E173-$O173,$E173-$O173-SUM($V173:AC173),($E173-SUM($V173:AC173))*$N173),0),0)</f>
        <v>0</v>
      </c>
      <c r="AE173" s="136">
        <f>IF(COLUMN(AE$12)-COLUMN($V$12)+1&lt;=$U173,ROUNDUP(IF(SUM($V173:AD173)+($E173-SUM($V173:AD173))*$N173&gt;$E173-$O173,$E173-$O173-SUM($V173:AD173),($E173-SUM($V173:AD173))*$N173),0),0)</f>
        <v>0</v>
      </c>
      <c r="AF173" s="136">
        <f>IF(COLUMN(AF$12)-COLUMN($V$12)+1&lt;=$U173,ROUNDUP(IF(SUM($V173:AE173)+($E173-SUM($V173:AE173))*$N173&gt;$E173-$O173,$E173-$O173-SUM($V173:AE173),($E173-SUM($V173:AE173))*$N173),0),0)</f>
        <v>0</v>
      </c>
      <c r="AG173" s="136">
        <f>IF(COLUMN(AG$12)-COLUMN($V$12)+1&lt;=$U173,ROUNDUP(IF(SUM($V173:AF173)+($E173-SUM($V173:AF173))*$N173&gt;$E173-$O173,$E173-$O173-SUM($V173:AF173),($E173-SUM($V173:AF173))*$N173),0),0)</f>
        <v>0</v>
      </c>
      <c r="AH173" s="136">
        <f>IF(COLUMN(AH$12)-COLUMN($V$12)+1&lt;=$U173,ROUNDUP(IF(SUM($V173:AG173)+($E173-SUM($V173:AG173))*$N173&gt;$E173-$O173,$E173-$O173-SUM($V173:AG173),($E173-SUM($V173:AG173))*$N173),0),0)</f>
        <v>0</v>
      </c>
      <c r="AI173" s="136">
        <f>IF(COLUMN(AI$12)-COLUMN($V$12)+1&lt;=$U173,ROUNDUP(IF(SUM($V173:AH173)+($E173-SUM($V173:AH173))*$N173&gt;$E173-$O173,$E173-$O173-SUM($V173:AH173),($E173-SUM($V173:AH173))*$N173),0),0)</f>
        <v>0</v>
      </c>
      <c r="AJ173" s="136">
        <f>IF(COLUMN(AJ$12)-COLUMN($V$12)+1&lt;=$U173,ROUNDUP(IF(SUM($V173:AI173)+($E173-SUM($V173:AI173))*$N173&gt;$E173-$O173,$E173-$O173-SUM($V173:AI173),($E173-SUM($V173:AI173))*$N173),0),0)</f>
        <v>0</v>
      </c>
      <c r="AK173" s="136">
        <f>IF(COLUMN(AK$12)-COLUMN($V$12)+1&lt;=$U173,ROUNDUP(IF(SUM($V173:AJ173)+($E173-SUM($V173:AJ173))*$N173&gt;$E173-$O173,$E173-$O173-SUM($V173:AJ173),($E173-SUM($V173:AJ173))*$N173),0),0)</f>
        <v>0</v>
      </c>
      <c r="AL173" s="136">
        <f>IF(COLUMN(AL$12)-COLUMN($V$12)+1&lt;=$U173,ROUNDUP(IF(SUM($V173:AK173)+($E173-SUM($V173:AK173))*$N173&gt;$E173-$O173,$E173-$O173-SUM($V173:AK173),($E173-SUM($V173:AK173))*$N173),0),0)</f>
        <v>0</v>
      </c>
      <c r="AM173" s="136">
        <f>IF(COLUMN(AM$12)-COLUMN($V$12)+1&lt;=$U173,ROUNDUP(IF(SUM($V173:AL173)+($E173-SUM($V173:AL173))*$N173&gt;$E173-$O173,$E173-$O173-SUM($V173:AL173),($E173-SUM($V173:AL173))*$N173),0),0)</f>
        <v>0</v>
      </c>
      <c r="AN173" s="136">
        <f>IF(COLUMN(AN$12)-COLUMN($V$12)+1&lt;=$U173,ROUNDUP(IF(SUM($V173:AM173)+($E173-SUM($V173:AM173))*$N173&gt;$E173-$O173,$E173-$O173-SUM($V173:AM173),($E173-SUM($V173:AM173))*$N173),0),0)</f>
        <v>0</v>
      </c>
      <c r="AO173" s="136">
        <f>IF(COLUMN(AO$12)-COLUMN($V$12)+1&lt;=$U173,ROUNDUP(IF(SUM($V173:AN173)+($E173-SUM($V173:AN173))*$N173&gt;$E173-$O173,$E173-$O173-SUM($V173:AN173),($E173-SUM($V173:AN173))*$N173),0),0)</f>
        <v>0</v>
      </c>
      <c r="AP173" s="136">
        <f>IF(COLUMN(AP$12)-COLUMN($V$12)+1&lt;=$U173,ROUNDUP(IF(SUM($V173:AO173)+($E173-SUM($V173:AO173))*$N173&gt;$E173-$O173,$E173-$O173-SUM($V173:AO173),($E173-SUM($V173:AO173))*$N173),0),0)</f>
        <v>0</v>
      </c>
      <c r="AQ173" s="136">
        <f>IF(COLUMN(AQ$12)-COLUMN($V$12)+1&lt;=$U173,ROUNDUP(IF(SUM($V173:AP173)+($E173-SUM($V173:AP173))*$N173&gt;$E173-$O173,$E173-$O173-SUM($V173:AP173),($E173-SUM($V173:AP173))*$N173),0),0)</f>
        <v>0</v>
      </c>
      <c r="AR173" s="136">
        <f>IF(COLUMN(AR$12)-COLUMN($V$12)+1&lt;=$U173,ROUNDUP(IF(SUM($V173:AQ173)+($E173-SUM($V173:AQ173))*$N173&gt;$E173-$O173,$E173-$O173-SUM($V173:AQ173),($E173-SUM($V173:AQ173))*$N173),0),0)</f>
        <v>0</v>
      </c>
      <c r="AS173" s="136">
        <f>IF(COLUMN(AS$12)-COLUMN($V$12)+1&lt;=$U173,ROUNDUP(IF(SUM($V173:AR173)+($E173-SUM($V173:AR173))*$N173&gt;$E173-$O173,$E173-$O173-SUM($V173:AR173),($E173-SUM($V173:AR173))*$N173),0),0)</f>
        <v>0</v>
      </c>
      <c r="AT173" s="136">
        <f>IF(COLUMN(AT$12)-COLUMN($V$12)+1&lt;=$U173,ROUNDUP(IF(SUM($V173:AS173)+($E173-SUM($V173:AS173))*$N173&gt;$E173-$O173,$E173-$O173-SUM($V173:AS173),($E173-SUM($V173:AS173))*$N173),0),0)</f>
        <v>0</v>
      </c>
      <c r="AU173" s="136">
        <f>IF(COLUMN(AU$12)-COLUMN($V$12)+1&lt;=$U173,ROUNDUP(IF(SUM($V173:AT173)+($E173-SUM($V173:AT173))*$N173&gt;$E173-$O173,$E173-$O173-SUM($V173:AT173),($E173-SUM($V173:AT173))*$N173),0),0)</f>
        <v>0</v>
      </c>
      <c r="AV173" s="136">
        <f>IF(COLUMN(AV$12)-COLUMN($V$12)+1&lt;=$U173,ROUNDUP(IF(SUM($V173:AU173)+($E173-SUM($V173:AU173))*$N173&gt;$E173-$O173,$E173-$O173-SUM($V173:AU173),($E173-SUM($V173:AU173))*$N173),0),0)</f>
        <v>0</v>
      </c>
      <c r="AW173" s="136">
        <f>IF(COLUMN(AW$12)-COLUMN($V$12)+1&lt;=$U173,ROUNDUP(IF(SUM($V173:AV173)+($E173-SUM($V173:AV173))*$N173&gt;$E173-$O173,$E173-$O173-SUM($V173:AV173),($E173-SUM($V173:AV173))*$N173),0),0)</f>
        <v>0</v>
      </c>
      <c r="AX173" s="136">
        <f>IF(COLUMN(AX$12)-COLUMN($V$12)+1&lt;=$U173,ROUNDUP(IF(SUM($V173:AW173)+($E173-SUM($V173:AW173))*$N173&gt;$E173-$O173,$E173-$O173-SUM($V173:AW173),($E173-SUM($V173:AW173))*$N173),0),0)</f>
        <v>0</v>
      </c>
      <c r="AY173" s="136">
        <f>IF(COLUMN(AY$12)-COLUMN($V$12)+1&lt;=$U173,ROUNDUP(IF(SUM($V173:AX173)+($E173-SUM($V173:AX173))*$N173&gt;$E173-$O173,$E173-$O173-SUM($V173:AX173),($E173-SUM($V173:AX173))*$N173),0),0)</f>
        <v>0</v>
      </c>
      <c r="AZ173" s="136">
        <f>IF(COLUMN(AZ$12)-COLUMN($V$12)+1&lt;=$U173,ROUNDUP(IF(SUM($V173:AY173)+($E173-SUM($V173:AY173))*$N173&gt;$E173-$O173,$E173-$O173-SUM($V173:AY173),($E173-SUM($V173:AY173))*$N173),0),0)</f>
        <v>0</v>
      </c>
      <c r="BA173" s="136">
        <f>IF(COLUMN(BA$12)-COLUMN($V$12)+1&lt;=$U173,ROUNDUP(IF(SUM($V173:AZ173)+($E173-SUM($V173:AZ173))*$N173&gt;$E173-$O173,$E173-$O173-SUM($V173:AZ173),($E173-SUM($V173:AZ173))*$N173),0),0)</f>
        <v>0</v>
      </c>
      <c r="BB173" s="556">
        <f t="shared" ref="BB173:BB200" si="172">FedDairy</f>
        <v>0</v>
      </c>
      <c r="BC173" s="556">
        <f t="shared" ref="BC173:BC200" si="173">FedReplace</f>
        <v>0</v>
      </c>
      <c r="BD173" s="146">
        <f t="shared" ref="BD173:BD200" si="174">IF($G173&lt;&gt;"",IF(YEAR($G173)&lt;DepYear,0,$E173),$E173)</f>
        <v>0</v>
      </c>
      <c r="BE173" s="146">
        <f t="shared" ref="BE173:BE200" si="175">IF($G173&lt;&gt;"",IF(YEAR($G173)&lt;DepYear,0,$Q173),$Q173)</f>
        <v>0</v>
      </c>
      <c r="BF173" s="146">
        <f t="shared" ref="BF173:BF200" si="176">IF($G173&lt;&gt;"",IF(YEAR($G173)&lt;DepYear,0,$R173),$R173)</f>
        <v>0</v>
      </c>
      <c r="BH173" s="557">
        <f t="shared" ref="BH173:BH200" si="177">H173</f>
        <v>0</v>
      </c>
      <c r="BI173" s="558">
        <f t="shared" si="150"/>
        <v>0</v>
      </c>
      <c r="BJ173" s="558">
        <f t="shared" si="151"/>
        <v>0</v>
      </c>
      <c r="BK173" s="557">
        <f t="shared" ref="BK173:BK200" si="178">J173</f>
        <v>0</v>
      </c>
      <c r="BL173" s="558">
        <f t="shared" si="152"/>
        <v>0</v>
      </c>
      <c r="BM173" s="558">
        <f t="shared" si="153"/>
        <v>0</v>
      </c>
      <c r="BN173" s="558">
        <f t="shared" si="154"/>
        <v>0</v>
      </c>
      <c r="BO173" s="558">
        <f t="shared" si="155"/>
        <v>0</v>
      </c>
      <c r="BP173" s="558">
        <f t="shared" si="156"/>
        <v>0</v>
      </c>
      <c r="BQ173" s="558">
        <f t="shared" si="157"/>
        <v>0</v>
      </c>
      <c r="BR173" s="533"/>
      <c r="BS173" s="557">
        <f t="shared" ref="BS173:BS200" si="179">I173</f>
        <v>0</v>
      </c>
      <c r="BT173" s="558">
        <f t="shared" si="158"/>
        <v>0</v>
      </c>
      <c r="BU173" s="558">
        <f t="shared" si="159"/>
        <v>0</v>
      </c>
      <c r="BV173" s="557">
        <f t="shared" ref="BV173:BV200" si="180">J173</f>
        <v>0</v>
      </c>
      <c r="BW173" s="558">
        <f t="shared" si="160"/>
        <v>0</v>
      </c>
      <c r="BX173" s="558">
        <f t="shared" si="161"/>
        <v>0</v>
      </c>
      <c r="BY173" s="558">
        <f t="shared" si="162"/>
        <v>0</v>
      </c>
      <c r="BZ173" s="558">
        <f t="shared" si="163"/>
        <v>0</v>
      </c>
      <c r="CA173" s="558">
        <f t="shared" si="164"/>
        <v>0</v>
      </c>
      <c r="CB173" s="558">
        <f t="shared" si="165"/>
        <v>0</v>
      </c>
      <c r="CC173" s="533"/>
      <c r="CD173" s="533"/>
      <c r="CE173" s="533"/>
      <c r="CF173" s="533"/>
      <c r="CG173" s="533"/>
      <c r="CH173" s="533"/>
      <c r="CI173" s="533"/>
      <c r="CJ173" s="533"/>
      <c r="CK173" s="533"/>
      <c r="CL173" s="533"/>
      <c r="CM173" s="533"/>
      <c r="CN173" s="533"/>
      <c r="CO173" s="533"/>
      <c r="CP173" s="533"/>
      <c r="CQ173" s="533"/>
      <c r="CR173" s="533"/>
      <c r="CS173" s="533"/>
      <c r="CT173" s="533"/>
      <c r="CU173" s="533"/>
      <c r="CV173" s="533"/>
      <c r="CW173" s="533"/>
      <c r="CX173" s="533"/>
      <c r="CY173" s="533"/>
      <c r="CZ173" s="533"/>
    </row>
    <row r="174" spans="2:104" ht="13.5" x14ac:dyDescent="0.2">
      <c r="B174" s="145" t="str">
        <f t="shared" si="145"/>
        <v/>
      </c>
      <c r="C174" s="550"/>
      <c r="D174" s="551"/>
      <c r="E174" s="552"/>
      <c r="F174" s="553"/>
      <c r="G174" s="553"/>
      <c r="H174" s="554"/>
      <c r="I174" s="554"/>
      <c r="J174" s="554"/>
      <c r="K174" s="554"/>
      <c r="L174" s="613" t="str" cm="1">
        <f t="array" ref="L174">IF(OR(NOT(ISBLANK(H174:K174))),SUM(H174:K174), "")</f>
        <v/>
      </c>
      <c r="M174" s="613" t="str">
        <f t="shared" si="146"/>
        <v/>
      </c>
      <c r="N174" s="555" t="str">
        <f t="shared" si="166"/>
        <v/>
      </c>
      <c r="O174" s="532">
        <f t="shared" si="167"/>
        <v>0</v>
      </c>
      <c r="P174" s="146">
        <f t="shared" si="168"/>
        <v>0</v>
      </c>
      <c r="Q174" s="146">
        <f t="shared" si="147"/>
        <v>0</v>
      </c>
      <c r="R174" s="146">
        <f t="shared" si="148"/>
        <v>0</v>
      </c>
      <c r="S174" s="146" t="str">
        <f t="shared" si="169"/>
        <v/>
      </c>
      <c r="T174" s="146" t="str">
        <f t="shared" si="170"/>
        <v/>
      </c>
      <c r="U174" s="146">
        <f t="shared" si="149"/>
        <v>0</v>
      </c>
      <c r="V174" s="136">
        <f t="shared" si="171"/>
        <v>0</v>
      </c>
      <c r="W174" s="136">
        <f>IF(COLUMN(W$12)-COLUMN($V$12)+1&lt;=$U174,ROUNDUP(IF(SUM($V174:V174)+($E174-SUM($V174:V174))*$N174&gt;$E174-$O174,$E174-$O174-SUM($V174:V174),($E174-SUM($V174:V174))*$N174),0),0)</f>
        <v>0</v>
      </c>
      <c r="X174" s="136">
        <f>IF(COLUMN(X$12)-COLUMN($V$12)+1&lt;=$U174,ROUNDUP(IF(SUM($V174:W174)+($E174-SUM($V174:W174))*$N174&gt;$E174-$O174,$E174-$O174-SUM($V174:W174),($E174-SUM($V174:W174))*$N174),0),0)</f>
        <v>0</v>
      </c>
      <c r="Y174" s="136">
        <f>IF(COLUMN(Y$12)-COLUMN($V$12)+1&lt;=$U174,ROUNDUP(IF(SUM($V174:X174)+($E174-SUM($V174:X174))*$N174&gt;$E174-$O174,$E174-$O174-SUM($V174:X174),($E174-SUM($V174:X174))*$N174),0),0)</f>
        <v>0</v>
      </c>
      <c r="Z174" s="136">
        <f>IF(COLUMN(Z$12)-COLUMN($V$12)+1&lt;=$U174,ROUNDUP(IF(SUM($V174:Y174)+($E174-SUM($V174:Y174))*$N174&gt;$E174-$O174,$E174-$O174-SUM($V174:Y174),($E174-SUM($V174:Y174))*$N174),0),0)</f>
        <v>0</v>
      </c>
      <c r="AA174" s="136">
        <f>IF(COLUMN(AA$12)-COLUMN($V$12)+1&lt;=$U174,ROUNDUP(IF(SUM($V174:Z174)+($E174-SUM($V174:Z174))*$N174&gt;$E174-$O174,$E174-$O174-SUM($V174:Z174),($E174-SUM($V174:Z174))*$N174),0),0)</f>
        <v>0</v>
      </c>
      <c r="AB174" s="136">
        <f>IF(COLUMN(AB$12)-COLUMN($V$12)+1&lt;=$U174,ROUNDUP(IF(SUM($V174:AA174)+($E174-SUM($V174:AA174))*$N174&gt;$E174-$O174,$E174-$O174-SUM($V174:AA174),($E174-SUM($V174:AA174))*$N174),0),0)</f>
        <v>0</v>
      </c>
      <c r="AC174" s="136">
        <f>IF(COLUMN(AC$12)-COLUMN($V$12)+1&lt;=$U174,ROUNDUP(IF(SUM($V174:AB174)+($E174-SUM($V174:AB174))*$N174&gt;$E174-$O174,$E174-$O174-SUM($V174:AB174),($E174-SUM($V174:AB174))*$N174),0),0)</f>
        <v>0</v>
      </c>
      <c r="AD174" s="136">
        <f>IF(COLUMN(AD$12)-COLUMN($V$12)+1&lt;=$U174,ROUNDUP(IF(SUM($V174:AC174)+($E174-SUM($V174:AC174))*$N174&gt;$E174-$O174,$E174-$O174-SUM($V174:AC174),($E174-SUM($V174:AC174))*$N174),0),0)</f>
        <v>0</v>
      </c>
      <c r="AE174" s="136">
        <f>IF(COLUMN(AE$12)-COLUMN($V$12)+1&lt;=$U174,ROUNDUP(IF(SUM($V174:AD174)+($E174-SUM($V174:AD174))*$N174&gt;$E174-$O174,$E174-$O174-SUM($V174:AD174),($E174-SUM($V174:AD174))*$N174),0),0)</f>
        <v>0</v>
      </c>
      <c r="AF174" s="136">
        <f>IF(COLUMN(AF$12)-COLUMN($V$12)+1&lt;=$U174,ROUNDUP(IF(SUM($V174:AE174)+($E174-SUM($V174:AE174))*$N174&gt;$E174-$O174,$E174-$O174-SUM($V174:AE174),($E174-SUM($V174:AE174))*$N174),0),0)</f>
        <v>0</v>
      </c>
      <c r="AG174" s="136">
        <f>IF(COLUMN(AG$12)-COLUMN($V$12)+1&lt;=$U174,ROUNDUP(IF(SUM($V174:AF174)+($E174-SUM($V174:AF174))*$N174&gt;$E174-$O174,$E174-$O174-SUM($V174:AF174),($E174-SUM($V174:AF174))*$N174),0),0)</f>
        <v>0</v>
      </c>
      <c r="AH174" s="136">
        <f>IF(COLUMN(AH$12)-COLUMN($V$12)+1&lt;=$U174,ROUNDUP(IF(SUM($V174:AG174)+($E174-SUM($V174:AG174))*$N174&gt;$E174-$O174,$E174-$O174-SUM($V174:AG174),($E174-SUM($V174:AG174))*$N174),0),0)</f>
        <v>0</v>
      </c>
      <c r="AI174" s="136">
        <f>IF(COLUMN(AI$12)-COLUMN($V$12)+1&lt;=$U174,ROUNDUP(IF(SUM($V174:AH174)+($E174-SUM($V174:AH174))*$N174&gt;$E174-$O174,$E174-$O174-SUM($V174:AH174),($E174-SUM($V174:AH174))*$N174),0),0)</f>
        <v>0</v>
      </c>
      <c r="AJ174" s="136">
        <f>IF(COLUMN(AJ$12)-COLUMN($V$12)+1&lt;=$U174,ROUNDUP(IF(SUM($V174:AI174)+($E174-SUM($V174:AI174))*$N174&gt;$E174-$O174,$E174-$O174-SUM($V174:AI174),($E174-SUM($V174:AI174))*$N174),0),0)</f>
        <v>0</v>
      </c>
      <c r="AK174" s="136">
        <f>IF(COLUMN(AK$12)-COLUMN($V$12)+1&lt;=$U174,ROUNDUP(IF(SUM($V174:AJ174)+($E174-SUM($V174:AJ174))*$N174&gt;$E174-$O174,$E174-$O174-SUM($V174:AJ174),($E174-SUM($V174:AJ174))*$N174),0),0)</f>
        <v>0</v>
      </c>
      <c r="AL174" s="136">
        <f>IF(COLUMN(AL$12)-COLUMN($V$12)+1&lt;=$U174,ROUNDUP(IF(SUM($V174:AK174)+($E174-SUM($V174:AK174))*$N174&gt;$E174-$O174,$E174-$O174-SUM($V174:AK174),($E174-SUM($V174:AK174))*$N174),0),0)</f>
        <v>0</v>
      </c>
      <c r="AM174" s="136">
        <f>IF(COLUMN(AM$12)-COLUMN($V$12)+1&lt;=$U174,ROUNDUP(IF(SUM($V174:AL174)+($E174-SUM($V174:AL174))*$N174&gt;$E174-$O174,$E174-$O174-SUM($V174:AL174),($E174-SUM($V174:AL174))*$N174),0),0)</f>
        <v>0</v>
      </c>
      <c r="AN174" s="136">
        <f>IF(COLUMN(AN$12)-COLUMN($V$12)+1&lt;=$U174,ROUNDUP(IF(SUM($V174:AM174)+($E174-SUM($V174:AM174))*$N174&gt;$E174-$O174,$E174-$O174-SUM($V174:AM174),($E174-SUM($V174:AM174))*$N174),0),0)</f>
        <v>0</v>
      </c>
      <c r="AO174" s="136">
        <f>IF(COLUMN(AO$12)-COLUMN($V$12)+1&lt;=$U174,ROUNDUP(IF(SUM($V174:AN174)+($E174-SUM($V174:AN174))*$N174&gt;$E174-$O174,$E174-$O174-SUM($V174:AN174),($E174-SUM($V174:AN174))*$N174),0),0)</f>
        <v>0</v>
      </c>
      <c r="AP174" s="136">
        <f>IF(COLUMN(AP$12)-COLUMN($V$12)+1&lt;=$U174,ROUNDUP(IF(SUM($V174:AO174)+($E174-SUM($V174:AO174))*$N174&gt;$E174-$O174,$E174-$O174-SUM($V174:AO174),($E174-SUM($V174:AO174))*$N174),0),0)</f>
        <v>0</v>
      </c>
      <c r="AQ174" s="136">
        <f>IF(COLUMN(AQ$12)-COLUMN($V$12)+1&lt;=$U174,ROUNDUP(IF(SUM($V174:AP174)+($E174-SUM($V174:AP174))*$N174&gt;$E174-$O174,$E174-$O174-SUM($V174:AP174),($E174-SUM($V174:AP174))*$N174),0),0)</f>
        <v>0</v>
      </c>
      <c r="AR174" s="136">
        <f>IF(COLUMN(AR$12)-COLUMN($V$12)+1&lt;=$U174,ROUNDUP(IF(SUM($V174:AQ174)+($E174-SUM($V174:AQ174))*$N174&gt;$E174-$O174,$E174-$O174-SUM($V174:AQ174),($E174-SUM($V174:AQ174))*$N174),0),0)</f>
        <v>0</v>
      </c>
      <c r="AS174" s="136">
        <f>IF(COLUMN(AS$12)-COLUMN($V$12)+1&lt;=$U174,ROUNDUP(IF(SUM($V174:AR174)+($E174-SUM($V174:AR174))*$N174&gt;$E174-$O174,$E174-$O174-SUM($V174:AR174),($E174-SUM($V174:AR174))*$N174),0),0)</f>
        <v>0</v>
      </c>
      <c r="AT174" s="136">
        <f>IF(COLUMN(AT$12)-COLUMN($V$12)+1&lt;=$U174,ROUNDUP(IF(SUM($V174:AS174)+($E174-SUM($V174:AS174))*$N174&gt;$E174-$O174,$E174-$O174-SUM($V174:AS174),($E174-SUM($V174:AS174))*$N174),0),0)</f>
        <v>0</v>
      </c>
      <c r="AU174" s="136">
        <f>IF(COLUMN(AU$12)-COLUMN($V$12)+1&lt;=$U174,ROUNDUP(IF(SUM($V174:AT174)+($E174-SUM($V174:AT174))*$N174&gt;$E174-$O174,$E174-$O174-SUM($V174:AT174),($E174-SUM($V174:AT174))*$N174),0),0)</f>
        <v>0</v>
      </c>
      <c r="AV174" s="136">
        <f>IF(COLUMN(AV$12)-COLUMN($V$12)+1&lt;=$U174,ROUNDUP(IF(SUM($V174:AU174)+($E174-SUM($V174:AU174))*$N174&gt;$E174-$O174,$E174-$O174-SUM($V174:AU174),($E174-SUM($V174:AU174))*$N174),0),0)</f>
        <v>0</v>
      </c>
      <c r="AW174" s="136">
        <f>IF(COLUMN(AW$12)-COLUMN($V$12)+1&lt;=$U174,ROUNDUP(IF(SUM($V174:AV174)+($E174-SUM($V174:AV174))*$N174&gt;$E174-$O174,$E174-$O174-SUM($V174:AV174),($E174-SUM($V174:AV174))*$N174),0),0)</f>
        <v>0</v>
      </c>
      <c r="AX174" s="136">
        <f>IF(COLUMN(AX$12)-COLUMN($V$12)+1&lt;=$U174,ROUNDUP(IF(SUM($V174:AW174)+($E174-SUM($V174:AW174))*$N174&gt;$E174-$O174,$E174-$O174-SUM($V174:AW174),($E174-SUM($V174:AW174))*$N174),0),0)</f>
        <v>0</v>
      </c>
      <c r="AY174" s="136">
        <f>IF(COLUMN(AY$12)-COLUMN($V$12)+1&lt;=$U174,ROUNDUP(IF(SUM($V174:AX174)+($E174-SUM($V174:AX174))*$N174&gt;$E174-$O174,$E174-$O174-SUM($V174:AX174),($E174-SUM($V174:AX174))*$N174),0),0)</f>
        <v>0</v>
      </c>
      <c r="AZ174" s="136">
        <f>IF(COLUMN(AZ$12)-COLUMN($V$12)+1&lt;=$U174,ROUNDUP(IF(SUM($V174:AY174)+($E174-SUM($V174:AY174))*$N174&gt;$E174-$O174,$E174-$O174-SUM($V174:AY174),($E174-SUM($V174:AY174))*$N174),0),0)</f>
        <v>0</v>
      </c>
      <c r="BA174" s="136">
        <f>IF(COLUMN(BA$12)-COLUMN($V$12)+1&lt;=$U174,ROUNDUP(IF(SUM($V174:AZ174)+($E174-SUM($V174:AZ174))*$N174&gt;$E174-$O174,$E174-$O174-SUM($V174:AZ174),($E174-SUM($V174:AZ174))*$N174),0),0)</f>
        <v>0</v>
      </c>
      <c r="BB174" s="556">
        <f t="shared" si="172"/>
        <v>0</v>
      </c>
      <c r="BC174" s="556">
        <f t="shared" si="173"/>
        <v>0</v>
      </c>
      <c r="BD174" s="146">
        <f t="shared" si="174"/>
        <v>0</v>
      </c>
      <c r="BE174" s="146">
        <f t="shared" si="175"/>
        <v>0</v>
      </c>
      <c r="BF174" s="146">
        <f t="shared" si="176"/>
        <v>0</v>
      </c>
      <c r="BH174" s="557">
        <f t="shared" si="177"/>
        <v>0</v>
      </c>
      <c r="BI174" s="558">
        <f t="shared" si="150"/>
        <v>0</v>
      </c>
      <c r="BJ174" s="558">
        <f t="shared" si="151"/>
        <v>0</v>
      </c>
      <c r="BK174" s="557">
        <f t="shared" si="178"/>
        <v>0</v>
      </c>
      <c r="BL174" s="558">
        <f t="shared" si="152"/>
        <v>0</v>
      </c>
      <c r="BM174" s="558">
        <f t="shared" si="153"/>
        <v>0</v>
      </c>
      <c r="BN174" s="558">
        <f t="shared" si="154"/>
        <v>0</v>
      </c>
      <c r="BO174" s="558">
        <f t="shared" si="155"/>
        <v>0</v>
      </c>
      <c r="BP174" s="558">
        <f t="shared" si="156"/>
        <v>0</v>
      </c>
      <c r="BQ174" s="558">
        <f t="shared" si="157"/>
        <v>0</v>
      </c>
      <c r="BR174" s="533"/>
      <c r="BS174" s="557">
        <f t="shared" si="179"/>
        <v>0</v>
      </c>
      <c r="BT174" s="558">
        <f t="shared" si="158"/>
        <v>0</v>
      </c>
      <c r="BU174" s="558">
        <f t="shared" si="159"/>
        <v>0</v>
      </c>
      <c r="BV174" s="557">
        <f t="shared" si="180"/>
        <v>0</v>
      </c>
      <c r="BW174" s="558">
        <f t="shared" si="160"/>
        <v>0</v>
      </c>
      <c r="BX174" s="558">
        <f t="shared" si="161"/>
        <v>0</v>
      </c>
      <c r="BY174" s="558">
        <f t="shared" si="162"/>
        <v>0</v>
      </c>
      <c r="BZ174" s="558">
        <f t="shared" si="163"/>
        <v>0</v>
      </c>
      <c r="CA174" s="558">
        <f t="shared" si="164"/>
        <v>0</v>
      </c>
      <c r="CB174" s="558">
        <f t="shared" si="165"/>
        <v>0</v>
      </c>
      <c r="CC174" s="533"/>
      <c r="CD174" s="533"/>
      <c r="CE174" s="533"/>
      <c r="CF174" s="533"/>
      <c r="CG174" s="533"/>
      <c r="CH174" s="533"/>
      <c r="CI174" s="533"/>
      <c r="CJ174" s="533"/>
      <c r="CK174" s="533"/>
      <c r="CL174" s="533"/>
      <c r="CM174" s="533"/>
      <c r="CN174" s="533"/>
      <c r="CO174" s="533"/>
      <c r="CP174" s="533"/>
      <c r="CQ174" s="533"/>
      <c r="CR174" s="533"/>
      <c r="CS174" s="533"/>
      <c r="CT174" s="533"/>
      <c r="CU174" s="533"/>
      <c r="CV174" s="533"/>
      <c r="CW174" s="533"/>
      <c r="CX174" s="533"/>
      <c r="CY174" s="533"/>
      <c r="CZ174" s="533"/>
    </row>
    <row r="175" spans="2:104" ht="13.5" x14ac:dyDescent="0.2">
      <c r="B175" s="145" t="str">
        <f t="shared" si="145"/>
        <v/>
      </c>
      <c r="C175" s="550"/>
      <c r="D175" s="551"/>
      <c r="E175" s="552"/>
      <c r="F175" s="553"/>
      <c r="G175" s="553"/>
      <c r="H175" s="554"/>
      <c r="I175" s="554"/>
      <c r="J175" s="554"/>
      <c r="K175" s="554"/>
      <c r="L175" s="613" t="str" cm="1">
        <f t="array" ref="L175">IF(OR(NOT(ISBLANK(H175:K175))),SUM(H175:K175), "")</f>
        <v/>
      </c>
      <c r="M175" s="613" t="str">
        <f t="shared" si="146"/>
        <v/>
      </c>
      <c r="N175" s="555" t="str">
        <f t="shared" si="166"/>
        <v/>
      </c>
      <c r="O175" s="532">
        <f t="shared" si="167"/>
        <v>0</v>
      </c>
      <c r="P175" s="146">
        <f t="shared" si="168"/>
        <v>0</v>
      </c>
      <c r="Q175" s="146">
        <f t="shared" si="147"/>
        <v>0</v>
      </c>
      <c r="R175" s="146">
        <f t="shared" si="148"/>
        <v>0</v>
      </c>
      <c r="S175" s="146" t="str">
        <f t="shared" si="169"/>
        <v/>
      </c>
      <c r="T175" s="146" t="str">
        <f t="shared" si="170"/>
        <v/>
      </c>
      <c r="U175" s="146">
        <f t="shared" si="149"/>
        <v>0</v>
      </c>
      <c r="V175" s="136">
        <f t="shared" si="171"/>
        <v>0</v>
      </c>
      <c r="W175" s="136">
        <f>IF(COLUMN(W$12)-COLUMN($V$12)+1&lt;=$U175,ROUNDUP(IF(SUM($V175:V175)+($E175-SUM($V175:V175))*$N175&gt;$E175-$O175,$E175-$O175-SUM($V175:V175),($E175-SUM($V175:V175))*$N175),0),0)</f>
        <v>0</v>
      </c>
      <c r="X175" s="136">
        <f>IF(COLUMN(X$12)-COLUMN($V$12)+1&lt;=$U175,ROUNDUP(IF(SUM($V175:W175)+($E175-SUM($V175:W175))*$N175&gt;$E175-$O175,$E175-$O175-SUM($V175:W175),($E175-SUM($V175:W175))*$N175),0),0)</f>
        <v>0</v>
      </c>
      <c r="Y175" s="136">
        <f>IF(COLUMN(Y$12)-COLUMN($V$12)+1&lt;=$U175,ROUNDUP(IF(SUM($V175:X175)+($E175-SUM($V175:X175))*$N175&gt;$E175-$O175,$E175-$O175-SUM($V175:X175),($E175-SUM($V175:X175))*$N175),0),0)</f>
        <v>0</v>
      </c>
      <c r="Z175" s="136">
        <f>IF(COLUMN(Z$12)-COLUMN($V$12)+1&lt;=$U175,ROUNDUP(IF(SUM($V175:Y175)+($E175-SUM($V175:Y175))*$N175&gt;$E175-$O175,$E175-$O175-SUM($V175:Y175),($E175-SUM($V175:Y175))*$N175),0),0)</f>
        <v>0</v>
      </c>
      <c r="AA175" s="136">
        <f>IF(COLUMN(AA$12)-COLUMN($V$12)+1&lt;=$U175,ROUNDUP(IF(SUM($V175:Z175)+($E175-SUM($V175:Z175))*$N175&gt;$E175-$O175,$E175-$O175-SUM($V175:Z175),($E175-SUM($V175:Z175))*$N175),0),0)</f>
        <v>0</v>
      </c>
      <c r="AB175" s="136">
        <f>IF(COLUMN(AB$12)-COLUMN($V$12)+1&lt;=$U175,ROUNDUP(IF(SUM($V175:AA175)+($E175-SUM($V175:AA175))*$N175&gt;$E175-$O175,$E175-$O175-SUM($V175:AA175),($E175-SUM($V175:AA175))*$N175),0),0)</f>
        <v>0</v>
      </c>
      <c r="AC175" s="136">
        <f>IF(COLUMN(AC$12)-COLUMN($V$12)+1&lt;=$U175,ROUNDUP(IF(SUM($V175:AB175)+($E175-SUM($V175:AB175))*$N175&gt;$E175-$O175,$E175-$O175-SUM($V175:AB175),($E175-SUM($V175:AB175))*$N175),0),0)</f>
        <v>0</v>
      </c>
      <c r="AD175" s="136">
        <f>IF(COLUMN(AD$12)-COLUMN($V$12)+1&lt;=$U175,ROUNDUP(IF(SUM($V175:AC175)+($E175-SUM($V175:AC175))*$N175&gt;$E175-$O175,$E175-$O175-SUM($V175:AC175),($E175-SUM($V175:AC175))*$N175),0),0)</f>
        <v>0</v>
      </c>
      <c r="AE175" s="136">
        <f>IF(COLUMN(AE$12)-COLUMN($V$12)+1&lt;=$U175,ROUNDUP(IF(SUM($V175:AD175)+($E175-SUM($V175:AD175))*$N175&gt;$E175-$O175,$E175-$O175-SUM($V175:AD175),($E175-SUM($V175:AD175))*$N175),0),0)</f>
        <v>0</v>
      </c>
      <c r="AF175" s="136">
        <f>IF(COLUMN(AF$12)-COLUMN($V$12)+1&lt;=$U175,ROUNDUP(IF(SUM($V175:AE175)+($E175-SUM($V175:AE175))*$N175&gt;$E175-$O175,$E175-$O175-SUM($V175:AE175),($E175-SUM($V175:AE175))*$N175),0),0)</f>
        <v>0</v>
      </c>
      <c r="AG175" s="136">
        <f>IF(COLUMN(AG$12)-COLUMN($V$12)+1&lt;=$U175,ROUNDUP(IF(SUM($V175:AF175)+($E175-SUM($V175:AF175))*$N175&gt;$E175-$O175,$E175-$O175-SUM($V175:AF175),($E175-SUM($V175:AF175))*$N175),0),0)</f>
        <v>0</v>
      </c>
      <c r="AH175" s="136">
        <f>IF(COLUMN(AH$12)-COLUMN($V$12)+1&lt;=$U175,ROUNDUP(IF(SUM($V175:AG175)+($E175-SUM($V175:AG175))*$N175&gt;$E175-$O175,$E175-$O175-SUM($V175:AG175),($E175-SUM($V175:AG175))*$N175),0),0)</f>
        <v>0</v>
      </c>
      <c r="AI175" s="136">
        <f>IF(COLUMN(AI$12)-COLUMN($V$12)+1&lt;=$U175,ROUNDUP(IF(SUM($V175:AH175)+($E175-SUM($V175:AH175))*$N175&gt;$E175-$O175,$E175-$O175-SUM($V175:AH175),($E175-SUM($V175:AH175))*$N175),0),0)</f>
        <v>0</v>
      </c>
      <c r="AJ175" s="136">
        <f>IF(COLUMN(AJ$12)-COLUMN($V$12)+1&lt;=$U175,ROUNDUP(IF(SUM($V175:AI175)+($E175-SUM($V175:AI175))*$N175&gt;$E175-$O175,$E175-$O175-SUM($V175:AI175),($E175-SUM($V175:AI175))*$N175),0),0)</f>
        <v>0</v>
      </c>
      <c r="AK175" s="136">
        <f>IF(COLUMN(AK$12)-COLUMN($V$12)+1&lt;=$U175,ROUNDUP(IF(SUM($V175:AJ175)+($E175-SUM($V175:AJ175))*$N175&gt;$E175-$O175,$E175-$O175-SUM($V175:AJ175),($E175-SUM($V175:AJ175))*$N175),0),0)</f>
        <v>0</v>
      </c>
      <c r="AL175" s="136">
        <f>IF(COLUMN(AL$12)-COLUMN($V$12)+1&lt;=$U175,ROUNDUP(IF(SUM($V175:AK175)+($E175-SUM($V175:AK175))*$N175&gt;$E175-$O175,$E175-$O175-SUM($V175:AK175),($E175-SUM($V175:AK175))*$N175),0),0)</f>
        <v>0</v>
      </c>
      <c r="AM175" s="136">
        <f>IF(COLUMN(AM$12)-COLUMN($V$12)+1&lt;=$U175,ROUNDUP(IF(SUM($V175:AL175)+($E175-SUM($V175:AL175))*$N175&gt;$E175-$O175,$E175-$O175-SUM($V175:AL175),($E175-SUM($V175:AL175))*$N175),0),0)</f>
        <v>0</v>
      </c>
      <c r="AN175" s="136">
        <f>IF(COLUMN(AN$12)-COLUMN($V$12)+1&lt;=$U175,ROUNDUP(IF(SUM($V175:AM175)+($E175-SUM($V175:AM175))*$N175&gt;$E175-$O175,$E175-$O175-SUM($V175:AM175),($E175-SUM($V175:AM175))*$N175),0),0)</f>
        <v>0</v>
      </c>
      <c r="AO175" s="136">
        <f>IF(COLUMN(AO$12)-COLUMN($V$12)+1&lt;=$U175,ROUNDUP(IF(SUM($V175:AN175)+($E175-SUM($V175:AN175))*$N175&gt;$E175-$O175,$E175-$O175-SUM($V175:AN175),($E175-SUM($V175:AN175))*$N175),0),0)</f>
        <v>0</v>
      </c>
      <c r="AP175" s="136">
        <f>IF(COLUMN(AP$12)-COLUMN($V$12)+1&lt;=$U175,ROUNDUP(IF(SUM($V175:AO175)+($E175-SUM($V175:AO175))*$N175&gt;$E175-$O175,$E175-$O175-SUM($V175:AO175),($E175-SUM($V175:AO175))*$N175),0),0)</f>
        <v>0</v>
      </c>
      <c r="AQ175" s="136">
        <f>IF(COLUMN(AQ$12)-COLUMN($V$12)+1&lt;=$U175,ROUNDUP(IF(SUM($V175:AP175)+($E175-SUM($V175:AP175))*$N175&gt;$E175-$O175,$E175-$O175-SUM($V175:AP175),($E175-SUM($V175:AP175))*$N175),0),0)</f>
        <v>0</v>
      </c>
      <c r="AR175" s="136">
        <f>IF(COLUMN(AR$12)-COLUMN($V$12)+1&lt;=$U175,ROUNDUP(IF(SUM($V175:AQ175)+($E175-SUM($V175:AQ175))*$N175&gt;$E175-$O175,$E175-$O175-SUM($V175:AQ175),($E175-SUM($V175:AQ175))*$N175),0),0)</f>
        <v>0</v>
      </c>
      <c r="AS175" s="136">
        <f>IF(COLUMN(AS$12)-COLUMN($V$12)+1&lt;=$U175,ROUNDUP(IF(SUM($V175:AR175)+($E175-SUM($V175:AR175))*$N175&gt;$E175-$O175,$E175-$O175-SUM($V175:AR175),($E175-SUM($V175:AR175))*$N175),0),0)</f>
        <v>0</v>
      </c>
      <c r="AT175" s="136">
        <f>IF(COLUMN(AT$12)-COLUMN($V$12)+1&lt;=$U175,ROUNDUP(IF(SUM($V175:AS175)+($E175-SUM($V175:AS175))*$N175&gt;$E175-$O175,$E175-$O175-SUM($V175:AS175),($E175-SUM($V175:AS175))*$N175),0),0)</f>
        <v>0</v>
      </c>
      <c r="AU175" s="136">
        <f>IF(COLUMN(AU$12)-COLUMN($V$12)+1&lt;=$U175,ROUNDUP(IF(SUM($V175:AT175)+($E175-SUM($V175:AT175))*$N175&gt;$E175-$O175,$E175-$O175-SUM($V175:AT175),($E175-SUM($V175:AT175))*$N175),0),0)</f>
        <v>0</v>
      </c>
      <c r="AV175" s="136">
        <f>IF(COLUMN(AV$12)-COLUMN($V$12)+1&lt;=$U175,ROUNDUP(IF(SUM($V175:AU175)+($E175-SUM($V175:AU175))*$N175&gt;$E175-$O175,$E175-$O175-SUM($V175:AU175),($E175-SUM($V175:AU175))*$N175),0),0)</f>
        <v>0</v>
      </c>
      <c r="AW175" s="136">
        <f>IF(COLUMN(AW$12)-COLUMN($V$12)+1&lt;=$U175,ROUNDUP(IF(SUM($V175:AV175)+($E175-SUM($V175:AV175))*$N175&gt;$E175-$O175,$E175-$O175-SUM($V175:AV175),($E175-SUM($V175:AV175))*$N175),0),0)</f>
        <v>0</v>
      </c>
      <c r="AX175" s="136">
        <f>IF(COLUMN(AX$12)-COLUMN($V$12)+1&lt;=$U175,ROUNDUP(IF(SUM($V175:AW175)+($E175-SUM($V175:AW175))*$N175&gt;$E175-$O175,$E175-$O175-SUM($V175:AW175),($E175-SUM($V175:AW175))*$N175),0),0)</f>
        <v>0</v>
      </c>
      <c r="AY175" s="136">
        <f>IF(COLUMN(AY$12)-COLUMN($V$12)+1&lt;=$U175,ROUNDUP(IF(SUM($V175:AX175)+($E175-SUM($V175:AX175))*$N175&gt;$E175-$O175,$E175-$O175-SUM($V175:AX175),($E175-SUM($V175:AX175))*$N175),0),0)</f>
        <v>0</v>
      </c>
      <c r="AZ175" s="136">
        <f>IF(COLUMN(AZ$12)-COLUMN($V$12)+1&lt;=$U175,ROUNDUP(IF(SUM($V175:AY175)+($E175-SUM($V175:AY175))*$N175&gt;$E175-$O175,$E175-$O175-SUM($V175:AY175),($E175-SUM($V175:AY175))*$N175),0),0)</f>
        <v>0</v>
      </c>
      <c r="BA175" s="136">
        <f>IF(COLUMN(BA$12)-COLUMN($V$12)+1&lt;=$U175,ROUNDUP(IF(SUM($V175:AZ175)+($E175-SUM($V175:AZ175))*$N175&gt;$E175-$O175,$E175-$O175-SUM($V175:AZ175),($E175-SUM($V175:AZ175))*$N175),0),0)</f>
        <v>0</v>
      </c>
      <c r="BB175" s="556">
        <f t="shared" si="172"/>
        <v>0</v>
      </c>
      <c r="BC175" s="556">
        <f t="shared" si="173"/>
        <v>0</v>
      </c>
      <c r="BD175" s="146">
        <f t="shared" si="174"/>
        <v>0</v>
      </c>
      <c r="BE175" s="146">
        <f t="shared" si="175"/>
        <v>0</v>
      </c>
      <c r="BF175" s="146">
        <f t="shared" si="176"/>
        <v>0</v>
      </c>
      <c r="BH175" s="557">
        <f t="shared" si="177"/>
        <v>0</v>
      </c>
      <c r="BI175" s="558">
        <f t="shared" si="150"/>
        <v>0</v>
      </c>
      <c r="BJ175" s="558">
        <f t="shared" si="151"/>
        <v>0</v>
      </c>
      <c r="BK175" s="557">
        <f t="shared" si="178"/>
        <v>0</v>
      </c>
      <c r="BL175" s="558">
        <f t="shared" si="152"/>
        <v>0</v>
      </c>
      <c r="BM175" s="558">
        <f t="shared" si="153"/>
        <v>0</v>
      </c>
      <c r="BN175" s="558">
        <f t="shared" si="154"/>
        <v>0</v>
      </c>
      <c r="BO175" s="558">
        <f t="shared" si="155"/>
        <v>0</v>
      </c>
      <c r="BP175" s="558">
        <f t="shared" si="156"/>
        <v>0</v>
      </c>
      <c r="BQ175" s="558">
        <f t="shared" si="157"/>
        <v>0</v>
      </c>
      <c r="BR175" s="533"/>
      <c r="BS175" s="557">
        <f t="shared" si="179"/>
        <v>0</v>
      </c>
      <c r="BT175" s="558">
        <f t="shared" si="158"/>
        <v>0</v>
      </c>
      <c r="BU175" s="558">
        <f t="shared" si="159"/>
        <v>0</v>
      </c>
      <c r="BV175" s="557">
        <f t="shared" si="180"/>
        <v>0</v>
      </c>
      <c r="BW175" s="558">
        <f t="shared" si="160"/>
        <v>0</v>
      </c>
      <c r="BX175" s="558">
        <f t="shared" si="161"/>
        <v>0</v>
      </c>
      <c r="BY175" s="558">
        <f t="shared" si="162"/>
        <v>0</v>
      </c>
      <c r="BZ175" s="558">
        <f t="shared" si="163"/>
        <v>0</v>
      </c>
      <c r="CA175" s="558">
        <f t="shared" si="164"/>
        <v>0</v>
      </c>
      <c r="CB175" s="558">
        <f t="shared" si="165"/>
        <v>0</v>
      </c>
      <c r="CC175" s="533"/>
      <c r="CD175" s="533"/>
      <c r="CE175" s="533"/>
      <c r="CF175" s="533"/>
      <c r="CG175" s="533"/>
      <c r="CH175" s="533"/>
      <c r="CI175" s="533"/>
      <c r="CJ175" s="533"/>
      <c r="CK175" s="533"/>
      <c r="CL175" s="533"/>
      <c r="CM175" s="533"/>
      <c r="CN175" s="533"/>
      <c r="CO175" s="533"/>
      <c r="CP175" s="533"/>
      <c r="CQ175" s="533"/>
      <c r="CR175" s="533"/>
      <c r="CS175" s="533"/>
      <c r="CT175" s="533"/>
      <c r="CU175" s="533"/>
      <c r="CV175" s="533"/>
      <c r="CW175" s="533"/>
      <c r="CX175" s="533"/>
      <c r="CY175" s="533"/>
      <c r="CZ175" s="533"/>
    </row>
    <row r="176" spans="2:104" ht="13.5" x14ac:dyDescent="0.2">
      <c r="B176" s="145" t="str">
        <f t="shared" si="145"/>
        <v/>
      </c>
      <c r="C176" s="550"/>
      <c r="D176" s="551"/>
      <c r="E176" s="552"/>
      <c r="F176" s="553"/>
      <c r="G176" s="553"/>
      <c r="H176" s="554"/>
      <c r="I176" s="554"/>
      <c r="J176" s="554"/>
      <c r="K176" s="554"/>
      <c r="L176" s="613" t="str" cm="1">
        <f t="array" ref="L176">IF(OR(NOT(ISBLANK(H176:K176))),SUM(H176:K176), "")</f>
        <v/>
      </c>
      <c r="M176" s="613" t="str">
        <f t="shared" si="146"/>
        <v/>
      </c>
      <c r="N176" s="555" t="str">
        <f t="shared" si="166"/>
        <v/>
      </c>
      <c r="O176" s="532">
        <f t="shared" si="167"/>
        <v>0</v>
      </c>
      <c r="P176" s="146">
        <f t="shared" si="168"/>
        <v>0</v>
      </c>
      <c r="Q176" s="146">
        <f t="shared" si="147"/>
        <v>0</v>
      </c>
      <c r="R176" s="146">
        <f t="shared" si="148"/>
        <v>0</v>
      </c>
      <c r="S176" s="146" t="str">
        <f t="shared" si="169"/>
        <v/>
      </c>
      <c r="T176" s="146" t="str">
        <f t="shared" si="170"/>
        <v/>
      </c>
      <c r="U176" s="146">
        <f t="shared" si="149"/>
        <v>0</v>
      </c>
      <c r="V176" s="136">
        <f t="shared" si="171"/>
        <v>0</v>
      </c>
      <c r="W176" s="136">
        <f>IF(COLUMN(W$12)-COLUMN($V$12)+1&lt;=$U176,ROUNDUP(IF(SUM($V176:V176)+($E176-SUM($V176:V176))*$N176&gt;$E176-$O176,$E176-$O176-SUM($V176:V176),($E176-SUM($V176:V176))*$N176),0),0)</f>
        <v>0</v>
      </c>
      <c r="X176" s="136">
        <f>IF(COLUMN(X$12)-COLUMN($V$12)+1&lt;=$U176,ROUNDUP(IF(SUM($V176:W176)+($E176-SUM($V176:W176))*$N176&gt;$E176-$O176,$E176-$O176-SUM($V176:W176),($E176-SUM($V176:W176))*$N176),0),0)</f>
        <v>0</v>
      </c>
      <c r="Y176" s="136">
        <f>IF(COLUMN(Y$12)-COLUMN($V$12)+1&lt;=$U176,ROUNDUP(IF(SUM($V176:X176)+($E176-SUM($V176:X176))*$N176&gt;$E176-$O176,$E176-$O176-SUM($V176:X176),($E176-SUM($V176:X176))*$N176),0),0)</f>
        <v>0</v>
      </c>
      <c r="Z176" s="136">
        <f>IF(COLUMN(Z$12)-COLUMN($V$12)+1&lt;=$U176,ROUNDUP(IF(SUM($V176:Y176)+($E176-SUM($V176:Y176))*$N176&gt;$E176-$O176,$E176-$O176-SUM($V176:Y176),($E176-SUM($V176:Y176))*$N176),0),0)</f>
        <v>0</v>
      </c>
      <c r="AA176" s="136">
        <f>IF(COLUMN(AA$12)-COLUMN($V$12)+1&lt;=$U176,ROUNDUP(IF(SUM($V176:Z176)+($E176-SUM($V176:Z176))*$N176&gt;$E176-$O176,$E176-$O176-SUM($V176:Z176),($E176-SUM($V176:Z176))*$N176),0),0)</f>
        <v>0</v>
      </c>
      <c r="AB176" s="136">
        <f>IF(COLUMN(AB$12)-COLUMN($V$12)+1&lt;=$U176,ROUNDUP(IF(SUM($V176:AA176)+($E176-SUM($V176:AA176))*$N176&gt;$E176-$O176,$E176-$O176-SUM($V176:AA176),($E176-SUM($V176:AA176))*$N176),0),0)</f>
        <v>0</v>
      </c>
      <c r="AC176" s="136">
        <f>IF(COLUMN(AC$12)-COLUMN($V$12)+1&lt;=$U176,ROUNDUP(IF(SUM($V176:AB176)+($E176-SUM($V176:AB176))*$N176&gt;$E176-$O176,$E176-$O176-SUM($V176:AB176),($E176-SUM($V176:AB176))*$N176),0),0)</f>
        <v>0</v>
      </c>
      <c r="AD176" s="136">
        <f>IF(COLUMN(AD$12)-COLUMN($V$12)+1&lt;=$U176,ROUNDUP(IF(SUM($V176:AC176)+($E176-SUM($V176:AC176))*$N176&gt;$E176-$O176,$E176-$O176-SUM($V176:AC176),($E176-SUM($V176:AC176))*$N176),0),0)</f>
        <v>0</v>
      </c>
      <c r="AE176" s="136">
        <f>IF(COLUMN(AE$12)-COLUMN($V$12)+1&lt;=$U176,ROUNDUP(IF(SUM($V176:AD176)+($E176-SUM($V176:AD176))*$N176&gt;$E176-$O176,$E176-$O176-SUM($V176:AD176),($E176-SUM($V176:AD176))*$N176),0),0)</f>
        <v>0</v>
      </c>
      <c r="AF176" s="136">
        <f>IF(COLUMN(AF$12)-COLUMN($V$12)+1&lt;=$U176,ROUNDUP(IF(SUM($V176:AE176)+($E176-SUM($V176:AE176))*$N176&gt;$E176-$O176,$E176-$O176-SUM($V176:AE176),($E176-SUM($V176:AE176))*$N176),0),0)</f>
        <v>0</v>
      </c>
      <c r="AG176" s="136">
        <f>IF(COLUMN(AG$12)-COLUMN($V$12)+1&lt;=$U176,ROUNDUP(IF(SUM($V176:AF176)+($E176-SUM($V176:AF176))*$N176&gt;$E176-$O176,$E176-$O176-SUM($V176:AF176),($E176-SUM($V176:AF176))*$N176),0),0)</f>
        <v>0</v>
      </c>
      <c r="AH176" s="136">
        <f>IF(COLUMN(AH$12)-COLUMN($V$12)+1&lt;=$U176,ROUNDUP(IF(SUM($V176:AG176)+($E176-SUM($V176:AG176))*$N176&gt;$E176-$O176,$E176-$O176-SUM($V176:AG176),($E176-SUM($V176:AG176))*$N176),0),0)</f>
        <v>0</v>
      </c>
      <c r="AI176" s="136">
        <f>IF(COLUMN(AI$12)-COLUMN($V$12)+1&lt;=$U176,ROUNDUP(IF(SUM($V176:AH176)+($E176-SUM($V176:AH176))*$N176&gt;$E176-$O176,$E176-$O176-SUM($V176:AH176),($E176-SUM($V176:AH176))*$N176),0),0)</f>
        <v>0</v>
      </c>
      <c r="AJ176" s="136">
        <f>IF(COLUMN(AJ$12)-COLUMN($V$12)+1&lt;=$U176,ROUNDUP(IF(SUM($V176:AI176)+($E176-SUM($V176:AI176))*$N176&gt;$E176-$O176,$E176-$O176-SUM($V176:AI176),($E176-SUM($V176:AI176))*$N176),0),0)</f>
        <v>0</v>
      </c>
      <c r="AK176" s="136">
        <f>IF(COLUMN(AK$12)-COLUMN($V$12)+1&lt;=$U176,ROUNDUP(IF(SUM($V176:AJ176)+($E176-SUM($V176:AJ176))*$N176&gt;$E176-$O176,$E176-$O176-SUM($V176:AJ176),($E176-SUM($V176:AJ176))*$N176),0),0)</f>
        <v>0</v>
      </c>
      <c r="AL176" s="136">
        <f>IF(COLUMN(AL$12)-COLUMN($V$12)+1&lt;=$U176,ROUNDUP(IF(SUM($V176:AK176)+($E176-SUM($V176:AK176))*$N176&gt;$E176-$O176,$E176-$O176-SUM($V176:AK176),($E176-SUM($V176:AK176))*$N176),0),0)</f>
        <v>0</v>
      </c>
      <c r="AM176" s="136">
        <f>IF(COLUMN(AM$12)-COLUMN($V$12)+1&lt;=$U176,ROUNDUP(IF(SUM($V176:AL176)+($E176-SUM($V176:AL176))*$N176&gt;$E176-$O176,$E176-$O176-SUM($V176:AL176),($E176-SUM($V176:AL176))*$N176),0),0)</f>
        <v>0</v>
      </c>
      <c r="AN176" s="136">
        <f>IF(COLUMN(AN$12)-COLUMN($V$12)+1&lt;=$U176,ROUNDUP(IF(SUM($V176:AM176)+($E176-SUM($V176:AM176))*$N176&gt;$E176-$O176,$E176-$O176-SUM($V176:AM176),($E176-SUM($V176:AM176))*$N176),0),0)</f>
        <v>0</v>
      </c>
      <c r="AO176" s="136">
        <f>IF(COLUMN(AO$12)-COLUMN($V$12)+1&lt;=$U176,ROUNDUP(IF(SUM($V176:AN176)+($E176-SUM($V176:AN176))*$N176&gt;$E176-$O176,$E176-$O176-SUM($V176:AN176),($E176-SUM($V176:AN176))*$N176),0),0)</f>
        <v>0</v>
      </c>
      <c r="AP176" s="136">
        <f>IF(COLUMN(AP$12)-COLUMN($V$12)+1&lt;=$U176,ROUNDUP(IF(SUM($V176:AO176)+($E176-SUM($V176:AO176))*$N176&gt;$E176-$O176,$E176-$O176-SUM($V176:AO176),($E176-SUM($V176:AO176))*$N176),0),0)</f>
        <v>0</v>
      </c>
      <c r="AQ176" s="136">
        <f>IF(COLUMN(AQ$12)-COLUMN($V$12)+1&lt;=$U176,ROUNDUP(IF(SUM($V176:AP176)+($E176-SUM($V176:AP176))*$N176&gt;$E176-$O176,$E176-$O176-SUM($V176:AP176),($E176-SUM($V176:AP176))*$N176),0),0)</f>
        <v>0</v>
      </c>
      <c r="AR176" s="136">
        <f>IF(COLUMN(AR$12)-COLUMN($V$12)+1&lt;=$U176,ROUNDUP(IF(SUM($V176:AQ176)+($E176-SUM($V176:AQ176))*$N176&gt;$E176-$O176,$E176-$O176-SUM($V176:AQ176),($E176-SUM($V176:AQ176))*$N176),0),0)</f>
        <v>0</v>
      </c>
      <c r="AS176" s="136">
        <f>IF(COLUMN(AS$12)-COLUMN($V$12)+1&lt;=$U176,ROUNDUP(IF(SUM($V176:AR176)+($E176-SUM($V176:AR176))*$N176&gt;$E176-$O176,$E176-$O176-SUM($V176:AR176),($E176-SUM($V176:AR176))*$N176),0),0)</f>
        <v>0</v>
      </c>
      <c r="AT176" s="136">
        <f>IF(COLUMN(AT$12)-COLUMN($V$12)+1&lt;=$U176,ROUNDUP(IF(SUM($V176:AS176)+($E176-SUM($V176:AS176))*$N176&gt;$E176-$O176,$E176-$O176-SUM($V176:AS176),($E176-SUM($V176:AS176))*$N176),0),0)</f>
        <v>0</v>
      </c>
      <c r="AU176" s="136">
        <f>IF(COLUMN(AU$12)-COLUMN($V$12)+1&lt;=$U176,ROUNDUP(IF(SUM($V176:AT176)+($E176-SUM($V176:AT176))*$N176&gt;$E176-$O176,$E176-$O176-SUM($V176:AT176),($E176-SUM($V176:AT176))*$N176),0),0)</f>
        <v>0</v>
      </c>
      <c r="AV176" s="136">
        <f>IF(COLUMN(AV$12)-COLUMN($V$12)+1&lt;=$U176,ROUNDUP(IF(SUM($V176:AU176)+($E176-SUM($V176:AU176))*$N176&gt;$E176-$O176,$E176-$O176-SUM($V176:AU176),($E176-SUM($V176:AU176))*$N176),0),0)</f>
        <v>0</v>
      </c>
      <c r="AW176" s="136">
        <f>IF(COLUMN(AW$12)-COLUMN($V$12)+1&lt;=$U176,ROUNDUP(IF(SUM($V176:AV176)+($E176-SUM($V176:AV176))*$N176&gt;$E176-$O176,$E176-$O176-SUM($V176:AV176),($E176-SUM($V176:AV176))*$N176),0),0)</f>
        <v>0</v>
      </c>
      <c r="AX176" s="136">
        <f>IF(COLUMN(AX$12)-COLUMN($V$12)+1&lt;=$U176,ROUNDUP(IF(SUM($V176:AW176)+($E176-SUM($V176:AW176))*$N176&gt;$E176-$O176,$E176-$O176-SUM($V176:AW176),($E176-SUM($V176:AW176))*$N176),0),0)</f>
        <v>0</v>
      </c>
      <c r="AY176" s="136">
        <f>IF(COLUMN(AY$12)-COLUMN($V$12)+1&lt;=$U176,ROUNDUP(IF(SUM($V176:AX176)+($E176-SUM($V176:AX176))*$N176&gt;$E176-$O176,$E176-$O176-SUM($V176:AX176),($E176-SUM($V176:AX176))*$N176),0),0)</f>
        <v>0</v>
      </c>
      <c r="AZ176" s="136">
        <f>IF(COLUMN(AZ$12)-COLUMN($V$12)+1&lt;=$U176,ROUNDUP(IF(SUM($V176:AY176)+($E176-SUM($V176:AY176))*$N176&gt;$E176-$O176,$E176-$O176-SUM($V176:AY176),($E176-SUM($V176:AY176))*$N176),0),0)</f>
        <v>0</v>
      </c>
      <c r="BA176" s="136">
        <f>IF(COLUMN(BA$12)-COLUMN($V$12)+1&lt;=$U176,ROUNDUP(IF(SUM($V176:AZ176)+($E176-SUM($V176:AZ176))*$N176&gt;$E176-$O176,$E176-$O176-SUM($V176:AZ176),($E176-SUM($V176:AZ176))*$N176),0),0)</f>
        <v>0</v>
      </c>
      <c r="BB176" s="556">
        <f t="shared" si="172"/>
        <v>0</v>
      </c>
      <c r="BC176" s="556">
        <f t="shared" si="173"/>
        <v>0</v>
      </c>
      <c r="BD176" s="146">
        <f t="shared" si="174"/>
        <v>0</v>
      </c>
      <c r="BE176" s="146">
        <f t="shared" si="175"/>
        <v>0</v>
      </c>
      <c r="BF176" s="146">
        <f t="shared" si="176"/>
        <v>0</v>
      </c>
      <c r="BH176" s="557">
        <f t="shared" si="177"/>
        <v>0</v>
      </c>
      <c r="BI176" s="558">
        <f t="shared" si="150"/>
        <v>0</v>
      </c>
      <c r="BJ176" s="558">
        <f t="shared" si="151"/>
        <v>0</v>
      </c>
      <c r="BK176" s="557">
        <f t="shared" si="178"/>
        <v>0</v>
      </c>
      <c r="BL176" s="558">
        <f t="shared" si="152"/>
        <v>0</v>
      </c>
      <c r="BM176" s="558">
        <f t="shared" si="153"/>
        <v>0</v>
      </c>
      <c r="BN176" s="558">
        <f t="shared" si="154"/>
        <v>0</v>
      </c>
      <c r="BO176" s="558">
        <f t="shared" si="155"/>
        <v>0</v>
      </c>
      <c r="BP176" s="558">
        <f t="shared" si="156"/>
        <v>0</v>
      </c>
      <c r="BQ176" s="558">
        <f t="shared" si="157"/>
        <v>0</v>
      </c>
      <c r="BR176" s="533"/>
      <c r="BS176" s="557">
        <f t="shared" si="179"/>
        <v>0</v>
      </c>
      <c r="BT176" s="558">
        <f t="shared" si="158"/>
        <v>0</v>
      </c>
      <c r="BU176" s="558">
        <f t="shared" si="159"/>
        <v>0</v>
      </c>
      <c r="BV176" s="557">
        <f t="shared" si="180"/>
        <v>0</v>
      </c>
      <c r="BW176" s="558">
        <f t="shared" si="160"/>
        <v>0</v>
      </c>
      <c r="BX176" s="558">
        <f t="shared" si="161"/>
        <v>0</v>
      </c>
      <c r="BY176" s="558">
        <f t="shared" si="162"/>
        <v>0</v>
      </c>
      <c r="BZ176" s="558">
        <f t="shared" si="163"/>
        <v>0</v>
      </c>
      <c r="CA176" s="558">
        <f t="shared" si="164"/>
        <v>0</v>
      </c>
      <c r="CB176" s="558">
        <f t="shared" si="165"/>
        <v>0</v>
      </c>
      <c r="CC176" s="533"/>
      <c r="CD176" s="533"/>
      <c r="CE176" s="533"/>
      <c r="CF176" s="533"/>
      <c r="CG176" s="533"/>
      <c r="CH176" s="533"/>
      <c r="CI176" s="533"/>
      <c r="CJ176" s="533"/>
      <c r="CK176" s="533"/>
      <c r="CL176" s="533"/>
      <c r="CM176" s="533"/>
      <c r="CN176" s="533"/>
      <c r="CO176" s="533"/>
      <c r="CP176" s="533"/>
      <c r="CQ176" s="533"/>
      <c r="CR176" s="533"/>
      <c r="CS176" s="533"/>
      <c r="CT176" s="533"/>
      <c r="CU176" s="533"/>
      <c r="CV176" s="533"/>
      <c r="CW176" s="533"/>
      <c r="CX176" s="533"/>
      <c r="CY176" s="533"/>
      <c r="CZ176" s="533"/>
    </row>
    <row r="177" spans="2:104" ht="13.5" x14ac:dyDescent="0.2">
      <c r="B177" s="145" t="str">
        <f t="shared" si="145"/>
        <v/>
      </c>
      <c r="C177" s="550"/>
      <c r="D177" s="551"/>
      <c r="E177" s="552"/>
      <c r="F177" s="553"/>
      <c r="G177" s="553"/>
      <c r="H177" s="554"/>
      <c r="I177" s="554"/>
      <c r="J177" s="554"/>
      <c r="K177" s="554"/>
      <c r="L177" s="613" t="str" cm="1">
        <f t="array" ref="L177">IF(OR(NOT(ISBLANK(H177:K177))),SUM(H177:K177), "")</f>
        <v/>
      </c>
      <c r="M177" s="613" t="str">
        <f t="shared" si="146"/>
        <v/>
      </c>
      <c r="N177" s="555" t="str">
        <f t="shared" si="166"/>
        <v/>
      </c>
      <c r="O177" s="532">
        <f t="shared" si="167"/>
        <v>0</v>
      </c>
      <c r="P177" s="146">
        <f t="shared" si="168"/>
        <v>0</v>
      </c>
      <c r="Q177" s="146">
        <f t="shared" si="147"/>
        <v>0</v>
      </c>
      <c r="R177" s="146">
        <f t="shared" si="148"/>
        <v>0</v>
      </c>
      <c r="S177" s="146" t="str">
        <f t="shared" si="169"/>
        <v/>
      </c>
      <c r="T177" s="146" t="str">
        <f t="shared" si="170"/>
        <v/>
      </c>
      <c r="U177" s="146">
        <f t="shared" si="149"/>
        <v>0</v>
      </c>
      <c r="V177" s="136">
        <f t="shared" si="171"/>
        <v>0</v>
      </c>
      <c r="W177" s="136">
        <f>IF(COLUMN(W$12)-COLUMN($V$12)+1&lt;=$U177,ROUNDUP(IF(SUM($V177:V177)+($E177-SUM($V177:V177))*$N177&gt;$E177-$O177,$E177-$O177-SUM($V177:V177),($E177-SUM($V177:V177))*$N177),0),0)</f>
        <v>0</v>
      </c>
      <c r="X177" s="136">
        <f>IF(COLUMN(X$12)-COLUMN($V$12)+1&lt;=$U177,ROUNDUP(IF(SUM($V177:W177)+($E177-SUM($V177:W177))*$N177&gt;$E177-$O177,$E177-$O177-SUM($V177:W177),($E177-SUM($V177:W177))*$N177),0),0)</f>
        <v>0</v>
      </c>
      <c r="Y177" s="136">
        <f>IF(COLUMN(Y$12)-COLUMN($V$12)+1&lt;=$U177,ROUNDUP(IF(SUM($V177:X177)+($E177-SUM($V177:X177))*$N177&gt;$E177-$O177,$E177-$O177-SUM($V177:X177),($E177-SUM($V177:X177))*$N177),0),0)</f>
        <v>0</v>
      </c>
      <c r="Z177" s="136">
        <f>IF(COLUMN(Z$12)-COLUMN($V$12)+1&lt;=$U177,ROUNDUP(IF(SUM($V177:Y177)+($E177-SUM($V177:Y177))*$N177&gt;$E177-$O177,$E177-$O177-SUM($V177:Y177),($E177-SUM($V177:Y177))*$N177),0),0)</f>
        <v>0</v>
      </c>
      <c r="AA177" s="136">
        <f>IF(COLUMN(AA$12)-COLUMN($V$12)+1&lt;=$U177,ROUNDUP(IF(SUM($V177:Z177)+($E177-SUM($V177:Z177))*$N177&gt;$E177-$O177,$E177-$O177-SUM($V177:Z177),($E177-SUM($V177:Z177))*$N177),0),0)</f>
        <v>0</v>
      </c>
      <c r="AB177" s="136">
        <f>IF(COLUMN(AB$12)-COLUMN($V$12)+1&lt;=$U177,ROUNDUP(IF(SUM($V177:AA177)+($E177-SUM($V177:AA177))*$N177&gt;$E177-$O177,$E177-$O177-SUM($V177:AA177),($E177-SUM($V177:AA177))*$N177),0),0)</f>
        <v>0</v>
      </c>
      <c r="AC177" s="136">
        <f>IF(COLUMN(AC$12)-COLUMN($V$12)+1&lt;=$U177,ROUNDUP(IF(SUM($V177:AB177)+($E177-SUM($V177:AB177))*$N177&gt;$E177-$O177,$E177-$O177-SUM($V177:AB177),($E177-SUM($V177:AB177))*$N177),0),0)</f>
        <v>0</v>
      </c>
      <c r="AD177" s="136">
        <f>IF(COLUMN(AD$12)-COLUMN($V$12)+1&lt;=$U177,ROUNDUP(IF(SUM($V177:AC177)+($E177-SUM($V177:AC177))*$N177&gt;$E177-$O177,$E177-$O177-SUM($V177:AC177),($E177-SUM($V177:AC177))*$N177),0),0)</f>
        <v>0</v>
      </c>
      <c r="AE177" s="136">
        <f>IF(COLUMN(AE$12)-COLUMN($V$12)+1&lt;=$U177,ROUNDUP(IF(SUM($V177:AD177)+($E177-SUM($V177:AD177))*$N177&gt;$E177-$O177,$E177-$O177-SUM($V177:AD177),($E177-SUM($V177:AD177))*$N177),0),0)</f>
        <v>0</v>
      </c>
      <c r="AF177" s="136">
        <f>IF(COLUMN(AF$12)-COLUMN($V$12)+1&lt;=$U177,ROUNDUP(IF(SUM($V177:AE177)+($E177-SUM($V177:AE177))*$N177&gt;$E177-$O177,$E177-$O177-SUM($V177:AE177),($E177-SUM($V177:AE177))*$N177),0),0)</f>
        <v>0</v>
      </c>
      <c r="AG177" s="136">
        <f>IF(COLUMN(AG$12)-COLUMN($V$12)+1&lt;=$U177,ROUNDUP(IF(SUM($V177:AF177)+($E177-SUM($V177:AF177))*$N177&gt;$E177-$O177,$E177-$O177-SUM($V177:AF177),($E177-SUM($V177:AF177))*$N177),0),0)</f>
        <v>0</v>
      </c>
      <c r="AH177" s="136">
        <f>IF(COLUMN(AH$12)-COLUMN($V$12)+1&lt;=$U177,ROUNDUP(IF(SUM($V177:AG177)+($E177-SUM($V177:AG177))*$N177&gt;$E177-$O177,$E177-$O177-SUM($V177:AG177),($E177-SUM($V177:AG177))*$N177),0),0)</f>
        <v>0</v>
      </c>
      <c r="AI177" s="136">
        <f>IF(COLUMN(AI$12)-COLUMN($V$12)+1&lt;=$U177,ROUNDUP(IF(SUM($V177:AH177)+($E177-SUM($V177:AH177))*$N177&gt;$E177-$O177,$E177-$O177-SUM($V177:AH177),($E177-SUM($V177:AH177))*$N177),0),0)</f>
        <v>0</v>
      </c>
      <c r="AJ177" s="136">
        <f>IF(COLUMN(AJ$12)-COLUMN($V$12)+1&lt;=$U177,ROUNDUP(IF(SUM($V177:AI177)+($E177-SUM($V177:AI177))*$N177&gt;$E177-$O177,$E177-$O177-SUM($V177:AI177),($E177-SUM($V177:AI177))*$N177),0),0)</f>
        <v>0</v>
      </c>
      <c r="AK177" s="136">
        <f>IF(COLUMN(AK$12)-COLUMN($V$12)+1&lt;=$U177,ROUNDUP(IF(SUM($V177:AJ177)+($E177-SUM($V177:AJ177))*$N177&gt;$E177-$O177,$E177-$O177-SUM($V177:AJ177),($E177-SUM($V177:AJ177))*$N177),0),0)</f>
        <v>0</v>
      </c>
      <c r="AL177" s="136">
        <f>IF(COLUMN(AL$12)-COLUMN($V$12)+1&lt;=$U177,ROUNDUP(IF(SUM($V177:AK177)+($E177-SUM($V177:AK177))*$N177&gt;$E177-$O177,$E177-$O177-SUM($V177:AK177),($E177-SUM($V177:AK177))*$N177),0),0)</f>
        <v>0</v>
      </c>
      <c r="AM177" s="136">
        <f>IF(COLUMN(AM$12)-COLUMN($V$12)+1&lt;=$U177,ROUNDUP(IF(SUM($V177:AL177)+($E177-SUM($V177:AL177))*$N177&gt;$E177-$O177,$E177-$O177-SUM($V177:AL177),($E177-SUM($V177:AL177))*$N177),0),0)</f>
        <v>0</v>
      </c>
      <c r="AN177" s="136">
        <f>IF(COLUMN(AN$12)-COLUMN($V$12)+1&lt;=$U177,ROUNDUP(IF(SUM($V177:AM177)+($E177-SUM($V177:AM177))*$N177&gt;$E177-$O177,$E177-$O177-SUM($V177:AM177),($E177-SUM($V177:AM177))*$N177),0),0)</f>
        <v>0</v>
      </c>
      <c r="AO177" s="136">
        <f>IF(COLUMN(AO$12)-COLUMN($V$12)+1&lt;=$U177,ROUNDUP(IF(SUM($V177:AN177)+($E177-SUM($V177:AN177))*$N177&gt;$E177-$O177,$E177-$O177-SUM($V177:AN177),($E177-SUM($V177:AN177))*$N177),0),0)</f>
        <v>0</v>
      </c>
      <c r="AP177" s="136">
        <f>IF(COLUMN(AP$12)-COLUMN($V$12)+1&lt;=$U177,ROUNDUP(IF(SUM($V177:AO177)+($E177-SUM($V177:AO177))*$N177&gt;$E177-$O177,$E177-$O177-SUM($V177:AO177),($E177-SUM($V177:AO177))*$N177),0),0)</f>
        <v>0</v>
      </c>
      <c r="AQ177" s="136">
        <f>IF(COLUMN(AQ$12)-COLUMN($V$12)+1&lt;=$U177,ROUNDUP(IF(SUM($V177:AP177)+($E177-SUM($V177:AP177))*$N177&gt;$E177-$O177,$E177-$O177-SUM($V177:AP177),($E177-SUM($V177:AP177))*$N177),0),0)</f>
        <v>0</v>
      </c>
      <c r="AR177" s="136">
        <f>IF(COLUMN(AR$12)-COLUMN($V$12)+1&lt;=$U177,ROUNDUP(IF(SUM($V177:AQ177)+($E177-SUM($V177:AQ177))*$N177&gt;$E177-$O177,$E177-$O177-SUM($V177:AQ177),($E177-SUM($V177:AQ177))*$N177),0),0)</f>
        <v>0</v>
      </c>
      <c r="AS177" s="136">
        <f>IF(COLUMN(AS$12)-COLUMN($V$12)+1&lt;=$U177,ROUNDUP(IF(SUM($V177:AR177)+($E177-SUM($V177:AR177))*$N177&gt;$E177-$O177,$E177-$O177-SUM($V177:AR177),($E177-SUM($V177:AR177))*$N177),0),0)</f>
        <v>0</v>
      </c>
      <c r="AT177" s="136">
        <f>IF(COLUMN(AT$12)-COLUMN($V$12)+1&lt;=$U177,ROUNDUP(IF(SUM($V177:AS177)+($E177-SUM($V177:AS177))*$N177&gt;$E177-$O177,$E177-$O177-SUM($V177:AS177),($E177-SUM($V177:AS177))*$N177),0),0)</f>
        <v>0</v>
      </c>
      <c r="AU177" s="136">
        <f>IF(COLUMN(AU$12)-COLUMN($V$12)+1&lt;=$U177,ROUNDUP(IF(SUM($V177:AT177)+($E177-SUM($V177:AT177))*$N177&gt;$E177-$O177,$E177-$O177-SUM($V177:AT177),($E177-SUM($V177:AT177))*$N177),0),0)</f>
        <v>0</v>
      </c>
      <c r="AV177" s="136">
        <f>IF(COLUMN(AV$12)-COLUMN($V$12)+1&lt;=$U177,ROUNDUP(IF(SUM($V177:AU177)+($E177-SUM($V177:AU177))*$N177&gt;$E177-$O177,$E177-$O177-SUM($V177:AU177),($E177-SUM($V177:AU177))*$N177),0),0)</f>
        <v>0</v>
      </c>
      <c r="AW177" s="136">
        <f>IF(COLUMN(AW$12)-COLUMN($V$12)+1&lt;=$U177,ROUNDUP(IF(SUM($V177:AV177)+($E177-SUM($V177:AV177))*$N177&gt;$E177-$O177,$E177-$O177-SUM($V177:AV177),($E177-SUM($V177:AV177))*$N177),0),0)</f>
        <v>0</v>
      </c>
      <c r="AX177" s="136">
        <f>IF(COLUMN(AX$12)-COLUMN($V$12)+1&lt;=$U177,ROUNDUP(IF(SUM($V177:AW177)+($E177-SUM($V177:AW177))*$N177&gt;$E177-$O177,$E177-$O177-SUM($V177:AW177),($E177-SUM($V177:AW177))*$N177),0),0)</f>
        <v>0</v>
      </c>
      <c r="AY177" s="136">
        <f>IF(COLUMN(AY$12)-COLUMN($V$12)+1&lt;=$U177,ROUNDUP(IF(SUM($V177:AX177)+($E177-SUM($V177:AX177))*$N177&gt;$E177-$O177,$E177-$O177-SUM($V177:AX177),($E177-SUM($V177:AX177))*$N177),0),0)</f>
        <v>0</v>
      </c>
      <c r="AZ177" s="136">
        <f>IF(COLUMN(AZ$12)-COLUMN($V$12)+1&lt;=$U177,ROUNDUP(IF(SUM($V177:AY177)+($E177-SUM($V177:AY177))*$N177&gt;$E177-$O177,$E177-$O177-SUM($V177:AY177),($E177-SUM($V177:AY177))*$N177),0),0)</f>
        <v>0</v>
      </c>
      <c r="BA177" s="136">
        <f>IF(COLUMN(BA$12)-COLUMN($V$12)+1&lt;=$U177,ROUNDUP(IF(SUM($V177:AZ177)+($E177-SUM($V177:AZ177))*$N177&gt;$E177-$O177,$E177-$O177-SUM($V177:AZ177),($E177-SUM($V177:AZ177))*$N177),0),0)</f>
        <v>0</v>
      </c>
      <c r="BB177" s="556">
        <f t="shared" si="172"/>
        <v>0</v>
      </c>
      <c r="BC177" s="556">
        <f t="shared" si="173"/>
        <v>0</v>
      </c>
      <c r="BD177" s="146">
        <f t="shared" si="174"/>
        <v>0</v>
      </c>
      <c r="BE177" s="146">
        <f t="shared" si="175"/>
        <v>0</v>
      </c>
      <c r="BF177" s="146">
        <f t="shared" si="176"/>
        <v>0</v>
      </c>
      <c r="BH177" s="557">
        <f t="shared" si="177"/>
        <v>0</v>
      </c>
      <c r="BI177" s="558">
        <f t="shared" si="150"/>
        <v>0</v>
      </c>
      <c r="BJ177" s="558">
        <f t="shared" si="151"/>
        <v>0</v>
      </c>
      <c r="BK177" s="557">
        <f t="shared" si="178"/>
        <v>0</v>
      </c>
      <c r="BL177" s="558">
        <f t="shared" si="152"/>
        <v>0</v>
      </c>
      <c r="BM177" s="558">
        <f t="shared" si="153"/>
        <v>0</v>
      </c>
      <c r="BN177" s="558">
        <f t="shared" si="154"/>
        <v>0</v>
      </c>
      <c r="BO177" s="558">
        <f t="shared" si="155"/>
        <v>0</v>
      </c>
      <c r="BP177" s="558">
        <f t="shared" si="156"/>
        <v>0</v>
      </c>
      <c r="BQ177" s="558">
        <f t="shared" si="157"/>
        <v>0</v>
      </c>
      <c r="BR177" s="533"/>
      <c r="BS177" s="557">
        <f t="shared" si="179"/>
        <v>0</v>
      </c>
      <c r="BT177" s="558">
        <f t="shared" si="158"/>
        <v>0</v>
      </c>
      <c r="BU177" s="558">
        <f t="shared" si="159"/>
        <v>0</v>
      </c>
      <c r="BV177" s="557">
        <f t="shared" si="180"/>
        <v>0</v>
      </c>
      <c r="BW177" s="558">
        <f t="shared" si="160"/>
        <v>0</v>
      </c>
      <c r="BX177" s="558">
        <f t="shared" si="161"/>
        <v>0</v>
      </c>
      <c r="BY177" s="558">
        <f t="shared" si="162"/>
        <v>0</v>
      </c>
      <c r="BZ177" s="558">
        <f t="shared" si="163"/>
        <v>0</v>
      </c>
      <c r="CA177" s="558">
        <f t="shared" si="164"/>
        <v>0</v>
      </c>
      <c r="CB177" s="558">
        <f t="shared" si="165"/>
        <v>0</v>
      </c>
      <c r="CC177" s="533"/>
      <c r="CD177" s="533"/>
      <c r="CE177" s="533"/>
      <c r="CF177" s="533"/>
      <c r="CG177" s="533"/>
      <c r="CH177" s="533"/>
      <c r="CI177" s="533"/>
      <c r="CJ177" s="533"/>
      <c r="CK177" s="533"/>
      <c r="CL177" s="533"/>
      <c r="CM177" s="533"/>
      <c r="CN177" s="533"/>
      <c r="CO177" s="533"/>
      <c r="CP177" s="533"/>
      <c r="CQ177" s="533"/>
      <c r="CR177" s="533"/>
      <c r="CS177" s="533"/>
      <c r="CT177" s="533"/>
      <c r="CU177" s="533"/>
      <c r="CV177" s="533"/>
      <c r="CW177" s="533"/>
      <c r="CX177" s="533"/>
      <c r="CY177" s="533"/>
      <c r="CZ177" s="533"/>
    </row>
    <row r="178" spans="2:104" ht="13.5" x14ac:dyDescent="0.2">
      <c r="B178" s="145" t="str">
        <f t="shared" si="145"/>
        <v/>
      </c>
      <c r="C178" s="550"/>
      <c r="D178" s="551"/>
      <c r="E178" s="552"/>
      <c r="F178" s="553"/>
      <c r="G178" s="553"/>
      <c r="H178" s="554"/>
      <c r="I178" s="554"/>
      <c r="J178" s="554"/>
      <c r="K178" s="554"/>
      <c r="L178" s="613" t="str" cm="1">
        <f t="array" ref="L178">IF(OR(NOT(ISBLANK(H178:K178))),SUM(H178:K178), "")</f>
        <v/>
      </c>
      <c r="M178" s="613" t="str">
        <f t="shared" si="146"/>
        <v/>
      </c>
      <c r="N178" s="555" t="str">
        <f t="shared" si="166"/>
        <v/>
      </c>
      <c r="O178" s="532">
        <f t="shared" si="167"/>
        <v>0</v>
      </c>
      <c r="P178" s="146">
        <f t="shared" si="168"/>
        <v>0</v>
      </c>
      <c r="Q178" s="146">
        <f t="shared" si="147"/>
        <v>0</v>
      </c>
      <c r="R178" s="146">
        <f t="shared" si="148"/>
        <v>0</v>
      </c>
      <c r="S178" s="146" t="str">
        <f t="shared" si="169"/>
        <v/>
      </c>
      <c r="T178" s="146" t="str">
        <f t="shared" si="170"/>
        <v/>
      </c>
      <c r="U178" s="146">
        <f t="shared" si="149"/>
        <v>0</v>
      </c>
      <c r="V178" s="136">
        <f t="shared" si="171"/>
        <v>0</v>
      </c>
      <c r="W178" s="136">
        <f>IF(COLUMN(W$12)-COLUMN($V$12)+1&lt;=$U178,ROUNDUP(IF(SUM($V178:V178)+($E178-SUM($V178:V178))*$N178&gt;$E178-$O178,$E178-$O178-SUM($V178:V178),($E178-SUM($V178:V178))*$N178),0),0)</f>
        <v>0</v>
      </c>
      <c r="X178" s="136">
        <f>IF(COLUMN(X$12)-COLUMN($V$12)+1&lt;=$U178,ROUNDUP(IF(SUM($V178:W178)+($E178-SUM($V178:W178))*$N178&gt;$E178-$O178,$E178-$O178-SUM($V178:W178),($E178-SUM($V178:W178))*$N178),0),0)</f>
        <v>0</v>
      </c>
      <c r="Y178" s="136">
        <f>IF(COLUMN(Y$12)-COLUMN($V$12)+1&lt;=$U178,ROUNDUP(IF(SUM($V178:X178)+($E178-SUM($V178:X178))*$N178&gt;$E178-$O178,$E178-$O178-SUM($V178:X178),($E178-SUM($V178:X178))*$N178),0),0)</f>
        <v>0</v>
      </c>
      <c r="Z178" s="136">
        <f>IF(COLUMN(Z$12)-COLUMN($V$12)+1&lt;=$U178,ROUNDUP(IF(SUM($V178:Y178)+($E178-SUM($V178:Y178))*$N178&gt;$E178-$O178,$E178-$O178-SUM($V178:Y178),($E178-SUM($V178:Y178))*$N178),0),0)</f>
        <v>0</v>
      </c>
      <c r="AA178" s="136">
        <f>IF(COLUMN(AA$12)-COLUMN($V$12)+1&lt;=$U178,ROUNDUP(IF(SUM($V178:Z178)+($E178-SUM($V178:Z178))*$N178&gt;$E178-$O178,$E178-$O178-SUM($V178:Z178),($E178-SUM($V178:Z178))*$N178),0),0)</f>
        <v>0</v>
      </c>
      <c r="AB178" s="136">
        <f>IF(COLUMN(AB$12)-COLUMN($V$12)+1&lt;=$U178,ROUNDUP(IF(SUM($V178:AA178)+($E178-SUM($V178:AA178))*$N178&gt;$E178-$O178,$E178-$O178-SUM($V178:AA178),($E178-SUM($V178:AA178))*$N178),0),0)</f>
        <v>0</v>
      </c>
      <c r="AC178" s="136">
        <f>IF(COLUMN(AC$12)-COLUMN($V$12)+1&lt;=$U178,ROUNDUP(IF(SUM($V178:AB178)+($E178-SUM($V178:AB178))*$N178&gt;$E178-$O178,$E178-$O178-SUM($V178:AB178),($E178-SUM($V178:AB178))*$N178),0),0)</f>
        <v>0</v>
      </c>
      <c r="AD178" s="136">
        <f>IF(COLUMN(AD$12)-COLUMN($V$12)+1&lt;=$U178,ROUNDUP(IF(SUM($V178:AC178)+($E178-SUM($V178:AC178))*$N178&gt;$E178-$O178,$E178-$O178-SUM($V178:AC178),($E178-SUM($V178:AC178))*$N178),0),0)</f>
        <v>0</v>
      </c>
      <c r="AE178" s="136">
        <f>IF(COLUMN(AE$12)-COLUMN($V$12)+1&lt;=$U178,ROUNDUP(IF(SUM($V178:AD178)+($E178-SUM($V178:AD178))*$N178&gt;$E178-$O178,$E178-$O178-SUM($V178:AD178),($E178-SUM($V178:AD178))*$N178),0),0)</f>
        <v>0</v>
      </c>
      <c r="AF178" s="136">
        <f>IF(COLUMN(AF$12)-COLUMN($V$12)+1&lt;=$U178,ROUNDUP(IF(SUM($V178:AE178)+($E178-SUM($V178:AE178))*$N178&gt;$E178-$O178,$E178-$O178-SUM($V178:AE178),($E178-SUM($V178:AE178))*$N178),0),0)</f>
        <v>0</v>
      </c>
      <c r="AG178" s="136">
        <f>IF(COLUMN(AG$12)-COLUMN($V$12)+1&lt;=$U178,ROUNDUP(IF(SUM($V178:AF178)+($E178-SUM($V178:AF178))*$N178&gt;$E178-$O178,$E178-$O178-SUM($V178:AF178),($E178-SUM($V178:AF178))*$N178),0),0)</f>
        <v>0</v>
      </c>
      <c r="AH178" s="136">
        <f>IF(COLUMN(AH$12)-COLUMN($V$12)+1&lt;=$U178,ROUNDUP(IF(SUM($V178:AG178)+($E178-SUM($V178:AG178))*$N178&gt;$E178-$O178,$E178-$O178-SUM($V178:AG178),($E178-SUM($V178:AG178))*$N178),0),0)</f>
        <v>0</v>
      </c>
      <c r="AI178" s="136">
        <f>IF(COLUMN(AI$12)-COLUMN($V$12)+1&lt;=$U178,ROUNDUP(IF(SUM($V178:AH178)+($E178-SUM($V178:AH178))*$N178&gt;$E178-$O178,$E178-$O178-SUM($V178:AH178),($E178-SUM($V178:AH178))*$N178),0),0)</f>
        <v>0</v>
      </c>
      <c r="AJ178" s="136">
        <f>IF(COLUMN(AJ$12)-COLUMN($V$12)+1&lt;=$U178,ROUNDUP(IF(SUM($V178:AI178)+($E178-SUM($V178:AI178))*$N178&gt;$E178-$O178,$E178-$O178-SUM($V178:AI178),($E178-SUM($V178:AI178))*$N178),0),0)</f>
        <v>0</v>
      </c>
      <c r="AK178" s="136">
        <f>IF(COLUMN(AK$12)-COLUMN($V$12)+1&lt;=$U178,ROUNDUP(IF(SUM($V178:AJ178)+($E178-SUM($V178:AJ178))*$N178&gt;$E178-$O178,$E178-$O178-SUM($V178:AJ178),($E178-SUM($V178:AJ178))*$N178),0),0)</f>
        <v>0</v>
      </c>
      <c r="AL178" s="136">
        <f>IF(COLUMN(AL$12)-COLUMN($V$12)+1&lt;=$U178,ROUNDUP(IF(SUM($V178:AK178)+($E178-SUM($V178:AK178))*$N178&gt;$E178-$O178,$E178-$O178-SUM($V178:AK178),($E178-SUM($V178:AK178))*$N178),0),0)</f>
        <v>0</v>
      </c>
      <c r="AM178" s="136">
        <f>IF(COLUMN(AM$12)-COLUMN($V$12)+1&lt;=$U178,ROUNDUP(IF(SUM($V178:AL178)+($E178-SUM($V178:AL178))*$N178&gt;$E178-$O178,$E178-$O178-SUM($V178:AL178),($E178-SUM($V178:AL178))*$N178),0),0)</f>
        <v>0</v>
      </c>
      <c r="AN178" s="136">
        <f>IF(COLUMN(AN$12)-COLUMN($V$12)+1&lt;=$U178,ROUNDUP(IF(SUM($V178:AM178)+($E178-SUM($V178:AM178))*$N178&gt;$E178-$O178,$E178-$O178-SUM($V178:AM178),($E178-SUM($V178:AM178))*$N178),0),0)</f>
        <v>0</v>
      </c>
      <c r="AO178" s="136">
        <f>IF(COLUMN(AO$12)-COLUMN($V$12)+1&lt;=$U178,ROUNDUP(IF(SUM($V178:AN178)+($E178-SUM($V178:AN178))*$N178&gt;$E178-$O178,$E178-$O178-SUM($V178:AN178),($E178-SUM($V178:AN178))*$N178),0),0)</f>
        <v>0</v>
      </c>
      <c r="AP178" s="136">
        <f>IF(COLUMN(AP$12)-COLUMN($V$12)+1&lt;=$U178,ROUNDUP(IF(SUM($V178:AO178)+($E178-SUM($V178:AO178))*$N178&gt;$E178-$O178,$E178-$O178-SUM($V178:AO178),($E178-SUM($V178:AO178))*$N178),0),0)</f>
        <v>0</v>
      </c>
      <c r="AQ178" s="136">
        <f>IF(COLUMN(AQ$12)-COLUMN($V$12)+1&lt;=$U178,ROUNDUP(IF(SUM($V178:AP178)+($E178-SUM($V178:AP178))*$N178&gt;$E178-$O178,$E178-$O178-SUM($V178:AP178),($E178-SUM($V178:AP178))*$N178),0),0)</f>
        <v>0</v>
      </c>
      <c r="AR178" s="136">
        <f>IF(COLUMN(AR$12)-COLUMN($V$12)+1&lt;=$U178,ROUNDUP(IF(SUM($V178:AQ178)+($E178-SUM($V178:AQ178))*$N178&gt;$E178-$O178,$E178-$O178-SUM($V178:AQ178),($E178-SUM($V178:AQ178))*$N178),0),0)</f>
        <v>0</v>
      </c>
      <c r="AS178" s="136">
        <f>IF(COLUMN(AS$12)-COLUMN($V$12)+1&lt;=$U178,ROUNDUP(IF(SUM($V178:AR178)+($E178-SUM($V178:AR178))*$N178&gt;$E178-$O178,$E178-$O178-SUM($V178:AR178),($E178-SUM($V178:AR178))*$N178),0),0)</f>
        <v>0</v>
      </c>
      <c r="AT178" s="136">
        <f>IF(COLUMN(AT$12)-COLUMN($V$12)+1&lt;=$U178,ROUNDUP(IF(SUM($V178:AS178)+($E178-SUM($V178:AS178))*$N178&gt;$E178-$O178,$E178-$O178-SUM($V178:AS178),($E178-SUM($V178:AS178))*$N178),0),0)</f>
        <v>0</v>
      </c>
      <c r="AU178" s="136">
        <f>IF(COLUMN(AU$12)-COLUMN($V$12)+1&lt;=$U178,ROUNDUP(IF(SUM($V178:AT178)+($E178-SUM($V178:AT178))*$N178&gt;$E178-$O178,$E178-$O178-SUM($V178:AT178),($E178-SUM($V178:AT178))*$N178),0),0)</f>
        <v>0</v>
      </c>
      <c r="AV178" s="136">
        <f>IF(COLUMN(AV$12)-COLUMN($V$12)+1&lt;=$U178,ROUNDUP(IF(SUM($V178:AU178)+($E178-SUM($V178:AU178))*$N178&gt;$E178-$O178,$E178-$O178-SUM($V178:AU178),($E178-SUM($V178:AU178))*$N178),0),0)</f>
        <v>0</v>
      </c>
      <c r="AW178" s="136">
        <f>IF(COLUMN(AW$12)-COLUMN($V$12)+1&lt;=$U178,ROUNDUP(IF(SUM($V178:AV178)+($E178-SUM($V178:AV178))*$N178&gt;$E178-$O178,$E178-$O178-SUM($V178:AV178),($E178-SUM($V178:AV178))*$N178),0),0)</f>
        <v>0</v>
      </c>
      <c r="AX178" s="136">
        <f>IF(COLUMN(AX$12)-COLUMN($V$12)+1&lt;=$U178,ROUNDUP(IF(SUM($V178:AW178)+($E178-SUM($V178:AW178))*$N178&gt;$E178-$O178,$E178-$O178-SUM($V178:AW178),($E178-SUM($V178:AW178))*$N178),0),0)</f>
        <v>0</v>
      </c>
      <c r="AY178" s="136">
        <f>IF(COLUMN(AY$12)-COLUMN($V$12)+1&lt;=$U178,ROUNDUP(IF(SUM($V178:AX178)+($E178-SUM($V178:AX178))*$N178&gt;$E178-$O178,$E178-$O178-SUM($V178:AX178),($E178-SUM($V178:AX178))*$N178),0),0)</f>
        <v>0</v>
      </c>
      <c r="AZ178" s="136">
        <f>IF(COLUMN(AZ$12)-COLUMN($V$12)+1&lt;=$U178,ROUNDUP(IF(SUM($V178:AY178)+($E178-SUM($V178:AY178))*$N178&gt;$E178-$O178,$E178-$O178-SUM($V178:AY178),($E178-SUM($V178:AY178))*$N178),0),0)</f>
        <v>0</v>
      </c>
      <c r="BA178" s="136">
        <f>IF(COLUMN(BA$12)-COLUMN($V$12)+1&lt;=$U178,ROUNDUP(IF(SUM($V178:AZ178)+($E178-SUM($V178:AZ178))*$N178&gt;$E178-$O178,$E178-$O178-SUM($V178:AZ178),($E178-SUM($V178:AZ178))*$N178),0),0)</f>
        <v>0</v>
      </c>
      <c r="BB178" s="556">
        <f t="shared" si="172"/>
        <v>0</v>
      </c>
      <c r="BC178" s="556">
        <f t="shared" si="173"/>
        <v>0</v>
      </c>
      <c r="BD178" s="146">
        <f t="shared" si="174"/>
        <v>0</v>
      </c>
      <c r="BE178" s="146">
        <f t="shared" si="175"/>
        <v>0</v>
      </c>
      <c r="BF178" s="146">
        <f t="shared" si="176"/>
        <v>0</v>
      </c>
      <c r="BH178" s="557">
        <f t="shared" si="177"/>
        <v>0</v>
      </c>
      <c r="BI178" s="558">
        <f t="shared" si="150"/>
        <v>0</v>
      </c>
      <c r="BJ178" s="558">
        <f t="shared" si="151"/>
        <v>0</v>
      </c>
      <c r="BK178" s="557">
        <f t="shared" si="178"/>
        <v>0</v>
      </c>
      <c r="BL178" s="558">
        <f t="shared" si="152"/>
        <v>0</v>
      </c>
      <c r="BM178" s="558">
        <f t="shared" si="153"/>
        <v>0</v>
      </c>
      <c r="BN178" s="558">
        <f t="shared" si="154"/>
        <v>0</v>
      </c>
      <c r="BO178" s="558">
        <f t="shared" si="155"/>
        <v>0</v>
      </c>
      <c r="BP178" s="558">
        <f t="shared" si="156"/>
        <v>0</v>
      </c>
      <c r="BQ178" s="558">
        <f t="shared" si="157"/>
        <v>0</v>
      </c>
      <c r="BR178" s="533"/>
      <c r="BS178" s="557">
        <f t="shared" si="179"/>
        <v>0</v>
      </c>
      <c r="BT178" s="558">
        <f t="shared" si="158"/>
        <v>0</v>
      </c>
      <c r="BU178" s="558">
        <f t="shared" si="159"/>
        <v>0</v>
      </c>
      <c r="BV178" s="557">
        <f t="shared" si="180"/>
        <v>0</v>
      </c>
      <c r="BW178" s="558">
        <f t="shared" si="160"/>
        <v>0</v>
      </c>
      <c r="BX178" s="558">
        <f t="shared" si="161"/>
        <v>0</v>
      </c>
      <c r="BY178" s="558">
        <f t="shared" si="162"/>
        <v>0</v>
      </c>
      <c r="BZ178" s="558">
        <f t="shared" si="163"/>
        <v>0</v>
      </c>
      <c r="CA178" s="558">
        <f t="shared" si="164"/>
        <v>0</v>
      </c>
      <c r="CB178" s="558">
        <f t="shared" si="165"/>
        <v>0</v>
      </c>
      <c r="CC178" s="533"/>
      <c r="CD178" s="533"/>
      <c r="CE178" s="533"/>
      <c r="CF178" s="533"/>
      <c r="CG178" s="533"/>
      <c r="CH178" s="533"/>
      <c r="CI178" s="533"/>
      <c r="CJ178" s="533"/>
      <c r="CK178" s="533"/>
      <c r="CL178" s="533"/>
      <c r="CM178" s="533"/>
      <c r="CN178" s="533"/>
      <c r="CO178" s="533"/>
      <c r="CP178" s="533"/>
      <c r="CQ178" s="533"/>
      <c r="CR178" s="533"/>
      <c r="CS178" s="533"/>
      <c r="CT178" s="533"/>
      <c r="CU178" s="533"/>
      <c r="CV178" s="533"/>
      <c r="CW178" s="533"/>
      <c r="CX178" s="533"/>
      <c r="CY178" s="533"/>
      <c r="CZ178" s="533"/>
    </row>
    <row r="179" spans="2:104" ht="13.5" x14ac:dyDescent="0.2">
      <c r="B179" s="145" t="str">
        <f t="shared" si="145"/>
        <v/>
      </c>
      <c r="C179" s="550"/>
      <c r="D179" s="551"/>
      <c r="E179" s="552"/>
      <c r="F179" s="553"/>
      <c r="G179" s="553"/>
      <c r="H179" s="554"/>
      <c r="I179" s="554"/>
      <c r="J179" s="554"/>
      <c r="K179" s="554"/>
      <c r="L179" s="613" t="str" cm="1">
        <f t="array" ref="L179">IF(OR(NOT(ISBLANK(H179:K179))),SUM(H179:K179), "")</f>
        <v/>
      </c>
      <c r="M179" s="613" t="str">
        <f t="shared" si="146"/>
        <v/>
      </c>
      <c r="N179" s="555" t="str">
        <f t="shared" si="166"/>
        <v/>
      </c>
      <c r="O179" s="532">
        <f t="shared" si="167"/>
        <v>0</v>
      </c>
      <c r="P179" s="146">
        <f t="shared" si="168"/>
        <v>0</v>
      </c>
      <c r="Q179" s="146">
        <f t="shared" si="147"/>
        <v>0</v>
      </c>
      <c r="R179" s="146">
        <f t="shared" si="148"/>
        <v>0</v>
      </c>
      <c r="S179" s="146" t="str">
        <f t="shared" si="169"/>
        <v/>
      </c>
      <c r="T179" s="146" t="str">
        <f t="shared" si="170"/>
        <v/>
      </c>
      <c r="U179" s="146">
        <f t="shared" si="149"/>
        <v>0</v>
      </c>
      <c r="V179" s="136">
        <f t="shared" si="171"/>
        <v>0</v>
      </c>
      <c r="W179" s="136">
        <f>IF(COLUMN(W$12)-COLUMN($V$12)+1&lt;=$U179,ROUNDUP(IF(SUM($V179:V179)+($E179-SUM($V179:V179))*$N179&gt;$E179-$O179,$E179-$O179-SUM($V179:V179),($E179-SUM($V179:V179))*$N179),0),0)</f>
        <v>0</v>
      </c>
      <c r="X179" s="136">
        <f>IF(COLUMN(X$12)-COLUMN($V$12)+1&lt;=$U179,ROUNDUP(IF(SUM($V179:W179)+($E179-SUM($V179:W179))*$N179&gt;$E179-$O179,$E179-$O179-SUM($V179:W179),($E179-SUM($V179:W179))*$N179),0),0)</f>
        <v>0</v>
      </c>
      <c r="Y179" s="136">
        <f>IF(COLUMN(Y$12)-COLUMN($V$12)+1&lt;=$U179,ROUNDUP(IF(SUM($V179:X179)+($E179-SUM($V179:X179))*$N179&gt;$E179-$O179,$E179-$O179-SUM($V179:X179),($E179-SUM($V179:X179))*$N179),0),0)</f>
        <v>0</v>
      </c>
      <c r="Z179" s="136">
        <f>IF(COLUMN(Z$12)-COLUMN($V$12)+1&lt;=$U179,ROUNDUP(IF(SUM($V179:Y179)+($E179-SUM($V179:Y179))*$N179&gt;$E179-$O179,$E179-$O179-SUM($V179:Y179),($E179-SUM($V179:Y179))*$N179),0),0)</f>
        <v>0</v>
      </c>
      <c r="AA179" s="136">
        <f>IF(COLUMN(AA$12)-COLUMN($V$12)+1&lt;=$U179,ROUNDUP(IF(SUM($V179:Z179)+($E179-SUM($V179:Z179))*$N179&gt;$E179-$O179,$E179-$O179-SUM($V179:Z179),($E179-SUM($V179:Z179))*$N179),0),0)</f>
        <v>0</v>
      </c>
      <c r="AB179" s="136">
        <f>IF(COLUMN(AB$12)-COLUMN($V$12)+1&lt;=$U179,ROUNDUP(IF(SUM($V179:AA179)+($E179-SUM($V179:AA179))*$N179&gt;$E179-$O179,$E179-$O179-SUM($V179:AA179),($E179-SUM($V179:AA179))*$N179),0),0)</f>
        <v>0</v>
      </c>
      <c r="AC179" s="136">
        <f>IF(COLUMN(AC$12)-COLUMN($V$12)+1&lt;=$U179,ROUNDUP(IF(SUM($V179:AB179)+($E179-SUM($V179:AB179))*$N179&gt;$E179-$O179,$E179-$O179-SUM($V179:AB179),($E179-SUM($V179:AB179))*$N179),0),0)</f>
        <v>0</v>
      </c>
      <c r="AD179" s="136">
        <f>IF(COLUMN(AD$12)-COLUMN($V$12)+1&lt;=$U179,ROUNDUP(IF(SUM($V179:AC179)+($E179-SUM($V179:AC179))*$N179&gt;$E179-$O179,$E179-$O179-SUM($V179:AC179),($E179-SUM($V179:AC179))*$N179),0),0)</f>
        <v>0</v>
      </c>
      <c r="AE179" s="136">
        <f>IF(COLUMN(AE$12)-COLUMN($V$12)+1&lt;=$U179,ROUNDUP(IF(SUM($V179:AD179)+($E179-SUM($V179:AD179))*$N179&gt;$E179-$O179,$E179-$O179-SUM($V179:AD179),($E179-SUM($V179:AD179))*$N179),0),0)</f>
        <v>0</v>
      </c>
      <c r="AF179" s="136">
        <f>IF(COLUMN(AF$12)-COLUMN($V$12)+1&lt;=$U179,ROUNDUP(IF(SUM($V179:AE179)+($E179-SUM($V179:AE179))*$N179&gt;$E179-$O179,$E179-$O179-SUM($V179:AE179),($E179-SUM($V179:AE179))*$N179),0),0)</f>
        <v>0</v>
      </c>
      <c r="AG179" s="136">
        <f>IF(COLUMN(AG$12)-COLUMN($V$12)+1&lt;=$U179,ROUNDUP(IF(SUM($V179:AF179)+($E179-SUM($V179:AF179))*$N179&gt;$E179-$O179,$E179-$O179-SUM($V179:AF179),($E179-SUM($V179:AF179))*$N179),0),0)</f>
        <v>0</v>
      </c>
      <c r="AH179" s="136">
        <f>IF(COLUMN(AH$12)-COLUMN($V$12)+1&lt;=$U179,ROUNDUP(IF(SUM($V179:AG179)+($E179-SUM($V179:AG179))*$N179&gt;$E179-$O179,$E179-$O179-SUM($V179:AG179),($E179-SUM($V179:AG179))*$N179),0),0)</f>
        <v>0</v>
      </c>
      <c r="AI179" s="136">
        <f>IF(COLUMN(AI$12)-COLUMN($V$12)+1&lt;=$U179,ROUNDUP(IF(SUM($V179:AH179)+($E179-SUM($V179:AH179))*$N179&gt;$E179-$O179,$E179-$O179-SUM($V179:AH179),($E179-SUM($V179:AH179))*$N179),0),0)</f>
        <v>0</v>
      </c>
      <c r="AJ179" s="136">
        <f>IF(COLUMN(AJ$12)-COLUMN($V$12)+1&lt;=$U179,ROUNDUP(IF(SUM($V179:AI179)+($E179-SUM($V179:AI179))*$N179&gt;$E179-$O179,$E179-$O179-SUM($V179:AI179),($E179-SUM($V179:AI179))*$N179),0),0)</f>
        <v>0</v>
      </c>
      <c r="AK179" s="136">
        <f>IF(COLUMN(AK$12)-COLUMN($V$12)+1&lt;=$U179,ROUNDUP(IF(SUM($V179:AJ179)+($E179-SUM($V179:AJ179))*$N179&gt;$E179-$O179,$E179-$O179-SUM($V179:AJ179),($E179-SUM($V179:AJ179))*$N179),0),0)</f>
        <v>0</v>
      </c>
      <c r="AL179" s="136">
        <f>IF(COLUMN(AL$12)-COLUMN($V$12)+1&lt;=$U179,ROUNDUP(IF(SUM($V179:AK179)+($E179-SUM($V179:AK179))*$N179&gt;$E179-$O179,$E179-$O179-SUM($V179:AK179),($E179-SUM($V179:AK179))*$N179),0),0)</f>
        <v>0</v>
      </c>
      <c r="AM179" s="136">
        <f>IF(COLUMN(AM$12)-COLUMN($V$12)+1&lt;=$U179,ROUNDUP(IF(SUM($V179:AL179)+($E179-SUM($V179:AL179))*$N179&gt;$E179-$O179,$E179-$O179-SUM($V179:AL179),($E179-SUM($V179:AL179))*$N179),0),0)</f>
        <v>0</v>
      </c>
      <c r="AN179" s="136">
        <f>IF(COLUMN(AN$12)-COLUMN($V$12)+1&lt;=$U179,ROUNDUP(IF(SUM($V179:AM179)+($E179-SUM($V179:AM179))*$N179&gt;$E179-$O179,$E179-$O179-SUM($V179:AM179),($E179-SUM($V179:AM179))*$N179),0),0)</f>
        <v>0</v>
      </c>
      <c r="AO179" s="136">
        <f>IF(COLUMN(AO$12)-COLUMN($V$12)+1&lt;=$U179,ROUNDUP(IF(SUM($V179:AN179)+($E179-SUM($V179:AN179))*$N179&gt;$E179-$O179,$E179-$O179-SUM($V179:AN179),($E179-SUM($V179:AN179))*$N179),0),0)</f>
        <v>0</v>
      </c>
      <c r="AP179" s="136">
        <f>IF(COLUMN(AP$12)-COLUMN($V$12)+1&lt;=$U179,ROUNDUP(IF(SUM($V179:AO179)+($E179-SUM($V179:AO179))*$N179&gt;$E179-$O179,$E179-$O179-SUM($V179:AO179),($E179-SUM($V179:AO179))*$N179),0),0)</f>
        <v>0</v>
      </c>
      <c r="AQ179" s="136">
        <f>IF(COLUMN(AQ$12)-COLUMN($V$12)+1&lt;=$U179,ROUNDUP(IF(SUM($V179:AP179)+($E179-SUM($V179:AP179))*$N179&gt;$E179-$O179,$E179-$O179-SUM($V179:AP179),($E179-SUM($V179:AP179))*$N179),0),0)</f>
        <v>0</v>
      </c>
      <c r="AR179" s="136">
        <f>IF(COLUMN(AR$12)-COLUMN($V$12)+1&lt;=$U179,ROUNDUP(IF(SUM($V179:AQ179)+($E179-SUM($V179:AQ179))*$N179&gt;$E179-$O179,$E179-$O179-SUM($V179:AQ179),($E179-SUM($V179:AQ179))*$N179),0),0)</f>
        <v>0</v>
      </c>
      <c r="AS179" s="136">
        <f>IF(COLUMN(AS$12)-COLUMN($V$12)+1&lt;=$U179,ROUNDUP(IF(SUM($V179:AR179)+($E179-SUM($V179:AR179))*$N179&gt;$E179-$O179,$E179-$O179-SUM($V179:AR179),($E179-SUM($V179:AR179))*$N179),0),0)</f>
        <v>0</v>
      </c>
      <c r="AT179" s="136">
        <f>IF(COLUMN(AT$12)-COLUMN($V$12)+1&lt;=$U179,ROUNDUP(IF(SUM($V179:AS179)+($E179-SUM($V179:AS179))*$N179&gt;$E179-$O179,$E179-$O179-SUM($V179:AS179),($E179-SUM($V179:AS179))*$N179),0),0)</f>
        <v>0</v>
      </c>
      <c r="AU179" s="136">
        <f>IF(COLUMN(AU$12)-COLUMN($V$12)+1&lt;=$U179,ROUNDUP(IF(SUM($V179:AT179)+($E179-SUM($V179:AT179))*$N179&gt;$E179-$O179,$E179-$O179-SUM($V179:AT179),($E179-SUM($V179:AT179))*$N179),0),0)</f>
        <v>0</v>
      </c>
      <c r="AV179" s="136">
        <f>IF(COLUMN(AV$12)-COLUMN($V$12)+1&lt;=$U179,ROUNDUP(IF(SUM($V179:AU179)+($E179-SUM($V179:AU179))*$N179&gt;$E179-$O179,$E179-$O179-SUM($V179:AU179),($E179-SUM($V179:AU179))*$N179),0),0)</f>
        <v>0</v>
      </c>
      <c r="AW179" s="136">
        <f>IF(COLUMN(AW$12)-COLUMN($V$12)+1&lt;=$U179,ROUNDUP(IF(SUM($V179:AV179)+($E179-SUM($V179:AV179))*$N179&gt;$E179-$O179,$E179-$O179-SUM($V179:AV179),($E179-SUM($V179:AV179))*$N179),0),0)</f>
        <v>0</v>
      </c>
      <c r="AX179" s="136">
        <f>IF(COLUMN(AX$12)-COLUMN($V$12)+1&lt;=$U179,ROUNDUP(IF(SUM($V179:AW179)+($E179-SUM($V179:AW179))*$N179&gt;$E179-$O179,$E179-$O179-SUM($V179:AW179),($E179-SUM($V179:AW179))*$N179),0),0)</f>
        <v>0</v>
      </c>
      <c r="AY179" s="136">
        <f>IF(COLUMN(AY$12)-COLUMN($V$12)+1&lt;=$U179,ROUNDUP(IF(SUM($V179:AX179)+($E179-SUM($V179:AX179))*$N179&gt;$E179-$O179,$E179-$O179-SUM($V179:AX179),($E179-SUM($V179:AX179))*$N179),0),0)</f>
        <v>0</v>
      </c>
      <c r="AZ179" s="136">
        <f>IF(COLUMN(AZ$12)-COLUMN($V$12)+1&lt;=$U179,ROUNDUP(IF(SUM($V179:AY179)+($E179-SUM($V179:AY179))*$N179&gt;$E179-$O179,$E179-$O179-SUM($V179:AY179),($E179-SUM($V179:AY179))*$N179),0),0)</f>
        <v>0</v>
      </c>
      <c r="BA179" s="136">
        <f>IF(COLUMN(BA$12)-COLUMN($V$12)+1&lt;=$U179,ROUNDUP(IF(SUM($V179:AZ179)+($E179-SUM($V179:AZ179))*$N179&gt;$E179-$O179,$E179-$O179-SUM($V179:AZ179),($E179-SUM($V179:AZ179))*$N179),0),0)</f>
        <v>0</v>
      </c>
      <c r="BB179" s="556">
        <f t="shared" si="172"/>
        <v>0</v>
      </c>
      <c r="BC179" s="556">
        <f t="shared" si="173"/>
        <v>0</v>
      </c>
      <c r="BD179" s="146">
        <f t="shared" si="174"/>
        <v>0</v>
      </c>
      <c r="BE179" s="146">
        <f t="shared" si="175"/>
        <v>0</v>
      </c>
      <c r="BF179" s="146">
        <f t="shared" si="176"/>
        <v>0</v>
      </c>
      <c r="BH179" s="557">
        <f t="shared" si="177"/>
        <v>0</v>
      </c>
      <c r="BI179" s="558">
        <f t="shared" si="150"/>
        <v>0</v>
      </c>
      <c r="BJ179" s="558">
        <f t="shared" si="151"/>
        <v>0</v>
      </c>
      <c r="BK179" s="557">
        <f t="shared" si="178"/>
        <v>0</v>
      </c>
      <c r="BL179" s="558">
        <f t="shared" si="152"/>
        <v>0</v>
      </c>
      <c r="BM179" s="558">
        <f t="shared" si="153"/>
        <v>0</v>
      </c>
      <c r="BN179" s="558">
        <f t="shared" si="154"/>
        <v>0</v>
      </c>
      <c r="BO179" s="558">
        <f t="shared" si="155"/>
        <v>0</v>
      </c>
      <c r="BP179" s="558">
        <f t="shared" si="156"/>
        <v>0</v>
      </c>
      <c r="BQ179" s="558">
        <f t="shared" si="157"/>
        <v>0</v>
      </c>
      <c r="BR179" s="533"/>
      <c r="BS179" s="557">
        <f t="shared" si="179"/>
        <v>0</v>
      </c>
      <c r="BT179" s="558">
        <f t="shared" si="158"/>
        <v>0</v>
      </c>
      <c r="BU179" s="558">
        <f t="shared" si="159"/>
        <v>0</v>
      </c>
      <c r="BV179" s="557">
        <f t="shared" si="180"/>
        <v>0</v>
      </c>
      <c r="BW179" s="558">
        <f t="shared" si="160"/>
        <v>0</v>
      </c>
      <c r="BX179" s="558">
        <f t="shared" si="161"/>
        <v>0</v>
      </c>
      <c r="BY179" s="558">
        <f t="shared" si="162"/>
        <v>0</v>
      </c>
      <c r="BZ179" s="558">
        <f t="shared" si="163"/>
        <v>0</v>
      </c>
      <c r="CA179" s="558">
        <f t="shared" si="164"/>
        <v>0</v>
      </c>
      <c r="CB179" s="558">
        <f t="shared" si="165"/>
        <v>0</v>
      </c>
      <c r="CC179" s="533"/>
      <c r="CD179" s="533"/>
      <c r="CE179" s="533"/>
      <c r="CF179" s="533"/>
      <c r="CG179" s="533"/>
      <c r="CH179" s="533"/>
      <c r="CI179" s="533"/>
      <c r="CJ179" s="533"/>
      <c r="CK179" s="533"/>
      <c r="CL179" s="533"/>
      <c r="CM179" s="533"/>
      <c r="CN179" s="533"/>
      <c r="CO179" s="533"/>
      <c r="CP179" s="533"/>
      <c r="CQ179" s="533"/>
      <c r="CR179" s="533"/>
      <c r="CS179" s="533"/>
      <c r="CT179" s="533"/>
      <c r="CU179" s="533"/>
      <c r="CV179" s="533"/>
      <c r="CW179" s="533"/>
      <c r="CX179" s="533"/>
      <c r="CY179" s="533"/>
      <c r="CZ179" s="533"/>
    </row>
    <row r="180" spans="2:104" ht="13.5" x14ac:dyDescent="0.2">
      <c r="B180" s="145" t="str">
        <f t="shared" si="145"/>
        <v/>
      </c>
      <c r="C180" s="550"/>
      <c r="D180" s="551"/>
      <c r="E180" s="552"/>
      <c r="F180" s="553"/>
      <c r="G180" s="553"/>
      <c r="H180" s="554"/>
      <c r="I180" s="554"/>
      <c r="J180" s="554"/>
      <c r="K180" s="554"/>
      <c r="L180" s="613" t="str" cm="1">
        <f t="array" ref="L180">IF(OR(NOT(ISBLANK(H180:K180))),SUM(H180:K180), "")</f>
        <v/>
      </c>
      <c r="M180" s="613" t="str">
        <f t="shared" si="146"/>
        <v/>
      </c>
      <c r="N180" s="555" t="str">
        <f t="shared" si="166"/>
        <v/>
      </c>
      <c r="O180" s="532">
        <f t="shared" si="167"/>
        <v>0</v>
      </c>
      <c r="P180" s="146">
        <f t="shared" si="168"/>
        <v>0</v>
      </c>
      <c r="Q180" s="146">
        <f t="shared" si="147"/>
        <v>0</v>
      </c>
      <c r="R180" s="146">
        <f t="shared" si="148"/>
        <v>0</v>
      </c>
      <c r="S180" s="146" t="str">
        <f t="shared" si="169"/>
        <v/>
      </c>
      <c r="T180" s="146" t="str">
        <f t="shared" si="170"/>
        <v/>
      </c>
      <c r="U180" s="146">
        <f t="shared" si="149"/>
        <v>0</v>
      </c>
      <c r="V180" s="136">
        <f t="shared" si="171"/>
        <v>0</v>
      </c>
      <c r="W180" s="136">
        <f>IF(COLUMN(W$12)-COLUMN($V$12)+1&lt;=$U180,ROUNDUP(IF(SUM($V180:V180)+($E180-SUM($V180:V180))*$N180&gt;$E180-$O180,$E180-$O180-SUM($V180:V180),($E180-SUM($V180:V180))*$N180),0),0)</f>
        <v>0</v>
      </c>
      <c r="X180" s="136">
        <f>IF(COLUMN(X$12)-COLUMN($V$12)+1&lt;=$U180,ROUNDUP(IF(SUM($V180:W180)+($E180-SUM($V180:W180))*$N180&gt;$E180-$O180,$E180-$O180-SUM($V180:W180),($E180-SUM($V180:W180))*$N180),0),0)</f>
        <v>0</v>
      </c>
      <c r="Y180" s="136">
        <f>IF(COLUMN(Y$12)-COLUMN($V$12)+1&lt;=$U180,ROUNDUP(IF(SUM($V180:X180)+($E180-SUM($V180:X180))*$N180&gt;$E180-$O180,$E180-$O180-SUM($V180:X180),($E180-SUM($V180:X180))*$N180),0),0)</f>
        <v>0</v>
      </c>
      <c r="Z180" s="136">
        <f>IF(COLUMN(Z$12)-COLUMN($V$12)+1&lt;=$U180,ROUNDUP(IF(SUM($V180:Y180)+($E180-SUM($V180:Y180))*$N180&gt;$E180-$O180,$E180-$O180-SUM($V180:Y180),($E180-SUM($V180:Y180))*$N180),0),0)</f>
        <v>0</v>
      </c>
      <c r="AA180" s="136">
        <f>IF(COLUMN(AA$12)-COLUMN($V$12)+1&lt;=$U180,ROUNDUP(IF(SUM($V180:Z180)+($E180-SUM($V180:Z180))*$N180&gt;$E180-$O180,$E180-$O180-SUM($V180:Z180),($E180-SUM($V180:Z180))*$N180),0),0)</f>
        <v>0</v>
      </c>
      <c r="AB180" s="136">
        <f>IF(COLUMN(AB$12)-COLUMN($V$12)+1&lt;=$U180,ROUNDUP(IF(SUM($V180:AA180)+($E180-SUM($V180:AA180))*$N180&gt;$E180-$O180,$E180-$O180-SUM($V180:AA180),($E180-SUM($V180:AA180))*$N180),0),0)</f>
        <v>0</v>
      </c>
      <c r="AC180" s="136">
        <f>IF(COLUMN(AC$12)-COLUMN($V$12)+1&lt;=$U180,ROUNDUP(IF(SUM($V180:AB180)+($E180-SUM($V180:AB180))*$N180&gt;$E180-$O180,$E180-$O180-SUM($V180:AB180),($E180-SUM($V180:AB180))*$N180),0),0)</f>
        <v>0</v>
      </c>
      <c r="AD180" s="136">
        <f>IF(COLUMN(AD$12)-COLUMN($V$12)+1&lt;=$U180,ROUNDUP(IF(SUM($V180:AC180)+($E180-SUM($V180:AC180))*$N180&gt;$E180-$O180,$E180-$O180-SUM($V180:AC180),($E180-SUM($V180:AC180))*$N180),0),0)</f>
        <v>0</v>
      </c>
      <c r="AE180" s="136">
        <f>IF(COLUMN(AE$12)-COLUMN($V$12)+1&lt;=$U180,ROUNDUP(IF(SUM($V180:AD180)+($E180-SUM($V180:AD180))*$N180&gt;$E180-$O180,$E180-$O180-SUM($V180:AD180),($E180-SUM($V180:AD180))*$N180),0),0)</f>
        <v>0</v>
      </c>
      <c r="AF180" s="136">
        <f>IF(COLUMN(AF$12)-COLUMN($V$12)+1&lt;=$U180,ROUNDUP(IF(SUM($V180:AE180)+($E180-SUM($V180:AE180))*$N180&gt;$E180-$O180,$E180-$O180-SUM($V180:AE180),($E180-SUM($V180:AE180))*$N180),0),0)</f>
        <v>0</v>
      </c>
      <c r="AG180" s="136">
        <f>IF(COLUMN(AG$12)-COLUMN($V$12)+1&lt;=$U180,ROUNDUP(IF(SUM($V180:AF180)+($E180-SUM($V180:AF180))*$N180&gt;$E180-$O180,$E180-$O180-SUM($V180:AF180),($E180-SUM($V180:AF180))*$N180),0),0)</f>
        <v>0</v>
      </c>
      <c r="AH180" s="136">
        <f>IF(COLUMN(AH$12)-COLUMN($V$12)+1&lt;=$U180,ROUNDUP(IF(SUM($V180:AG180)+($E180-SUM($V180:AG180))*$N180&gt;$E180-$O180,$E180-$O180-SUM($V180:AG180),($E180-SUM($V180:AG180))*$N180),0),0)</f>
        <v>0</v>
      </c>
      <c r="AI180" s="136">
        <f>IF(COLUMN(AI$12)-COLUMN($V$12)+1&lt;=$U180,ROUNDUP(IF(SUM($V180:AH180)+($E180-SUM($V180:AH180))*$N180&gt;$E180-$O180,$E180-$O180-SUM($V180:AH180),($E180-SUM($V180:AH180))*$N180),0),0)</f>
        <v>0</v>
      </c>
      <c r="AJ180" s="136">
        <f>IF(COLUMN(AJ$12)-COLUMN($V$12)+1&lt;=$U180,ROUNDUP(IF(SUM($V180:AI180)+($E180-SUM($V180:AI180))*$N180&gt;$E180-$O180,$E180-$O180-SUM($V180:AI180),($E180-SUM($V180:AI180))*$N180),0),0)</f>
        <v>0</v>
      </c>
      <c r="AK180" s="136">
        <f>IF(COLUMN(AK$12)-COLUMN($V$12)+1&lt;=$U180,ROUNDUP(IF(SUM($V180:AJ180)+($E180-SUM($V180:AJ180))*$N180&gt;$E180-$O180,$E180-$O180-SUM($V180:AJ180),($E180-SUM($V180:AJ180))*$N180),0),0)</f>
        <v>0</v>
      </c>
      <c r="AL180" s="136">
        <f>IF(COLUMN(AL$12)-COLUMN($V$12)+1&lt;=$U180,ROUNDUP(IF(SUM($V180:AK180)+($E180-SUM($V180:AK180))*$N180&gt;$E180-$O180,$E180-$O180-SUM($V180:AK180),($E180-SUM($V180:AK180))*$N180),0),0)</f>
        <v>0</v>
      </c>
      <c r="AM180" s="136">
        <f>IF(COLUMN(AM$12)-COLUMN($V$12)+1&lt;=$U180,ROUNDUP(IF(SUM($V180:AL180)+($E180-SUM($V180:AL180))*$N180&gt;$E180-$O180,$E180-$O180-SUM($V180:AL180),($E180-SUM($V180:AL180))*$N180),0),0)</f>
        <v>0</v>
      </c>
      <c r="AN180" s="136">
        <f>IF(COLUMN(AN$12)-COLUMN($V$12)+1&lt;=$U180,ROUNDUP(IF(SUM($V180:AM180)+($E180-SUM($V180:AM180))*$N180&gt;$E180-$O180,$E180-$O180-SUM($V180:AM180),($E180-SUM($V180:AM180))*$N180),0),0)</f>
        <v>0</v>
      </c>
      <c r="AO180" s="136">
        <f>IF(COLUMN(AO$12)-COLUMN($V$12)+1&lt;=$U180,ROUNDUP(IF(SUM($V180:AN180)+($E180-SUM($V180:AN180))*$N180&gt;$E180-$O180,$E180-$O180-SUM($V180:AN180),($E180-SUM($V180:AN180))*$N180),0),0)</f>
        <v>0</v>
      </c>
      <c r="AP180" s="136">
        <f>IF(COLUMN(AP$12)-COLUMN($V$12)+1&lt;=$U180,ROUNDUP(IF(SUM($V180:AO180)+($E180-SUM($V180:AO180))*$N180&gt;$E180-$O180,$E180-$O180-SUM($V180:AO180),($E180-SUM($V180:AO180))*$N180),0),0)</f>
        <v>0</v>
      </c>
      <c r="AQ180" s="136">
        <f>IF(COLUMN(AQ$12)-COLUMN($V$12)+1&lt;=$U180,ROUNDUP(IF(SUM($V180:AP180)+($E180-SUM($V180:AP180))*$N180&gt;$E180-$O180,$E180-$O180-SUM($V180:AP180),($E180-SUM($V180:AP180))*$N180),0),0)</f>
        <v>0</v>
      </c>
      <c r="AR180" s="136">
        <f>IF(COLUMN(AR$12)-COLUMN($V$12)+1&lt;=$U180,ROUNDUP(IF(SUM($V180:AQ180)+($E180-SUM($V180:AQ180))*$N180&gt;$E180-$O180,$E180-$O180-SUM($V180:AQ180),($E180-SUM($V180:AQ180))*$N180),0),0)</f>
        <v>0</v>
      </c>
      <c r="AS180" s="136">
        <f>IF(COLUMN(AS$12)-COLUMN($V$12)+1&lt;=$U180,ROUNDUP(IF(SUM($V180:AR180)+($E180-SUM($V180:AR180))*$N180&gt;$E180-$O180,$E180-$O180-SUM($V180:AR180),($E180-SUM($V180:AR180))*$N180),0),0)</f>
        <v>0</v>
      </c>
      <c r="AT180" s="136">
        <f>IF(COLUMN(AT$12)-COLUMN($V$12)+1&lt;=$U180,ROUNDUP(IF(SUM($V180:AS180)+($E180-SUM($V180:AS180))*$N180&gt;$E180-$O180,$E180-$O180-SUM($V180:AS180),($E180-SUM($V180:AS180))*$N180),0),0)</f>
        <v>0</v>
      </c>
      <c r="AU180" s="136">
        <f>IF(COLUMN(AU$12)-COLUMN($V$12)+1&lt;=$U180,ROUNDUP(IF(SUM($V180:AT180)+($E180-SUM($V180:AT180))*$N180&gt;$E180-$O180,$E180-$O180-SUM($V180:AT180),($E180-SUM($V180:AT180))*$N180),0),0)</f>
        <v>0</v>
      </c>
      <c r="AV180" s="136">
        <f>IF(COLUMN(AV$12)-COLUMN($V$12)+1&lt;=$U180,ROUNDUP(IF(SUM($V180:AU180)+($E180-SUM($V180:AU180))*$N180&gt;$E180-$O180,$E180-$O180-SUM($V180:AU180),($E180-SUM($V180:AU180))*$N180),0),0)</f>
        <v>0</v>
      </c>
      <c r="AW180" s="136">
        <f>IF(COLUMN(AW$12)-COLUMN($V$12)+1&lt;=$U180,ROUNDUP(IF(SUM($V180:AV180)+($E180-SUM($V180:AV180))*$N180&gt;$E180-$O180,$E180-$O180-SUM($V180:AV180),($E180-SUM($V180:AV180))*$N180),0),0)</f>
        <v>0</v>
      </c>
      <c r="AX180" s="136">
        <f>IF(COLUMN(AX$12)-COLUMN($V$12)+1&lt;=$U180,ROUNDUP(IF(SUM($V180:AW180)+($E180-SUM($V180:AW180))*$N180&gt;$E180-$O180,$E180-$O180-SUM($V180:AW180),($E180-SUM($V180:AW180))*$N180),0),0)</f>
        <v>0</v>
      </c>
      <c r="AY180" s="136">
        <f>IF(COLUMN(AY$12)-COLUMN($V$12)+1&lt;=$U180,ROUNDUP(IF(SUM($V180:AX180)+($E180-SUM($V180:AX180))*$N180&gt;$E180-$O180,$E180-$O180-SUM($V180:AX180),($E180-SUM($V180:AX180))*$N180),0),0)</f>
        <v>0</v>
      </c>
      <c r="AZ180" s="136">
        <f>IF(COLUMN(AZ$12)-COLUMN($V$12)+1&lt;=$U180,ROUNDUP(IF(SUM($V180:AY180)+($E180-SUM($V180:AY180))*$N180&gt;$E180-$O180,$E180-$O180-SUM($V180:AY180),($E180-SUM($V180:AY180))*$N180),0),0)</f>
        <v>0</v>
      </c>
      <c r="BA180" s="136">
        <f>IF(COLUMN(BA$12)-COLUMN($V$12)+1&lt;=$U180,ROUNDUP(IF(SUM($V180:AZ180)+($E180-SUM($V180:AZ180))*$N180&gt;$E180-$O180,$E180-$O180-SUM($V180:AZ180),($E180-SUM($V180:AZ180))*$N180),0),0)</f>
        <v>0</v>
      </c>
      <c r="BB180" s="556">
        <f t="shared" si="172"/>
        <v>0</v>
      </c>
      <c r="BC180" s="556">
        <f t="shared" si="173"/>
        <v>0</v>
      </c>
      <c r="BD180" s="146">
        <f t="shared" si="174"/>
        <v>0</v>
      </c>
      <c r="BE180" s="146">
        <f t="shared" si="175"/>
        <v>0</v>
      </c>
      <c r="BF180" s="146">
        <f t="shared" si="176"/>
        <v>0</v>
      </c>
      <c r="BH180" s="557">
        <f t="shared" si="177"/>
        <v>0</v>
      </c>
      <c r="BI180" s="558">
        <f t="shared" si="150"/>
        <v>0</v>
      </c>
      <c r="BJ180" s="558">
        <f t="shared" si="151"/>
        <v>0</v>
      </c>
      <c r="BK180" s="557">
        <f t="shared" si="178"/>
        <v>0</v>
      </c>
      <c r="BL180" s="558">
        <f t="shared" si="152"/>
        <v>0</v>
      </c>
      <c r="BM180" s="558">
        <f t="shared" si="153"/>
        <v>0</v>
      </c>
      <c r="BN180" s="558">
        <f t="shared" si="154"/>
        <v>0</v>
      </c>
      <c r="BO180" s="558">
        <f t="shared" si="155"/>
        <v>0</v>
      </c>
      <c r="BP180" s="558">
        <f t="shared" si="156"/>
        <v>0</v>
      </c>
      <c r="BQ180" s="558">
        <f t="shared" si="157"/>
        <v>0</v>
      </c>
      <c r="BR180" s="533"/>
      <c r="BS180" s="557">
        <f t="shared" si="179"/>
        <v>0</v>
      </c>
      <c r="BT180" s="558">
        <f t="shared" si="158"/>
        <v>0</v>
      </c>
      <c r="BU180" s="558">
        <f t="shared" si="159"/>
        <v>0</v>
      </c>
      <c r="BV180" s="557">
        <f t="shared" si="180"/>
        <v>0</v>
      </c>
      <c r="BW180" s="558">
        <f t="shared" si="160"/>
        <v>0</v>
      </c>
      <c r="BX180" s="558">
        <f t="shared" si="161"/>
        <v>0</v>
      </c>
      <c r="BY180" s="558">
        <f t="shared" si="162"/>
        <v>0</v>
      </c>
      <c r="BZ180" s="558">
        <f t="shared" si="163"/>
        <v>0</v>
      </c>
      <c r="CA180" s="558">
        <f t="shared" si="164"/>
        <v>0</v>
      </c>
      <c r="CB180" s="558">
        <f t="shared" si="165"/>
        <v>0</v>
      </c>
      <c r="CC180" s="533"/>
      <c r="CD180" s="533"/>
      <c r="CE180" s="533"/>
      <c r="CF180" s="533"/>
      <c r="CG180" s="533"/>
      <c r="CH180" s="533"/>
      <c r="CI180" s="533"/>
      <c r="CJ180" s="533"/>
      <c r="CK180" s="533"/>
      <c r="CL180" s="533"/>
      <c r="CM180" s="533"/>
      <c r="CN180" s="533"/>
      <c r="CO180" s="533"/>
      <c r="CP180" s="533"/>
      <c r="CQ180" s="533"/>
      <c r="CR180" s="533"/>
      <c r="CS180" s="533"/>
      <c r="CT180" s="533"/>
      <c r="CU180" s="533"/>
      <c r="CV180" s="533"/>
      <c r="CW180" s="533"/>
      <c r="CX180" s="533"/>
      <c r="CY180" s="533"/>
      <c r="CZ180" s="533"/>
    </row>
    <row r="181" spans="2:104" ht="13.5" x14ac:dyDescent="0.2">
      <c r="B181" s="145" t="str">
        <f t="shared" si="145"/>
        <v/>
      </c>
      <c r="C181" s="550"/>
      <c r="D181" s="551"/>
      <c r="E181" s="552"/>
      <c r="F181" s="553"/>
      <c r="G181" s="553"/>
      <c r="H181" s="554"/>
      <c r="I181" s="554"/>
      <c r="J181" s="554"/>
      <c r="K181" s="554"/>
      <c r="L181" s="613" t="str" cm="1">
        <f t="array" ref="L181">IF(OR(NOT(ISBLANK(H181:K181))),SUM(H181:K181), "")</f>
        <v/>
      </c>
      <c r="M181" s="613" t="str">
        <f t="shared" si="146"/>
        <v/>
      </c>
      <c r="N181" s="555" t="str">
        <f t="shared" si="166"/>
        <v/>
      </c>
      <c r="O181" s="532">
        <f t="shared" si="167"/>
        <v>0</v>
      </c>
      <c r="P181" s="146">
        <f t="shared" si="168"/>
        <v>0</v>
      </c>
      <c r="Q181" s="146">
        <f t="shared" si="147"/>
        <v>0</v>
      </c>
      <c r="R181" s="146">
        <f t="shared" si="148"/>
        <v>0</v>
      </c>
      <c r="S181" s="146" t="str">
        <f t="shared" si="169"/>
        <v/>
      </c>
      <c r="T181" s="146" t="str">
        <f t="shared" si="170"/>
        <v/>
      </c>
      <c r="U181" s="146">
        <f t="shared" si="149"/>
        <v>0</v>
      </c>
      <c r="V181" s="136">
        <f t="shared" si="171"/>
        <v>0</v>
      </c>
      <c r="W181" s="136">
        <f>IF(COLUMN(W$12)-COLUMN($V$12)+1&lt;=$U181,ROUNDUP(IF(SUM($V181:V181)+($E181-SUM($V181:V181))*$N181&gt;$E181-$O181,$E181-$O181-SUM($V181:V181),($E181-SUM($V181:V181))*$N181),0),0)</f>
        <v>0</v>
      </c>
      <c r="X181" s="136">
        <f>IF(COLUMN(X$12)-COLUMN($V$12)+1&lt;=$U181,ROUNDUP(IF(SUM($V181:W181)+($E181-SUM($V181:W181))*$N181&gt;$E181-$O181,$E181-$O181-SUM($V181:W181),($E181-SUM($V181:W181))*$N181),0),0)</f>
        <v>0</v>
      </c>
      <c r="Y181" s="136">
        <f>IF(COLUMN(Y$12)-COLUMN($V$12)+1&lt;=$U181,ROUNDUP(IF(SUM($V181:X181)+($E181-SUM($V181:X181))*$N181&gt;$E181-$O181,$E181-$O181-SUM($V181:X181),($E181-SUM($V181:X181))*$N181),0),0)</f>
        <v>0</v>
      </c>
      <c r="Z181" s="136">
        <f>IF(COLUMN(Z$12)-COLUMN($V$12)+1&lt;=$U181,ROUNDUP(IF(SUM($V181:Y181)+($E181-SUM($V181:Y181))*$N181&gt;$E181-$O181,$E181-$O181-SUM($V181:Y181),($E181-SUM($V181:Y181))*$N181),0),0)</f>
        <v>0</v>
      </c>
      <c r="AA181" s="136">
        <f>IF(COLUMN(AA$12)-COLUMN($V$12)+1&lt;=$U181,ROUNDUP(IF(SUM($V181:Z181)+($E181-SUM($V181:Z181))*$N181&gt;$E181-$O181,$E181-$O181-SUM($V181:Z181),($E181-SUM($V181:Z181))*$N181),0),0)</f>
        <v>0</v>
      </c>
      <c r="AB181" s="136">
        <f>IF(COLUMN(AB$12)-COLUMN($V$12)+1&lt;=$U181,ROUNDUP(IF(SUM($V181:AA181)+($E181-SUM($V181:AA181))*$N181&gt;$E181-$O181,$E181-$O181-SUM($V181:AA181),($E181-SUM($V181:AA181))*$N181),0),0)</f>
        <v>0</v>
      </c>
      <c r="AC181" s="136">
        <f>IF(COLUMN(AC$12)-COLUMN($V$12)+1&lt;=$U181,ROUNDUP(IF(SUM($V181:AB181)+($E181-SUM($V181:AB181))*$N181&gt;$E181-$O181,$E181-$O181-SUM($V181:AB181),($E181-SUM($V181:AB181))*$N181),0),0)</f>
        <v>0</v>
      </c>
      <c r="AD181" s="136">
        <f>IF(COLUMN(AD$12)-COLUMN($V$12)+1&lt;=$U181,ROUNDUP(IF(SUM($V181:AC181)+($E181-SUM($V181:AC181))*$N181&gt;$E181-$O181,$E181-$O181-SUM($V181:AC181),($E181-SUM($V181:AC181))*$N181),0),0)</f>
        <v>0</v>
      </c>
      <c r="AE181" s="136">
        <f>IF(COLUMN(AE$12)-COLUMN($V$12)+1&lt;=$U181,ROUNDUP(IF(SUM($V181:AD181)+($E181-SUM($V181:AD181))*$N181&gt;$E181-$O181,$E181-$O181-SUM($V181:AD181),($E181-SUM($V181:AD181))*$N181),0),0)</f>
        <v>0</v>
      </c>
      <c r="AF181" s="136">
        <f>IF(COLUMN(AF$12)-COLUMN($V$12)+1&lt;=$U181,ROUNDUP(IF(SUM($V181:AE181)+($E181-SUM($V181:AE181))*$N181&gt;$E181-$O181,$E181-$O181-SUM($V181:AE181),($E181-SUM($V181:AE181))*$N181),0),0)</f>
        <v>0</v>
      </c>
      <c r="AG181" s="136">
        <f>IF(COLUMN(AG$12)-COLUMN($V$12)+1&lt;=$U181,ROUNDUP(IF(SUM($V181:AF181)+($E181-SUM($V181:AF181))*$N181&gt;$E181-$O181,$E181-$O181-SUM($V181:AF181),($E181-SUM($V181:AF181))*$N181),0),0)</f>
        <v>0</v>
      </c>
      <c r="AH181" s="136">
        <f>IF(COLUMN(AH$12)-COLUMN($V$12)+1&lt;=$U181,ROUNDUP(IF(SUM($V181:AG181)+($E181-SUM($V181:AG181))*$N181&gt;$E181-$O181,$E181-$O181-SUM($V181:AG181),($E181-SUM($V181:AG181))*$N181),0),0)</f>
        <v>0</v>
      </c>
      <c r="AI181" s="136">
        <f>IF(COLUMN(AI$12)-COLUMN($V$12)+1&lt;=$U181,ROUNDUP(IF(SUM($V181:AH181)+($E181-SUM($V181:AH181))*$N181&gt;$E181-$O181,$E181-$O181-SUM($V181:AH181),($E181-SUM($V181:AH181))*$N181),0),0)</f>
        <v>0</v>
      </c>
      <c r="AJ181" s="136">
        <f>IF(COLUMN(AJ$12)-COLUMN($V$12)+1&lt;=$U181,ROUNDUP(IF(SUM($V181:AI181)+($E181-SUM($V181:AI181))*$N181&gt;$E181-$O181,$E181-$O181-SUM($V181:AI181),($E181-SUM($V181:AI181))*$N181),0),0)</f>
        <v>0</v>
      </c>
      <c r="AK181" s="136">
        <f>IF(COLUMN(AK$12)-COLUMN($V$12)+1&lt;=$U181,ROUNDUP(IF(SUM($V181:AJ181)+($E181-SUM($V181:AJ181))*$N181&gt;$E181-$O181,$E181-$O181-SUM($V181:AJ181),($E181-SUM($V181:AJ181))*$N181),0),0)</f>
        <v>0</v>
      </c>
      <c r="AL181" s="136">
        <f>IF(COLUMN(AL$12)-COLUMN($V$12)+1&lt;=$U181,ROUNDUP(IF(SUM($V181:AK181)+($E181-SUM($V181:AK181))*$N181&gt;$E181-$O181,$E181-$O181-SUM($V181:AK181),($E181-SUM($V181:AK181))*$N181),0),0)</f>
        <v>0</v>
      </c>
      <c r="AM181" s="136">
        <f>IF(COLUMN(AM$12)-COLUMN($V$12)+1&lt;=$U181,ROUNDUP(IF(SUM($V181:AL181)+($E181-SUM($V181:AL181))*$N181&gt;$E181-$O181,$E181-$O181-SUM($V181:AL181),($E181-SUM($V181:AL181))*$N181),0),0)</f>
        <v>0</v>
      </c>
      <c r="AN181" s="136">
        <f>IF(COLUMN(AN$12)-COLUMN($V$12)+1&lt;=$U181,ROUNDUP(IF(SUM($V181:AM181)+($E181-SUM($V181:AM181))*$N181&gt;$E181-$O181,$E181-$O181-SUM($V181:AM181),($E181-SUM($V181:AM181))*$N181),0),0)</f>
        <v>0</v>
      </c>
      <c r="AO181" s="136">
        <f>IF(COLUMN(AO$12)-COLUMN($V$12)+1&lt;=$U181,ROUNDUP(IF(SUM($V181:AN181)+($E181-SUM($V181:AN181))*$N181&gt;$E181-$O181,$E181-$O181-SUM($V181:AN181),($E181-SUM($V181:AN181))*$N181),0),0)</f>
        <v>0</v>
      </c>
      <c r="AP181" s="136">
        <f>IF(COLUMN(AP$12)-COLUMN($V$12)+1&lt;=$U181,ROUNDUP(IF(SUM($V181:AO181)+($E181-SUM($V181:AO181))*$N181&gt;$E181-$O181,$E181-$O181-SUM($V181:AO181),($E181-SUM($V181:AO181))*$N181),0),0)</f>
        <v>0</v>
      </c>
      <c r="AQ181" s="136">
        <f>IF(COLUMN(AQ$12)-COLUMN($V$12)+1&lt;=$U181,ROUNDUP(IF(SUM($V181:AP181)+($E181-SUM($V181:AP181))*$N181&gt;$E181-$O181,$E181-$O181-SUM($V181:AP181),($E181-SUM($V181:AP181))*$N181),0),0)</f>
        <v>0</v>
      </c>
      <c r="AR181" s="136">
        <f>IF(COLUMN(AR$12)-COLUMN($V$12)+1&lt;=$U181,ROUNDUP(IF(SUM($V181:AQ181)+($E181-SUM($V181:AQ181))*$N181&gt;$E181-$O181,$E181-$O181-SUM($V181:AQ181),($E181-SUM($V181:AQ181))*$N181),0),0)</f>
        <v>0</v>
      </c>
      <c r="AS181" s="136">
        <f>IF(COLUMN(AS$12)-COLUMN($V$12)+1&lt;=$U181,ROUNDUP(IF(SUM($V181:AR181)+($E181-SUM($V181:AR181))*$N181&gt;$E181-$O181,$E181-$O181-SUM($V181:AR181),($E181-SUM($V181:AR181))*$N181),0),0)</f>
        <v>0</v>
      </c>
      <c r="AT181" s="136">
        <f>IF(COLUMN(AT$12)-COLUMN($V$12)+1&lt;=$U181,ROUNDUP(IF(SUM($V181:AS181)+($E181-SUM($V181:AS181))*$N181&gt;$E181-$O181,$E181-$O181-SUM($V181:AS181),($E181-SUM($V181:AS181))*$N181),0),0)</f>
        <v>0</v>
      </c>
      <c r="AU181" s="136">
        <f>IF(COLUMN(AU$12)-COLUMN($V$12)+1&lt;=$U181,ROUNDUP(IF(SUM($V181:AT181)+($E181-SUM($V181:AT181))*$N181&gt;$E181-$O181,$E181-$O181-SUM($V181:AT181),($E181-SUM($V181:AT181))*$N181),0),0)</f>
        <v>0</v>
      </c>
      <c r="AV181" s="136">
        <f>IF(COLUMN(AV$12)-COLUMN($V$12)+1&lt;=$U181,ROUNDUP(IF(SUM($V181:AU181)+($E181-SUM($V181:AU181))*$N181&gt;$E181-$O181,$E181-$O181-SUM($V181:AU181),($E181-SUM($V181:AU181))*$N181),0),0)</f>
        <v>0</v>
      </c>
      <c r="AW181" s="136">
        <f>IF(COLUMN(AW$12)-COLUMN($V$12)+1&lt;=$U181,ROUNDUP(IF(SUM($V181:AV181)+($E181-SUM($V181:AV181))*$N181&gt;$E181-$O181,$E181-$O181-SUM($V181:AV181),($E181-SUM($V181:AV181))*$N181),0),0)</f>
        <v>0</v>
      </c>
      <c r="AX181" s="136">
        <f>IF(COLUMN(AX$12)-COLUMN($V$12)+1&lt;=$U181,ROUNDUP(IF(SUM($V181:AW181)+($E181-SUM($V181:AW181))*$N181&gt;$E181-$O181,$E181-$O181-SUM($V181:AW181),($E181-SUM($V181:AW181))*$N181),0),0)</f>
        <v>0</v>
      </c>
      <c r="AY181" s="136">
        <f>IF(COLUMN(AY$12)-COLUMN($V$12)+1&lt;=$U181,ROUNDUP(IF(SUM($V181:AX181)+($E181-SUM($V181:AX181))*$N181&gt;$E181-$O181,$E181-$O181-SUM($V181:AX181),($E181-SUM($V181:AX181))*$N181),0),0)</f>
        <v>0</v>
      </c>
      <c r="AZ181" s="136">
        <f>IF(COLUMN(AZ$12)-COLUMN($V$12)+1&lt;=$U181,ROUNDUP(IF(SUM($V181:AY181)+($E181-SUM($V181:AY181))*$N181&gt;$E181-$O181,$E181-$O181-SUM($V181:AY181),($E181-SUM($V181:AY181))*$N181),0),0)</f>
        <v>0</v>
      </c>
      <c r="BA181" s="136">
        <f>IF(COLUMN(BA$12)-COLUMN($V$12)+1&lt;=$U181,ROUNDUP(IF(SUM($V181:AZ181)+($E181-SUM($V181:AZ181))*$N181&gt;$E181-$O181,$E181-$O181-SUM($V181:AZ181),($E181-SUM($V181:AZ181))*$N181),0),0)</f>
        <v>0</v>
      </c>
      <c r="BB181" s="556">
        <f t="shared" si="172"/>
        <v>0</v>
      </c>
      <c r="BC181" s="556">
        <f t="shared" si="173"/>
        <v>0</v>
      </c>
      <c r="BD181" s="146">
        <f t="shared" si="174"/>
        <v>0</v>
      </c>
      <c r="BE181" s="146">
        <f t="shared" si="175"/>
        <v>0</v>
      </c>
      <c r="BF181" s="146">
        <f t="shared" si="176"/>
        <v>0</v>
      </c>
      <c r="BH181" s="557">
        <f t="shared" si="177"/>
        <v>0</v>
      </c>
      <c r="BI181" s="558">
        <f t="shared" si="150"/>
        <v>0</v>
      </c>
      <c r="BJ181" s="558">
        <f t="shared" si="151"/>
        <v>0</v>
      </c>
      <c r="BK181" s="557">
        <f t="shared" si="178"/>
        <v>0</v>
      </c>
      <c r="BL181" s="558">
        <f t="shared" si="152"/>
        <v>0</v>
      </c>
      <c r="BM181" s="558">
        <f t="shared" si="153"/>
        <v>0</v>
      </c>
      <c r="BN181" s="558">
        <f t="shared" si="154"/>
        <v>0</v>
      </c>
      <c r="BO181" s="558">
        <f t="shared" si="155"/>
        <v>0</v>
      </c>
      <c r="BP181" s="558">
        <f t="shared" si="156"/>
        <v>0</v>
      </c>
      <c r="BQ181" s="558">
        <f t="shared" si="157"/>
        <v>0</v>
      </c>
      <c r="BR181" s="533"/>
      <c r="BS181" s="557">
        <f t="shared" si="179"/>
        <v>0</v>
      </c>
      <c r="BT181" s="558">
        <f t="shared" si="158"/>
        <v>0</v>
      </c>
      <c r="BU181" s="558">
        <f t="shared" si="159"/>
        <v>0</v>
      </c>
      <c r="BV181" s="557">
        <f t="shared" si="180"/>
        <v>0</v>
      </c>
      <c r="BW181" s="558">
        <f t="shared" si="160"/>
        <v>0</v>
      </c>
      <c r="BX181" s="558">
        <f t="shared" si="161"/>
        <v>0</v>
      </c>
      <c r="BY181" s="558">
        <f t="shared" si="162"/>
        <v>0</v>
      </c>
      <c r="BZ181" s="558">
        <f t="shared" si="163"/>
        <v>0</v>
      </c>
      <c r="CA181" s="558">
        <f t="shared" si="164"/>
        <v>0</v>
      </c>
      <c r="CB181" s="558">
        <f t="shared" si="165"/>
        <v>0</v>
      </c>
      <c r="CC181" s="533"/>
      <c r="CD181" s="533"/>
      <c r="CE181" s="533"/>
      <c r="CF181" s="533"/>
      <c r="CG181" s="533"/>
      <c r="CH181" s="533"/>
      <c r="CI181" s="533"/>
      <c r="CJ181" s="533"/>
      <c r="CK181" s="533"/>
      <c r="CL181" s="533"/>
      <c r="CM181" s="533"/>
      <c r="CN181" s="533"/>
      <c r="CO181" s="533"/>
      <c r="CP181" s="533"/>
      <c r="CQ181" s="533"/>
      <c r="CR181" s="533"/>
      <c r="CS181" s="533"/>
      <c r="CT181" s="533"/>
      <c r="CU181" s="533"/>
      <c r="CV181" s="533"/>
      <c r="CW181" s="533"/>
      <c r="CX181" s="533"/>
      <c r="CY181" s="533"/>
      <c r="CZ181" s="533"/>
    </row>
    <row r="182" spans="2:104" ht="13.5" x14ac:dyDescent="0.2">
      <c r="B182" s="145" t="str">
        <f t="shared" si="145"/>
        <v/>
      </c>
      <c r="C182" s="550"/>
      <c r="D182" s="551"/>
      <c r="E182" s="552"/>
      <c r="F182" s="553"/>
      <c r="G182" s="553"/>
      <c r="H182" s="554"/>
      <c r="I182" s="554"/>
      <c r="J182" s="554"/>
      <c r="K182" s="554"/>
      <c r="L182" s="613" t="str" cm="1">
        <f t="array" ref="L182">IF(OR(NOT(ISBLANK(H182:K182))),SUM(H182:K182), "")</f>
        <v/>
      </c>
      <c r="M182" s="613" t="str">
        <f t="shared" si="146"/>
        <v/>
      </c>
      <c r="N182" s="555" t="str">
        <f t="shared" si="166"/>
        <v/>
      </c>
      <c r="O182" s="532">
        <f t="shared" si="167"/>
        <v>0</v>
      </c>
      <c r="P182" s="146">
        <f t="shared" si="168"/>
        <v>0</v>
      </c>
      <c r="Q182" s="146">
        <f t="shared" si="147"/>
        <v>0</v>
      </c>
      <c r="R182" s="146">
        <f t="shared" si="148"/>
        <v>0</v>
      </c>
      <c r="S182" s="146" t="str">
        <f t="shared" si="169"/>
        <v/>
      </c>
      <c r="T182" s="146" t="str">
        <f t="shared" si="170"/>
        <v/>
      </c>
      <c r="U182" s="146">
        <f t="shared" si="149"/>
        <v>0</v>
      </c>
      <c r="V182" s="136">
        <f t="shared" si="171"/>
        <v>0</v>
      </c>
      <c r="W182" s="136">
        <f>IF(COLUMN(W$12)-COLUMN($V$12)+1&lt;=$U182,ROUNDUP(IF(SUM($V182:V182)+($E182-SUM($V182:V182))*$N182&gt;$E182-$O182,$E182-$O182-SUM($V182:V182),($E182-SUM($V182:V182))*$N182),0),0)</f>
        <v>0</v>
      </c>
      <c r="X182" s="136">
        <f>IF(COLUMN(X$12)-COLUMN($V$12)+1&lt;=$U182,ROUNDUP(IF(SUM($V182:W182)+($E182-SUM($V182:W182))*$N182&gt;$E182-$O182,$E182-$O182-SUM($V182:W182),($E182-SUM($V182:W182))*$N182),0),0)</f>
        <v>0</v>
      </c>
      <c r="Y182" s="136">
        <f>IF(COLUMN(Y$12)-COLUMN($V$12)+1&lt;=$U182,ROUNDUP(IF(SUM($V182:X182)+($E182-SUM($V182:X182))*$N182&gt;$E182-$O182,$E182-$O182-SUM($V182:X182),($E182-SUM($V182:X182))*$N182),0),0)</f>
        <v>0</v>
      </c>
      <c r="Z182" s="136">
        <f>IF(COLUMN(Z$12)-COLUMN($V$12)+1&lt;=$U182,ROUNDUP(IF(SUM($V182:Y182)+($E182-SUM($V182:Y182))*$N182&gt;$E182-$O182,$E182-$O182-SUM($V182:Y182),($E182-SUM($V182:Y182))*$N182),0),0)</f>
        <v>0</v>
      </c>
      <c r="AA182" s="136">
        <f>IF(COLUMN(AA$12)-COLUMN($V$12)+1&lt;=$U182,ROUNDUP(IF(SUM($V182:Z182)+($E182-SUM($V182:Z182))*$N182&gt;$E182-$O182,$E182-$O182-SUM($V182:Z182),($E182-SUM($V182:Z182))*$N182),0),0)</f>
        <v>0</v>
      </c>
      <c r="AB182" s="136">
        <f>IF(COLUMN(AB$12)-COLUMN($V$12)+1&lt;=$U182,ROUNDUP(IF(SUM($V182:AA182)+($E182-SUM($V182:AA182))*$N182&gt;$E182-$O182,$E182-$O182-SUM($V182:AA182),($E182-SUM($V182:AA182))*$N182),0),0)</f>
        <v>0</v>
      </c>
      <c r="AC182" s="136">
        <f>IF(COLUMN(AC$12)-COLUMN($V$12)+1&lt;=$U182,ROUNDUP(IF(SUM($V182:AB182)+($E182-SUM($V182:AB182))*$N182&gt;$E182-$O182,$E182-$O182-SUM($V182:AB182),($E182-SUM($V182:AB182))*$N182),0),0)</f>
        <v>0</v>
      </c>
      <c r="AD182" s="136">
        <f>IF(COLUMN(AD$12)-COLUMN($V$12)+1&lt;=$U182,ROUNDUP(IF(SUM($V182:AC182)+($E182-SUM($V182:AC182))*$N182&gt;$E182-$O182,$E182-$O182-SUM($V182:AC182),($E182-SUM($V182:AC182))*$N182),0),0)</f>
        <v>0</v>
      </c>
      <c r="AE182" s="136">
        <f>IF(COLUMN(AE$12)-COLUMN($V$12)+1&lt;=$U182,ROUNDUP(IF(SUM($V182:AD182)+($E182-SUM($V182:AD182))*$N182&gt;$E182-$O182,$E182-$O182-SUM($V182:AD182),($E182-SUM($V182:AD182))*$N182),0),0)</f>
        <v>0</v>
      </c>
      <c r="AF182" s="136">
        <f>IF(COLUMN(AF$12)-COLUMN($V$12)+1&lt;=$U182,ROUNDUP(IF(SUM($V182:AE182)+($E182-SUM($V182:AE182))*$N182&gt;$E182-$O182,$E182-$O182-SUM($V182:AE182),($E182-SUM($V182:AE182))*$N182),0),0)</f>
        <v>0</v>
      </c>
      <c r="AG182" s="136">
        <f>IF(COLUMN(AG$12)-COLUMN($V$12)+1&lt;=$U182,ROUNDUP(IF(SUM($V182:AF182)+($E182-SUM($V182:AF182))*$N182&gt;$E182-$O182,$E182-$O182-SUM($V182:AF182),($E182-SUM($V182:AF182))*$N182),0),0)</f>
        <v>0</v>
      </c>
      <c r="AH182" s="136">
        <f>IF(COLUMN(AH$12)-COLUMN($V$12)+1&lt;=$U182,ROUNDUP(IF(SUM($V182:AG182)+($E182-SUM($V182:AG182))*$N182&gt;$E182-$O182,$E182-$O182-SUM($V182:AG182),($E182-SUM($V182:AG182))*$N182),0),0)</f>
        <v>0</v>
      </c>
      <c r="AI182" s="136">
        <f>IF(COLUMN(AI$12)-COLUMN($V$12)+1&lt;=$U182,ROUNDUP(IF(SUM($V182:AH182)+($E182-SUM($V182:AH182))*$N182&gt;$E182-$O182,$E182-$O182-SUM($V182:AH182),($E182-SUM($V182:AH182))*$N182),0),0)</f>
        <v>0</v>
      </c>
      <c r="AJ182" s="136">
        <f>IF(COLUMN(AJ$12)-COLUMN($V$12)+1&lt;=$U182,ROUNDUP(IF(SUM($V182:AI182)+($E182-SUM($V182:AI182))*$N182&gt;$E182-$O182,$E182-$O182-SUM($V182:AI182),($E182-SUM($V182:AI182))*$N182),0),0)</f>
        <v>0</v>
      </c>
      <c r="AK182" s="136">
        <f>IF(COLUMN(AK$12)-COLUMN($V$12)+1&lt;=$U182,ROUNDUP(IF(SUM($V182:AJ182)+($E182-SUM($V182:AJ182))*$N182&gt;$E182-$O182,$E182-$O182-SUM($V182:AJ182),($E182-SUM($V182:AJ182))*$N182),0),0)</f>
        <v>0</v>
      </c>
      <c r="AL182" s="136">
        <f>IF(COLUMN(AL$12)-COLUMN($V$12)+1&lt;=$U182,ROUNDUP(IF(SUM($V182:AK182)+($E182-SUM($V182:AK182))*$N182&gt;$E182-$O182,$E182-$O182-SUM($V182:AK182),($E182-SUM($V182:AK182))*$N182),0),0)</f>
        <v>0</v>
      </c>
      <c r="AM182" s="136">
        <f>IF(COLUMN(AM$12)-COLUMN($V$12)+1&lt;=$U182,ROUNDUP(IF(SUM($V182:AL182)+($E182-SUM($V182:AL182))*$N182&gt;$E182-$O182,$E182-$O182-SUM($V182:AL182),($E182-SUM($V182:AL182))*$N182),0),0)</f>
        <v>0</v>
      </c>
      <c r="AN182" s="136">
        <f>IF(COLUMN(AN$12)-COLUMN($V$12)+1&lt;=$U182,ROUNDUP(IF(SUM($V182:AM182)+($E182-SUM($V182:AM182))*$N182&gt;$E182-$O182,$E182-$O182-SUM($V182:AM182),($E182-SUM($V182:AM182))*$N182),0),0)</f>
        <v>0</v>
      </c>
      <c r="AO182" s="136">
        <f>IF(COLUMN(AO$12)-COLUMN($V$12)+1&lt;=$U182,ROUNDUP(IF(SUM($V182:AN182)+($E182-SUM($V182:AN182))*$N182&gt;$E182-$O182,$E182-$O182-SUM($V182:AN182),($E182-SUM($V182:AN182))*$N182),0),0)</f>
        <v>0</v>
      </c>
      <c r="AP182" s="136">
        <f>IF(COLUMN(AP$12)-COLUMN($V$12)+1&lt;=$U182,ROUNDUP(IF(SUM($V182:AO182)+($E182-SUM($V182:AO182))*$N182&gt;$E182-$O182,$E182-$O182-SUM($V182:AO182),($E182-SUM($V182:AO182))*$N182),0),0)</f>
        <v>0</v>
      </c>
      <c r="AQ182" s="136">
        <f>IF(COLUMN(AQ$12)-COLUMN($V$12)+1&lt;=$U182,ROUNDUP(IF(SUM($V182:AP182)+($E182-SUM($V182:AP182))*$N182&gt;$E182-$O182,$E182-$O182-SUM($V182:AP182),($E182-SUM($V182:AP182))*$N182),0),0)</f>
        <v>0</v>
      </c>
      <c r="AR182" s="136">
        <f>IF(COLUMN(AR$12)-COLUMN($V$12)+1&lt;=$U182,ROUNDUP(IF(SUM($V182:AQ182)+($E182-SUM($V182:AQ182))*$N182&gt;$E182-$O182,$E182-$O182-SUM($V182:AQ182),($E182-SUM($V182:AQ182))*$N182),0),0)</f>
        <v>0</v>
      </c>
      <c r="AS182" s="136">
        <f>IF(COLUMN(AS$12)-COLUMN($V$12)+1&lt;=$U182,ROUNDUP(IF(SUM($V182:AR182)+($E182-SUM($V182:AR182))*$N182&gt;$E182-$O182,$E182-$O182-SUM($V182:AR182),($E182-SUM($V182:AR182))*$N182),0),0)</f>
        <v>0</v>
      </c>
      <c r="AT182" s="136">
        <f>IF(COLUMN(AT$12)-COLUMN($V$12)+1&lt;=$U182,ROUNDUP(IF(SUM($V182:AS182)+($E182-SUM($V182:AS182))*$N182&gt;$E182-$O182,$E182-$O182-SUM($V182:AS182),($E182-SUM($V182:AS182))*$N182),0),0)</f>
        <v>0</v>
      </c>
      <c r="AU182" s="136">
        <f>IF(COLUMN(AU$12)-COLUMN($V$12)+1&lt;=$U182,ROUNDUP(IF(SUM($V182:AT182)+($E182-SUM($V182:AT182))*$N182&gt;$E182-$O182,$E182-$O182-SUM($V182:AT182),($E182-SUM($V182:AT182))*$N182),0),0)</f>
        <v>0</v>
      </c>
      <c r="AV182" s="136">
        <f>IF(COLUMN(AV$12)-COLUMN($V$12)+1&lt;=$U182,ROUNDUP(IF(SUM($V182:AU182)+($E182-SUM($V182:AU182))*$N182&gt;$E182-$O182,$E182-$O182-SUM($V182:AU182),($E182-SUM($V182:AU182))*$N182),0),0)</f>
        <v>0</v>
      </c>
      <c r="AW182" s="136">
        <f>IF(COLUMN(AW$12)-COLUMN($V$12)+1&lt;=$U182,ROUNDUP(IF(SUM($V182:AV182)+($E182-SUM($V182:AV182))*$N182&gt;$E182-$O182,$E182-$O182-SUM($V182:AV182),($E182-SUM($V182:AV182))*$N182),0),0)</f>
        <v>0</v>
      </c>
      <c r="AX182" s="136">
        <f>IF(COLUMN(AX$12)-COLUMN($V$12)+1&lt;=$U182,ROUNDUP(IF(SUM($V182:AW182)+($E182-SUM($V182:AW182))*$N182&gt;$E182-$O182,$E182-$O182-SUM($V182:AW182),($E182-SUM($V182:AW182))*$N182),0),0)</f>
        <v>0</v>
      </c>
      <c r="AY182" s="136">
        <f>IF(COLUMN(AY$12)-COLUMN($V$12)+1&lt;=$U182,ROUNDUP(IF(SUM($V182:AX182)+($E182-SUM($V182:AX182))*$N182&gt;$E182-$O182,$E182-$O182-SUM($V182:AX182),($E182-SUM($V182:AX182))*$N182),0),0)</f>
        <v>0</v>
      </c>
      <c r="AZ182" s="136">
        <f>IF(COLUMN(AZ$12)-COLUMN($V$12)+1&lt;=$U182,ROUNDUP(IF(SUM($V182:AY182)+($E182-SUM($V182:AY182))*$N182&gt;$E182-$O182,$E182-$O182-SUM($V182:AY182),($E182-SUM($V182:AY182))*$N182),0),0)</f>
        <v>0</v>
      </c>
      <c r="BA182" s="136">
        <f>IF(COLUMN(BA$12)-COLUMN($V$12)+1&lt;=$U182,ROUNDUP(IF(SUM($V182:AZ182)+($E182-SUM($V182:AZ182))*$N182&gt;$E182-$O182,$E182-$O182-SUM($V182:AZ182),($E182-SUM($V182:AZ182))*$N182),0),0)</f>
        <v>0</v>
      </c>
      <c r="BB182" s="556">
        <f t="shared" si="172"/>
        <v>0</v>
      </c>
      <c r="BC182" s="556">
        <f t="shared" si="173"/>
        <v>0</v>
      </c>
      <c r="BD182" s="146">
        <f t="shared" si="174"/>
        <v>0</v>
      </c>
      <c r="BE182" s="146">
        <f t="shared" si="175"/>
        <v>0</v>
      </c>
      <c r="BF182" s="146">
        <f t="shared" si="176"/>
        <v>0</v>
      </c>
      <c r="BH182" s="557">
        <f t="shared" si="177"/>
        <v>0</v>
      </c>
      <c r="BI182" s="558">
        <f t="shared" si="150"/>
        <v>0</v>
      </c>
      <c r="BJ182" s="558">
        <f t="shared" si="151"/>
        <v>0</v>
      </c>
      <c r="BK182" s="557">
        <f t="shared" si="178"/>
        <v>0</v>
      </c>
      <c r="BL182" s="558">
        <f t="shared" si="152"/>
        <v>0</v>
      </c>
      <c r="BM182" s="558">
        <f t="shared" si="153"/>
        <v>0</v>
      </c>
      <c r="BN182" s="558">
        <f t="shared" si="154"/>
        <v>0</v>
      </c>
      <c r="BO182" s="558">
        <f t="shared" si="155"/>
        <v>0</v>
      </c>
      <c r="BP182" s="558">
        <f t="shared" si="156"/>
        <v>0</v>
      </c>
      <c r="BQ182" s="558">
        <f t="shared" si="157"/>
        <v>0</v>
      </c>
      <c r="BR182" s="533"/>
      <c r="BS182" s="557">
        <f t="shared" si="179"/>
        <v>0</v>
      </c>
      <c r="BT182" s="558">
        <f t="shared" si="158"/>
        <v>0</v>
      </c>
      <c r="BU182" s="558">
        <f t="shared" si="159"/>
        <v>0</v>
      </c>
      <c r="BV182" s="557">
        <f t="shared" si="180"/>
        <v>0</v>
      </c>
      <c r="BW182" s="558">
        <f t="shared" si="160"/>
        <v>0</v>
      </c>
      <c r="BX182" s="558">
        <f t="shared" si="161"/>
        <v>0</v>
      </c>
      <c r="BY182" s="558">
        <f t="shared" si="162"/>
        <v>0</v>
      </c>
      <c r="BZ182" s="558">
        <f t="shared" si="163"/>
        <v>0</v>
      </c>
      <c r="CA182" s="558">
        <f t="shared" si="164"/>
        <v>0</v>
      </c>
      <c r="CB182" s="558">
        <f t="shared" si="165"/>
        <v>0</v>
      </c>
      <c r="CC182" s="533"/>
      <c r="CD182" s="533"/>
      <c r="CE182" s="533"/>
      <c r="CF182" s="533"/>
      <c r="CG182" s="533"/>
      <c r="CH182" s="533"/>
      <c r="CI182" s="533"/>
      <c r="CJ182" s="533"/>
      <c r="CK182" s="533"/>
      <c r="CL182" s="533"/>
      <c r="CM182" s="533"/>
      <c r="CN182" s="533"/>
      <c r="CO182" s="533"/>
      <c r="CP182" s="533"/>
      <c r="CQ182" s="533"/>
      <c r="CR182" s="533"/>
      <c r="CS182" s="533"/>
      <c r="CT182" s="533"/>
      <c r="CU182" s="533"/>
      <c r="CV182" s="533"/>
      <c r="CW182" s="533"/>
      <c r="CX182" s="533"/>
      <c r="CY182" s="533"/>
      <c r="CZ182" s="533"/>
    </row>
    <row r="183" spans="2:104" ht="13.5" x14ac:dyDescent="0.2">
      <c r="B183" s="145" t="str">
        <f t="shared" si="145"/>
        <v/>
      </c>
      <c r="C183" s="550"/>
      <c r="D183" s="551"/>
      <c r="E183" s="552"/>
      <c r="F183" s="553"/>
      <c r="G183" s="553"/>
      <c r="H183" s="554"/>
      <c r="I183" s="554"/>
      <c r="J183" s="554"/>
      <c r="K183" s="554"/>
      <c r="L183" s="613" t="str" cm="1">
        <f t="array" ref="L183">IF(OR(NOT(ISBLANK(H183:K183))),SUM(H183:K183), "")</f>
        <v/>
      </c>
      <c r="M183" s="613" t="str">
        <f t="shared" si="146"/>
        <v/>
      </c>
      <c r="N183" s="555" t="str">
        <f t="shared" si="166"/>
        <v/>
      </c>
      <c r="O183" s="532">
        <f t="shared" si="167"/>
        <v>0</v>
      </c>
      <c r="P183" s="146">
        <f t="shared" si="168"/>
        <v>0</v>
      </c>
      <c r="Q183" s="146">
        <f t="shared" si="147"/>
        <v>0</v>
      </c>
      <c r="R183" s="146">
        <f t="shared" si="148"/>
        <v>0</v>
      </c>
      <c r="S183" s="146" t="str">
        <f t="shared" si="169"/>
        <v/>
      </c>
      <c r="T183" s="146" t="str">
        <f t="shared" si="170"/>
        <v/>
      </c>
      <c r="U183" s="146">
        <f t="shared" si="149"/>
        <v>0</v>
      </c>
      <c r="V183" s="136">
        <f t="shared" si="171"/>
        <v>0</v>
      </c>
      <c r="W183" s="136">
        <f>IF(COLUMN(W$12)-COLUMN($V$12)+1&lt;=$U183,ROUNDUP(IF(SUM($V183:V183)+($E183-SUM($V183:V183))*$N183&gt;$E183-$O183,$E183-$O183-SUM($V183:V183),($E183-SUM($V183:V183))*$N183),0),0)</f>
        <v>0</v>
      </c>
      <c r="X183" s="136">
        <f>IF(COLUMN(X$12)-COLUMN($V$12)+1&lt;=$U183,ROUNDUP(IF(SUM($V183:W183)+($E183-SUM($V183:W183))*$N183&gt;$E183-$O183,$E183-$O183-SUM($V183:W183),($E183-SUM($V183:W183))*$N183),0),0)</f>
        <v>0</v>
      </c>
      <c r="Y183" s="136">
        <f>IF(COLUMN(Y$12)-COLUMN($V$12)+1&lt;=$U183,ROUNDUP(IF(SUM($V183:X183)+($E183-SUM($V183:X183))*$N183&gt;$E183-$O183,$E183-$O183-SUM($V183:X183),($E183-SUM($V183:X183))*$N183),0),0)</f>
        <v>0</v>
      </c>
      <c r="Z183" s="136">
        <f>IF(COLUMN(Z$12)-COLUMN($V$12)+1&lt;=$U183,ROUNDUP(IF(SUM($V183:Y183)+($E183-SUM($V183:Y183))*$N183&gt;$E183-$O183,$E183-$O183-SUM($V183:Y183),($E183-SUM($V183:Y183))*$N183),0),0)</f>
        <v>0</v>
      </c>
      <c r="AA183" s="136">
        <f>IF(COLUMN(AA$12)-COLUMN($V$12)+1&lt;=$U183,ROUNDUP(IF(SUM($V183:Z183)+($E183-SUM($V183:Z183))*$N183&gt;$E183-$O183,$E183-$O183-SUM($V183:Z183),($E183-SUM($V183:Z183))*$N183),0),0)</f>
        <v>0</v>
      </c>
      <c r="AB183" s="136">
        <f>IF(COLUMN(AB$12)-COLUMN($V$12)+1&lt;=$U183,ROUNDUP(IF(SUM($V183:AA183)+($E183-SUM($V183:AA183))*$N183&gt;$E183-$O183,$E183-$O183-SUM($V183:AA183),($E183-SUM($V183:AA183))*$N183),0),0)</f>
        <v>0</v>
      </c>
      <c r="AC183" s="136">
        <f>IF(COLUMN(AC$12)-COLUMN($V$12)+1&lt;=$U183,ROUNDUP(IF(SUM($V183:AB183)+($E183-SUM($V183:AB183))*$N183&gt;$E183-$O183,$E183-$O183-SUM($V183:AB183),($E183-SUM($V183:AB183))*$N183),0),0)</f>
        <v>0</v>
      </c>
      <c r="AD183" s="136">
        <f>IF(COLUMN(AD$12)-COLUMN($V$12)+1&lt;=$U183,ROUNDUP(IF(SUM($V183:AC183)+($E183-SUM($V183:AC183))*$N183&gt;$E183-$O183,$E183-$O183-SUM($V183:AC183),($E183-SUM($V183:AC183))*$N183),0),0)</f>
        <v>0</v>
      </c>
      <c r="AE183" s="136">
        <f>IF(COLUMN(AE$12)-COLUMN($V$12)+1&lt;=$U183,ROUNDUP(IF(SUM($V183:AD183)+($E183-SUM($V183:AD183))*$N183&gt;$E183-$O183,$E183-$O183-SUM($V183:AD183),($E183-SUM($V183:AD183))*$N183),0),0)</f>
        <v>0</v>
      </c>
      <c r="AF183" s="136">
        <f>IF(COLUMN(AF$12)-COLUMN($V$12)+1&lt;=$U183,ROUNDUP(IF(SUM($V183:AE183)+($E183-SUM($V183:AE183))*$N183&gt;$E183-$O183,$E183-$O183-SUM($V183:AE183),($E183-SUM($V183:AE183))*$N183),0),0)</f>
        <v>0</v>
      </c>
      <c r="AG183" s="136">
        <f>IF(COLUMN(AG$12)-COLUMN($V$12)+1&lt;=$U183,ROUNDUP(IF(SUM($V183:AF183)+($E183-SUM($V183:AF183))*$N183&gt;$E183-$O183,$E183-$O183-SUM($V183:AF183),($E183-SUM($V183:AF183))*$N183),0),0)</f>
        <v>0</v>
      </c>
      <c r="AH183" s="136">
        <f>IF(COLUMN(AH$12)-COLUMN($V$12)+1&lt;=$U183,ROUNDUP(IF(SUM($V183:AG183)+($E183-SUM($V183:AG183))*$N183&gt;$E183-$O183,$E183-$O183-SUM($V183:AG183),($E183-SUM($V183:AG183))*$N183),0),0)</f>
        <v>0</v>
      </c>
      <c r="AI183" s="136">
        <f>IF(COLUMN(AI$12)-COLUMN($V$12)+1&lt;=$U183,ROUNDUP(IF(SUM($V183:AH183)+($E183-SUM($V183:AH183))*$N183&gt;$E183-$O183,$E183-$O183-SUM($V183:AH183),($E183-SUM($V183:AH183))*$N183),0),0)</f>
        <v>0</v>
      </c>
      <c r="AJ183" s="136">
        <f>IF(COLUMN(AJ$12)-COLUMN($V$12)+1&lt;=$U183,ROUNDUP(IF(SUM($V183:AI183)+($E183-SUM($V183:AI183))*$N183&gt;$E183-$O183,$E183-$O183-SUM($V183:AI183),($E183-SUM($V183:AI183))*$N183),0),0)</f>
        <v>0</v>
      </c>
      <c r="AK183" s="136">
        <f>IF(COLUMN(AK$12)-COLUMN($V$12)+1&lt;=$U183,ROUNDUP(IF(SUM($V183:AJ183)+($E183-SUM($V183:AJ183))*$N183&gt;$E183-$O183,$E183-$O183-SUM($V183:AJ183),($E183-SUM($V183:AJ183))*$N183),0),0)</f>
        <v>0</v>
      </c>
      <c r="AL183" s="136">
        <f>IF(COLUMN(AL$12)-COLUMN($V$12)+1&lt;=$U183,ROUNDUP(IF(SUM($V183:AK183)+($E183-SUM($V183:AK183))*$N183&gt;$E183-$O183,$E183-$O183-SUM($V183:AK183),($E183-SUM($V183:AK183))*$N183),0),0)</f>
        <v>0</v>
      </c>
      <c r="AM183" s="136">
        <f>IF(COLUMN(AM$12)-COLUMN($V$12)+1&lt;=$U183,ROUNDUP(IF(SUM($V183:AL183)+($E183-SUM($V183:AL183))*$N183&gt;$E183-$O183,$E183-$O183-SUM($V183:AL183),($E183-SUM($V183:AL183))*$N183),0),0)</f>
        <v>0</v>
      </c>
      <c r="AN183" s="136">
        <f>IF(COLUMN(AN$12)-COLUMN($V$12)+1&lt;=$U183,ROUNDUP(IF(SUM($V183:AM183)+($E183-SUM($V183:AM183))*$N183&gt;$E183-$O183,$E183-$O183-SUM($V183:AM183),($E183-SUM($V183:AM183))*$N183),0),0)</f>
        <v>0</v>
      </c>
      <c r="AO183" s="136">
        <f>IF(COLUMN(AO$12)-COLUMN($V$12)+1&lt;=$U183,ROUNDUP(IF(SUM($V183:AN183)+($E183-SUM($V183:AN183))*$N183&gt;$E183-$O183,$E183-$O183-SUM($V183:AN183),($E183-SUM($V183:AN183))*$N183),0),0)</f>
        <v>0</v>
      </c>
      <c r="AP183" s="136">
        <f>IF(COLUMN(AP$12)-COLUMN($V$12)+1&lt;=$U183,ROUNDUP(IF(SUM($V183:AO183)+($E183-SUM($V183:AO183))*$N183&gt;$E183-$O183,$E183-$O183-SUM($V183:AO183),($E183-SUM($V183:AO183))*$N183),0),0)</f>
        <v>0</v>
      </c>
      <c r="AQ183" s="136">
        <f>IF(COLUMN(AQ$12)-COLUMN($V$12)+1&lt;=$U183,ROUNDUP(IF(SUM($V183:AP183)+($E183-SUM($V183:AP183))*$N183&gt;$E183-$O183,$E183-$O183-SUM($V183:AP183),($E183-SUM($V183:AP183))*$N183),0),0)</f>
        <v>0</v>
      </c>
      <c r="AR183" s="136">
        <f>IF(COLUMN(AR$12)-COLUMN($V$12)+1&lt;=$U183,ROUNDUP(IF(SUM($V183:AQ183)+($E183-SUM($V183:AQ183))*$N183&gt;$E183-$O183,$E183-$O183-SUM($V183:AQ183),($E183-SUM($V183:AQ183))*$N183),0),0)</f>
        <v>0</v>
      </c>
      <c r="AS183" s="136">
        <f>IF(COLUMN(AS$12)-COLUMN($V$12)+1&lt;=$U183,ROUNDUP(IF(SUM($V183:AR183)+($E183-SUM($V183:AR183))*$N183&gt;$E183-$O183,$E183-$O183-SUM($V183:AR183),($E183-SUM($V183:AR183))*$N183),0),0)</f>
        <v>0</v>
      </c>
      <c r="AT183" s="136">
        <f>IF(COLUMN(AT$12)-COLUMN($V$12)+1&lt;=$U183,ROUNDUP(IF(SUM($V183:AS183)+($E183-SUM($V183:AS183))*$N183&gt;$E183-$O183,$E183-$O183-SUM($V183:AS183),($E183-SUM($V183:AS183))*$N183),0),0)</f>
        <v>0</v>
      </c>
      <c r="AU183" s="136">
        <f>IF(COLUMN(AU$12)-COLUMN($V$12)+1&lt;=$U183,ROUNDUP(IF(SUM($V183:AT183)+($E183-SUM($V183:AT183))*$N183&gt;$E183-$O183,$E183-$O183-SUM($V183:AT183),($E183-SUM($V183:AT183))*$N183),0),0)</f>
        <v>0</v>
      </c>
      <c r="AV183" s="136">
        <f>IF(COLUMN(AV$12)-COLUMN($V$12)+1&lt;=$U183,ROUNDUP(IF(SUM($V183:AU183)+($E183-SUM($V183:AU183))*$N183&gt;$E183-$O183,$E183-$O183-SUM($V183:AU183),($E183-SUM($V183:AU183))*$N183),0),0)</f>
        <v>0</v>
      </c>
      <c r="AW183" s="136">
        <f>IF(COLUMN(AW$12)-COLUMN($V$12)+1&lt;=$U183,ROUNDUP(IF(SUM($V183:AV183)+($E183-SUM($V183:AV183))*$N183&gt;$E183-$O183,$E183-$O183-SUM($V183:AV183),($E183-SUM($V183:AV183))*$N183),0),0)</f>
        <v>0</v>
      </c>
      <c r="AX183" s="136">
        <f>IF(COLUMN(AX$12)-COLUMN($V$12)+1&lt;=$U183,ROUNDUP(IF(SUM($V183:AW183)+($E183-SUM($V183:AW183))*$N183&gt;$E183-$O183,$E183-$O183-SUM($V183:AW183),($E183-SUM($V183:AW183))*$N183),0),0)</f>
        <v>0</v>
      </c>
      <c r="AY183" s="136">
        <f>IF(COLUMN(AY$12)-COLUMN($V$12)+1&lt;=$U183,ROUNDUP(IF(SUM($V183:AX183)+($E183-SUM($V183:AX183))*$N183&gt;$E183-$O183,$E183-$O183-SUM($V183:AX183),($E183-SUM($V183:AX183))*$N183),0),0)</f>
        <v>0</v>
      </c>
      <c r="AZ183" s="136">
        <f>IF(COLUMN(AZ$12)-COLUMN($V$12)+1&lt;=$U183,ROUNDUP(IF(SUM($V183:AY183)+($E183-SUM($V183:AY183))*$N183&gt;$E183-$O183,$E183-$O183-SUM($V183:AY183),($E183-SUM($V183:AY183))*$N183),0),0)</f>
        <v>0</v>
      </c>
      <c r="BA183" s="136">
        <f>IF(COLUMN(BA$12)-COLUMN($V$12)+1&lt;=$U183,ROUNDUP(IF(SUM($V183:AZ183)+($E183-SUM($V183:AZ183))*$N183&gt;$E183-$O183,$E183-$O183-SUM($V183:AZ183),($E183-SUM($V183:AZ183))*$N183),0),0)</f>
        <v>0</v>
      </c>
      <c r="BB183" s="556">
        <f t="shared" si="172"/>
        <v>0</v>
      </c>
      <c r="BC183" s="556">
        <f t="shared" si="173"/>
        <v>0</v>
      </c>
      <c r="BD183" s="146">
        <f t="shared" si="174"/>
        <v>0</v>
      </c>
      <c r="BE183" s="146">
        <f t="shared" si="175"/>
        <v>0</v>
      </c>
      <c r="BF183" s="146">
        <f t="shared" si="176"/>
        <v>0</v>
      </c>
      <c r="BH183" s="557">
        <f t="shared" si="177"/>
        <v>0</v>
      </c>
      <c r="BI183" s="558">
        <f t="shared" si="150"/>
        <v>0</v>
      </c>
      <c r="BJ183" s="558">
        <f t="shared" si="151"/>
        <v>0</v>
      </c>
      <c r="BK183" s="557">
        <f t="shared" si="178"/>
        <v>0</v>
      </c>
      <c r="BL183" s="558">
        <f t="shared" si="152"/>
        <v>0</v>
      </c>
      <c r="BM183" s="558">
        <f t="shared" si="153"/>
        <v>0</v>
      </c>
      <c r="BN183" s="558">
        <f t="shared" si="154"/>
        <v>0</v>
      </c>
      <c r="BO183" s="558">
        <f t="shared" si="155"/>
        <v>0</v>
      </c>
      <c r="BP183" s="558">
        <f t="shared" si="156"/>
        <v>0</v>
      </c>
      <c r="BQ183" s="558">
        <f t="shared" si="157"/>
        <v>0</v>
      </c>
      <c r="BR183" s="533"/>
      <c r="BS183" s="557">
        <f t="shared" si="179"/>
        <v>0</v>
      </c>
      <c r="BT183" s="558">
        <f t="shared" si="158"/>
        <v>0</v>
      </c>
      <c r="BU183" s="558">
        <f t="shared" si="159"/>
        <v>0</v>
      </c>
      <c r="BV183" s="557">
        <f t="shared" si="180"/>
        <v>0</v>
      </c>
      <c r="BW183" s="558">
        <f t="shared" si="160"/>
        <v>0</v>
      </c>
      <c r="BX183" s="558">
        <f t="shared" si="161"/>
        <v>0</v>
      </c>
      <c r="BY183" s="558">
        <f t="shared" si="162"/>
        <v>0</v>
      </c>
      <c r="BZ183" s="558">
        <f t="shared" si="163"/>
        <v>0</v>
      </c>
      <c r="CA183" s="558">
        <f t="shared" si="164"/>
        <v>0</v>
      </c>
      <c r="CB183" s="558">
        <f t="shared" si="165"/>
        <v>0</v>
      </c>
      <c r="CC183" s="533"/>
      <c r="CD183" s="533"/>
      <c r="CE183" s="533"/>
      <c r="CF183" s="533"/>
      <c r="CG183" s="533"/>
      <c r="CH183" s="533"/>
      <c r="CI183" s="533"/>
      <c r="CJ183" s="533"/>
      <c r="CK183" s="533"/>
      <c r="CL183" s="533"/>
      <c r="CM183" s="533"/>
      <c r="CN183" s="533"/>
      <c r="CO183" s="533"/>
      <c r="CP183" s="533"/>
      <c r="CQ183" s="533"/>
      <c r="CR183" s="533"/>
      <c r="CS183" s="533"/>
      <c r="CT183" s="533"/>
      <c r="CU183" s="533"/>
      <c r="CV183" s="533"/>
      <c r="CW183" s="533"/>
      <c r="CX183" s="533"/>
      <c r="CY183" s="533"/>
      <c r="CZ183" s="533"/>
    </row>
    <row r="184" spans="2:104" ht="13.5" x14ac:dyDescent="0.2">
      <c r="B184" s="145" t="str">
        <f t="shared" si="145"/>
        <v/>
      </c>
      <c r="C184" s="550"/>
      <c r="D184" s="551"/>
      <c r="E184" s="552"/>
      <c r="F184" s="553"/>
      <c r="G184" s="553"/>
      <c r="H184" s="554"/>
      <c r="I184" s="554"/>
      <c r="J184" s="554"/>
      <c r="K184" s="554"/>
      <c r="L184" s="613" t="str" cm="1">
        <f t="array" ref="L184">IF(OR(NOT(ISBLANK(H184:K184))),SUM(H184:K184), "")</f>
        <v/>
      </c>
      <c r="M184" s="613" t="str">
        <f t="shared" si="146"/>
        <v/>
      </c>
      <c r="N184" s="555" t="str">
        <f t="shared" si="166"/>
        <v/>
      </c>
      <c r="O184" s="532">
        <f t="shared" si="167"/>
        <v>0</v>
      </c>
      <c r="P184" s="146">
        <f t="shared" si="168"/>
        <v>0</v>
      </c>
      <c r="Q184" s="146">
        <f t="shared" si="147"/>
        <v>0</v>
      </c>
      <c r="R184" s="146">
        <f t="shared" si="148"/>
        <v>0</v>
      </c>
      <c r="S184" s="146" t="str">
        <f t="shared" si="169"/>
        <v/>
      </c>
      <c r="T184" s="146" t="str">
        <f t="shared" si="170"/>
        <v/>
      </c>
      <c r="U184" s="146">
        <f t="shared" si="149"/>
        <v>0</v>
      </c>
      <c r="V184" s="136">
        <f t="shared" si="171"/>
        <v>0</v>
      </c>
      <c r="W184" s="136">
        <f>IF(COLUMN(W$12)-COLUMN($V$12)+1&lt;=$U184,ROUNDUP(IF(SUM($V184:V184)+($E184-SUM($V184:V184))*$N184&gt;$E184-$O184,$E184-$O184-SUM($V184:V184),($E184-SUM($V184:V184))*$N184),0),0)</f>
        <v>0</v>
      </c>
      <c r="X184" s="136">
        <f>IF(COLUMN(X$12)-COLUMN($V$12)+1&lt;=$U184,ROUNDUP(IF(SUM($V184:W184)+($E184-SUM($V184:W184))*$N184&gt;$E184-$O184,$E184-$O184-SUM($V184:W184),($E184-SUM($V184:W184))*$N184),0),0)</f>
        <v>0</v>
      </c>
      <c r="Y184" s="136">
        <f>IF(COLUMN(Y$12)-COLUMN($V$12)+1&lt;=$U184,ROUNDUP(IF(SUM($V184:X184)+($E184-SUM($V184:X184))*$N184&gt;$E184-$O184,$E184-$O184-SUM($V184:X184),($E184-SUM($V184:X184))*$N184),0),0)</f>
        <v>0</v>
      </c>
      <c r="Z184" s="136">
        <f>IF(COLUMN(Z$12)-COLUMN($V$12)+1&lt;=$U184,ROUNDUP(IF(SUM($V184:Y184)+($E184-SUM($V184:Y184))*$N184&gt;$E184-$O184,$E184-$O184-SUM($V184:Y184),($E184-SUM($V184:Y184))*$N184),0),0)</f>
        <v>0</v>
      </c>
      <c r="AA184" s="136">
        <f>IF(COLUMN(AA$12)-COLUMN($V$12)+1&lt;=$U184,ROUNDUP(IF(SUM($V184:Z184)+($E184-SUM($V184:Z184))*$N184&gt;$E184-$O184,$E184-$O184-SUM($V184:Z184),($E184-SUM($V184:Z184))*$N184),0),0)</f>
        <v>0</v>
      </c>
      <c r="AB184" s="136">
        <f>IF(COLUMN(AB$12)-COLUMN($V$12)+1&lt;=$U184,ROUNDUP(IF(SUM($V184:AA184)+($E184-SUM($V184:AA184))*$N184&gt;$E184-$O184,$E184-$O184-SUM($V184:AA184),($E184-SUM($V184:AA184))*$N184),0),0)</f>
        <v>0</v>
      </c>
      <c r="AC184" s="136">
        <f>IF(COLUMN(AC$12)-COLUMN($V$12)+1&lt;=$U184,ROUNDUP(IF(SUM($V184:AB184)+($E184-SUM($V184:AB184))*$N184&gt;$E184-$O184,$E184-$O184-SUM($V184:AB184),($E184-SUM($V184:AB184))*$N184),0),0)</f>
        <v>0</v>
      </c>
      <c r="AD184" s="136">
        <f>IF(COLUMN(AD$12)-COLUMN($V$12)+1&lt;=$U184,ROUNDUP(IF(SUM($V184:AC184)+($E184-SUM($V184:AC184))*$N184&gt;$E184-$O184,$E184-$O184-SUM($V184:AC184),($E184-SUM($V184:AC184))*$N184),0),0)</f>
        <v>0</v>
      </c>
      <c r="AE184" s="136">
        <f>IF(COLUMN(AE$12)-COLUMN($V$12)+1&lt;=$U184,ROUNDUP(IF(SUM($V184:AD184)+($E184-SUM($V184:AD184))*$N184&gt;$E184-$O184,$E184-$O184-SUM($V184:AD184),($E184-SUM($V184:AD184))*$N184),0),0)</f>
        <v>0</v>
      </c>
      <c r="AF184" s="136">
        <f>IF(COLUMN(AF$12)-COLUMN($V$12)+1&lt;=$U184,ROUNDUP(IF(SUM($V184:AE184)+($E184-SUM($V184:AE184))*$N184&gt;$E184-$O184,$E184-$O184-SUM($V184:AE184),($E184-SUM($V184:AE184))*$N184),0),0)</f>
        <v>0</v>
      </c>
      <c r="AG184" s="136">
        <f>IF(COLUMN(AG$12)-COLUMN($V$12)+1&lt;=$U184,ROUNDUP(IF(SUM($V184:AF184)+($E184-SUM($V184:AF184))*$N184&gt;$E184-$O184,$E184-$O184-SUM($V184:AF184),($E184-SUM($V184:AF184))*$N184),0),0)</f>
        <v>0</v>
      </c>
      <c r="AH184" s="136">
        <f>IF(COLUMN(AH$12)-COLUMN($V$12)+1&lt;=$U184,ROUNDUP(IF(SUM($V184:AG184)+($E184-SUM($V184:AG184))*$N184&gt;$E184-$O184,$E184-$O184-SUM($V184:AG184),($E184-SUM($V184:AG184))*$N184),0),0)</f>
        <v>0</v>
      </c>
      <c r="AI184" s="136">
        <f>IF(COLUMN(AI$12)-COLUMN($V$12)+1&lt;=$U184,ROUNDUP(IF(SUM($V184:AH184)+($E184-SUM($V184:AH184))*$N184&gt;$E184-$O184,$E184-$O184-SUM($V184:AH184),($E184-SUM($V184:AH184))*$N184),0),0)</f>
        <v>0</v>
      </c>
      <c r="AJ184" s="136">
        <f>IF(COLUMN(AJ$12)-COLUMN($V$12)+1&lt;=$U184,ROUNDUP(IF(SUM($V184:AI184)+($E184-SUM($V184:AI184))*$N184&gt;$E184-$O184,$E184-$O184-SUM($V184:AI184),($E184-SUM($V184:AI184))*$N184),0),0)</f>
        <v>0</v>
      </c>
      <c r="AK184" s="136">
        <f>IF(COLUMN(AK$12)-COLUMN($V$12)+1&lt;=$U184,ROUNDUP(IF(SUM($V184:AJ184)+($E184-SUM($V184:AJ184))*$N184&gt;$E184-$O184,$E184-$O184-SUM($V184:AJ184),($E184-SUM($V184:AJ184))*$N184),0),0)</f>
        <v>0</v>
      </c>
      <c r="AL184" s="136">
        <f>IF(COLUMN(AL$12)-COLUMN($V$12)+1&lt;=$U184,ROUNDUP(IF(SUM($V184:AK184)+($E184-SUM($V184:AK184))*$N184&gt;$E184-$O184,$E184-$O184-SUM($V184:AK184),($E184-SUM($V184:AK184))*$N184),0),0)</f>
        <v>0</v>
      </c>
      <c r="AM184" s="136">
        <f>IF(COLUMN(AM$12)-COLUMN($V$12)+1&lt;=$U184,ROUNDUP(IF(SUM($V184:AL184)+($E184-SUM($V184:AL184))*$N184&gt;$E184-$O184,$E184-$O184-SUM($V184:AL184),($E184-SUM($V184:AL184))*$N184),0),0)</f>
        <v>0</v>
      </c>
      <c r="AN184" s="136">
        <f>IF(COLUMN(AN$12)-COLUMN($V$12)+1&lt;=$U184,ROUNDUP(IF(SUM($V184:AM184)+($E184-SUM($V184:AM184))*$N184&gt;$E184-$O184,$E184-$O184-SUM($V184:AM184),($E184-SUM($V184:AM184))*$N184),0),0)</f>
        <v>0</v>
      </c>
      <c r="AO184" s="136">
        <f>IF(COLUMN(AO$12)-COLUMN($V$12)+1&lt;=$U184,ROUNDUP(IF(SUM($V184:AN184)+($E184-SUM($V184:AN184))*$N184&gt;$E184-$O184,$E184-$O184-SUM($V184:AN184),($E184-SUM($V184:AN184))*$N184),0),0)</f>
        <v>0</v>
      </c>
      <c r="AP184" s="136">
        <f>IF(COLUMN(AP$12)-COLUMN($V$12)+1&lt;=$U184,ROUNDUP(IF(SUM($V184:AO184)+($E184-SUM($V184:AO184))*$N184&gt;$E184-$O184,$E184-$O184-SUM($V184:AO184),($E184-SUM($V184:AO184))*$N184),0),0)</f>
        <v>0</v>
      </c>
      <c r="AQ184" s="136">
        <f>IF(COLUMN(AQ$12)-COLUMN($V$12)+1&lt;=$U184,ROUNDUP(IF(SUM($V184:AP184)+($E184-SUM($V184:AP184))*$N184&gt;$E184-$O184,$E184-$O184-SUM($V184:AP184),($E184-SUM($V184:AP184))*$N184),0),0)</f>
        <v>0</v>
      </c>
      <c r="AR184" s="136">
        <f>IF(COLUMN(AR$12)-COLUMN($V$12)+1&lt;=$U184,ROUNDUP(IF(SUM($V184:AQ184)+($E184-SUM($V184:AQ184))*$N184&gt;$E184-$O184,$E184-$O184-SUM($V184:AQ184),($E184-SUM($V184:AQ184))*$N184),0),0)</f>
        <v>0</v>
      </c>
      <c r="AS184" s="136">
        <f>IF(COLUMN(AS$12)-COLUMN($V$12)+1&lt;=$U184,ROUNDUP(IF(SUM($V184:AR184)+($E184-SUM($V184:AR184))*$N184&gt;$E184-$O184,$E184-$O184-SUM($V184:AR184),($E184-SUM($V184:AR184))*$N184),0),0)</f>
        <v>0</v>
      </c>
      <c r="AT184" s="136">
        <f>IF(COLUMN(AT$12)-COLUMN($V$12)+1&lt;=$U184,ROUNDUP(IF(SUM($V184:AS184)+($E184-SUM($V184:AS184))*$N184&gt;$E184-$O184,$E184-$O184-SUM($V184:AS184),($E184-SUM($V184:AS184))*$N184),0),0)</f>
        <v>0</v>
      </c>
      <c r="AU184" s="136">
        <f>IF(COLUMN(AU$12)-COLUMN($V$12)+1&lt;=$U184,ROUNDUP(IF(SUM($V184:AT184)+($E184-SUM($V184:AT184))*$N184&gt;$E184-$O184,$E184-$O184-SUM($V184:AT184),($E184-SUM($V184:AT184))*$N184),0),0)</f>
        <v>0</v>
      </c>
      <c r="AV184" s="136">
        <f>IF(COLUMN(AV$12)-COLUMN($V$12)+1&lt;=$U184,ROUNDUP(IF(SUM($V184:AU184)+($E184-SUM($V184:AU184))*$N184&gt;$E184-$O184,$E184-$O184-SUM($V184:AU184),($E184-SUM($V184:AU184))*$N184),0),0)</f>
        <v>0</v>
      </c>
      <c r="AW184" s="136">
        <f>IF(COLUMN(AW$12)-COLUMN($V$12)+1&lt;=$U184,ROUNDUP(IF(SUM($V184:AV184)+($E184-SUM($V184:AV184))*$N184&gt;$E184-$O184,$E184-$O184-SUM($V184:AV184),($E184-SUM($V184:AV184))*$N184),0),0)</f>
        <v>0</v>
      </c>
      <c r="AX184" s="136">
        <f>IF(COLUMN(AX$12)-COLUMN($V$12)+1&lt;=$U184,ROUNDUP(IF(SUM($V184:AW184)+($E184-SUM($V184:AW184))*$N184&gt;$E184-$O184,$E184-$O184-SUM($V184:AW184),($E184-SUM($V184:AW184))*$N184),0),0)</f>
        <v>0</v>
      </c>
      <c r="AY184" s="136">
        <f>IF(COLUMN(AY$12)-COLUMN($V$12)+1&lt;=$U184,ROUNDUP(IF(SUM($V184:AX184)+($E184-SUM($V184:AX184))*$N184&gt;$E184-$O184,$E184-$O184-SUM($V184:AX184),($E184-SUM($V184:AX184))*$N184),0),0)</f>
        <v>0</v>
      </c>
      <c r="AZ184" s="136">
        <f>IF(COLUMN(AZ$12)-COLUMN($V$12)+1&lt;=$U184,ROUNDUP(IF(SUM($V184:AY184)+($E184-SUM($V184:AY184))*$N184&gt;$E184-$O184,$E184-$O184-SUM($V184:AY184),($E184-SUM($V184:AY184))*$N184),0),0)</f>
        <v>0</v>
      </c>
      <c r="BA184" s="136">
        <f>IF(COLUMN(BA$12)-COLUMN($V$12)+1&lt;=$U184,ROUNDUP(IF(SUM($V184:AZ184)+($E184-SUM($V184:AZ184))*$N184&gt;$E184-$O184,$E184-$O184-SUM($V184:AZ184),($E184-SUM($V184:AZ184))*$N184),0),0)</f>
        <v>0</v>
      </c>
      <c r="BB184" s="556">
        <f t="shared" si="172"/>
        <v>0</v>
      </c>
      <c r="BC184" s="556">
        <f t="shared" si="173"/>
        <v>0</v>
      </c>
      <c r="BD184" s="146">
        <f t="shared" si="174"/>
        <v>0</v>
      </c>
      <c r="BE184" s="146">
        <f t="shared" si="175"/>
        <v>0</v>
      </c>
      <c r="BF184" s="146">
        <f t="shared" si="176"/>
        <v>0</v>
      </c>
      <c r="BH184" s="557">
        <f t="shared" si="177"/>
        <v>0</v>
      </c>
      <c r="BI184" s="558">
        <f t="shared" si="150"/>
        <v>0</v>
      </c>
      <c r="BJ184" s="558">
        <f t="shared" si="151"/>
        <v>0</v>
      </c>
      <c r="BK184" s="557">
        <f t="shared" si="178"/>
        <v>0</v>
      </c>
      <c r="BL184" s="558">
        <f t="shared" si="152"/>
        <v>0</v>
      </c>
      <c r="BM184" s="558">
        <f t="shared" si="153"/>
        <v>0</v>
      </c>
      <c r="BN184" s="558">
        <f t="shared" si="154"/>
        <v>0</v>
      </c>
      <c r="BO184" s="558">
        <f t="shared" si="155"/>
        <v>0</v>
      </c>
      <c r="BP184" s="558">
        <f t="shared" si="156"/>
        <v>0</v>
      </c>
      <c r="BQ184" s="558">
        <f t="shared" si="157"/>
        <v>0</v>
      </c>
      <c r="BR184" s="533"/>
      <c r="BS184" s="557">
        <f t="shared" si="179"/>
        <v>0</v>
      </c>
      <c r="BT184" s="558">
        <f t="shared" si="158"/>
        <v>0</v>
      </c>
      <c r="BU184" s="558">
        <f t="shared" si="159"/>
        <v>0</v>
      </c>
      <c r="BV184" s="557">
        <f t="shared" si="180"/>
        <v>0</v>
      </c>
      <c r="BW184" s="558">
        <f t="shared" si="160"/>
        <v>0</v>
      </c>
      <c r="BX184" s="558">
        <f t="shared" si="161"/>
        <v>0</v>
      </c>
      <c r="BY184" s="558">
        <f t="shared" si="162"/>
        <v>0</v>
      </c>
      <c r="BZ184" s="558">
        <f t="shared" si="163"/>
        <v>0</v>
      </c>
      <c r="CA184" s="558">
        <f t="shared" si="164"/>
        <v>0</v>
      </c>
      <c r="CB184" s="558">
        <f t="shared" si="165"/>
        <v>0</v>
      </c>
      <c r="CC184" s="533"/>
      <c r="CD184" s="533"/>
      <c r="CE184" s="533"/>
      <c r="CF184" s="533"/>
      <c r="CG184" s="533"/>
      <c r="CH184" s="533"/>
      <c r="CI184" s="533"/>
      <c r="CJ184" s="533"/>
      <c r="CK184" s="533"/>
      <c r="CL184" s="533"/>
      <c r="CM184" s="533"/>
      <c r="CN184" s="533"/>
      <c r="CO184" s="533"/>
      <c r="CP184" s="533"/>
      <c r="CQ184" s="533"/>
      <c r="CR184" s="533"/>
      <c r="CS184" s="533"/>
      <c r="CT184" s="533"/>
      <c r="CU184" s="533"/>
      <c r="CV184" s="533"/>
      <c r="CW184" s="533"/>
      <c r="CX184" s="533"/>
      <c r="CY184" s="533"/>
      <c r="CZ184" s="533"/>
    </row>
    <row r="185" spans="2:104" ht="13.5" x14ac:dyDescent="0.2">
      <c r="B185" s="145" t="str">
        <f t="shared" si="145"/>
        <v/>
      </c>
      <c r="C185" s="550"/>
      <c r="D185" s="551"/>
      <c r="E185" s="552"/>
      <c r="F185" s="553"/>
      <c r="G185" s="553"/>
      <c r="H185" s="554"/>
      <c r="I185" s="554"/>
      <c r="J185" s="554"/>
      <c r="K185" s="554"/>
      <c r="L185" s="613" t="str" cm="1">
        <f t="array" ref="L185">IF(OR(NOT(ISBLANK(H185:K185))),SUM(H185:K185), "")</f>
        <v/>
      </c>
      <c r="M185" s="613" t="str">
        <f t="shared" si="146"/>
        <v/>
      </c>
      <c r="N185" s="555" t="str">
        <f t="shared" si="166"/>
        <v/>
      </c>
      <c r="O185" s="532">
        <f t="shared" si="167"/>
        <v>0</v>
      </c>
      <c r="P185" s="146">
        <f t="shared" si="168"/>
        <v>0</v>
      </c>
      <c r="Q185" s="146">
        <f t="shared" si="147"/>
        <v>0</v>
      </c>
      <c r="R185" s="146">
        <f t="shared" si="148"/>
        <v>0</v>
      </c>
      <c r="S185" s="146" t="str">
        <f t="shared" si="169"/>
        <v/>
      </c>
      <c r="T185" s="146" t="str">
        <f t="shared" si="170"/>
        <v/>
      </c>
      <c r="U185" s="146">
        <f t="shared" si="149"/>
        <v>0</v>
      </c>
      <c r="V185" s="136">
        <f t="shared" si="171"/>
        <v>0</v>
      </c>
      <c r="W185" s="136">
        <f>IF(COLUMN(W$12)-COLUMN($V$12)+1&lt;=$U185,ROUNDUP(IF(SUM($V185:V185)+($E185-SUM($V185:V185))*$N185&gt;$E185-$O185,$E185-$O185-SUM($V185:V185),($E185-SUM($V185:V185))*$N185),0),0)</f>
        <v>0</v>
      </c>
      <c r="X185" s="136">
        <f>IF(COLUMN(X$12)-COLUMN($V$12)+1&lt;=$U185,ROUNDUP(IF(SUM($V185:W185)+($E185-SUM($V185:W185))*$N185&gt;$E185-$O185,$E185-$O185-SUM($V185:W185),($E185-SUM($V185:W185))*$N185),0),0)</f>
        <v>0</v>
      </c>
      <c r="Y185" s="136">
        <f>IF(COLUMN(Y$12)-COLUMN($V$12)+1&lt;=$U185,ROUNDUP(IF(SUM($V185:X185)+($E185-SUM($V185:X185))*$N185&gt;$E185-$O185,$E185-$O185-SUM($V185:X185),($E185-SUM($V185:X185))*$N185),0),0)</f>
        <v>0</v>
      </c>
      <c r="Z185" s="136">
        <f>IF(COLUMN(Z$12)-COLUMN($V$12)+1&lt;=$U185,ROUNDUP(IF(SUM($V185:Y185)+($E185-SUM($V185:Y185))*$N185&gt;$E185-$O185,$E185-$O185-SUM($V185:Y185),($E185-SUM($V185:Y185))*$N185),0),0)</f>
        <v>0</v>
      </c>
      <c r="AA185" s="136">
        <f>IF(COLUMN(AA$12)-COLUMN($V$12)+1&lt;=$U185,ROUNDUP(IF(SUM($V185:Z185)+($E185-SUM($V185:Z185))*$N185&gt;$E185-$O185,$E185-$O185-SUM($V185:Z185),($E185-SUM($V185:Z185))*$N185),0),0)</f>
        <v>0</v>
      </c>
      <c r="AB185" s="136">
        <f>IF(COLUMN(AB$12)-COLUMN($V$12)+1&lt;=$U185,ROUNDUP(IF(SUM($V185:AA185)+($E185-SUM($V185:AA185))*$N185&gt;$E185-$O185,$E185-$O185-SUM($V185:AA185),($E185-SUM($V185:AA185))*$N185),0),0)</f>
        <v>0</v>
      </c>
      <c r="AC185" s="136">
        <f>IF(COLUMN(AC$12)-COLUMN($V$12)+1&lt;=$U185,ROUNDUP(IF(SUM($V185:AB185)+($E185-SUM($V185:AB185))*$N185&gt;$E185-$O185,$E185-$O185-SUM($V185:AB185),($E185-SUM($V185:AB185))*$N185),0),0)</f>
        <v>0</v>
      </c>
      <c r="AD185" s="136">
        <f>IF(COLUMN(AD$12)-COLUMN($V$12)+1&lt;=$U185,ROUNDUP(IF(SUM($V185:AC185)+($E185-SUM($V185:AC185))*$N185&gt;$E185-$O185,$E185-$O185-SUM($V185:AC185),($E185-SUM($V185:AC185))*$N185),0),0)</f>
        <v>0</v>
      </c>
      <c r="AE185" s="136">
        <f>IF(COLUMN(AE$12)-COLUMN($V$12)+1&lt;=$U185,ROUNDUP(IF(SUM($V185:AD185)+($E185-SUM($V185:AD185))*$N185&gt;$E185-$O185,$E185-$O185-SUM($V185:AD185),($E185-SUM($V185:AD185))*$N185),0),0)</f>
        <v>0</v>
      </c>
      <c r="AF185" s="136">
        <f>IF(COLUMN(AF$12)-COLUMN($V$12)+1&lt;=$U185,ROUNDUP(IF(SUM($V185:AE185)+($E185-SUM($V185:AE185))*$N185&gt;$E185-$O185,$E185-$O185-SUM($V185:AE185),($E185-SUM($V185:AE185))*$N185),0),0)</f>
        <v>0</v>
      </c>
      <c r="AG185" s="136">
        <f>IF(COLUMN(AG$12)-COLUMN($V$12)+1&lt;=$U185,ROUNDUP(IF(SUM($V185:AF185)+($E185-SUM($V185:AF185))*$N185&gt;$E185-$O185,$E185-$O185-SUM($V185:AF185),($E185-SUM($V185:AF185))*$N185),0),0)</f>
        <v>0</v>
      </c>
      <c r="AH185" s="136">
        <f>IF(COLUMN(AH$12)-COLUMN($V$12)+1&lt;=$U185,ROUNDUP(IF(SUM($V185:AG185)+($E185-SUM($V185:AG185))*$N185&gt;$E185-$O185,$E185-$O185-SUM($V185:AG185),($E185-SUM($V185:AG185))*$N185),0),0)</f>
        <v>0</v>
      </c>
      <c r="AI185" s="136">
        <f>IF(COLUMN(AI$12)-COLUMN($V$12)+1&lt;=$U185,ROUNDUP(IF(SUM($V185:AH185)+($E185-SUM($V185:AH185))*$N185&gt;$E185-$O185,$E185-$O185-SUM($V185:AH185),($E185-SUM($V185:AH185))*$N185),0),0)</f>
        <v>0</v>
      </c>
      <c r="AJ185" s="136">
        <f>IF(COLUMN(AJ$12)-COLUMN($V$12)+1&lt;=$U185,ROUNDUP(IF(SUM($V185:AI185)+($E185-SUM($V185:AI185))*$N185&gt;$E185-$O185,$E185-$O185-SUM($V185:AI185),($E185-SUM($V185:AI185))*$N185),0),0)</f>
        <v>0</v>
      </c>
      <c r="AK185" s="136">
        <f>IF(COLUMN(AK$12)-COLUMN($V$12)+1&lt;=$U185,ROUNDUP(IF(SUM($V185:AJ185)+($E185-SUM($V185:AJ185))*$N185&gt;$E185-$O185,$E185-$O185-SUM($V185:AJ185),($E185-SUM($V185:AJ185))*$N185),0),0)</f>
        <v>0</v>
      </c>
      <c r="AL185" s="136">
        <f>IF(COLUMN(AL$12)-COLUMN($V$12)+1&lt;=$U185,ROUNDUP(IF(SUM($V185:AK185)+($E185-SUM($V185:AK185))*$N185&gt;$E185-$O185,$E185-$O185-SUM($V185:AK185),($E185-SUM($V185:AK185))*$N185),0),0)</f>
        <v>0</v>
      </c>
      <c r="AM185" s="136">
        <f>IF(COLUMN(AM$12)-COLUMN($V$12)+1&lt;=$U185,ROUNDUP(IF(SUM($V185:AL185)+($E185-SUM($V185:AL185))*$N185&gt;$E185-$O185,$E185-$O185-SUM($V185:AL185),($E185-SUM($V185:AL185))*$N185),0),0)</f>
        <v>0</v>
      </c>
      <c r="AN185" s="136">
        <f>IF(COLUMN(AN$12)-COLUMN($V$12)+1&lt;=$U185,ROUNDUP(IF(SUM($V185:AM185)+($E185-SUM($V185:AM185))*$N185&gt;$E185-$O185,$E185-$O185-SUM($V185:AM185),($E185-SUM($V185:AM185))*$N185),0),0)</f>
        <v>0</v>
      </c>
      <c r="AO185" s="136">
        <f>IF(COLUMN(AO$12)-COLUMN($V$12)+1&lt;=$U185,ROUNDUP(IF(SUM($V185:AN185)+($E185-SUM($V185:AN185))*$N185&gt;$E185-$O185,$E185-$O185-SUM($V185:AN185),($E185-SUM($V185:AN185))*$N185),0),0)</f>
        <v>0</v>
      </c>
      <c r="AP185" s="136">
        <f>IF(COLUMN(AP$12)-COLUMN($V$12)+1&lt;=$U185,ROUNDUP(IF(SUM($V185:AO185)+($E185-SUM($V185:AO185))*$N185&gt;$E185-$O185,$E185-$O185-SUM($V185:AO185),($E185-SUM($V185:AO185))*$N185),0),0)</f>
        <v>0</v>
      </c>
      <c r="AQ185" s="136">
        <f>IF(COLUMN(AQ$12)-COLUMN($V$12)+1&lt;=$U185,ROUNDUP(IF(SUM($V185:AP185)+($E185-SUM($V185:AP185))*$N185&gt;$E185-$O185,$E185-$O185-SUM($V185:AP185),($E185-SUM($V185:AP185))*$N185),0),0)</f>
        <v>0</v>
      </c>
      <c r="AR185" s="136">
        <f>IF(COLUMN(AR$12)-COLUMN($V$12)+1&lt;=$U185,ROUNDUP(IF(SUM($V185:AQ185)+($E185-SUM($V185:AQ185))*$N185&gt;$E185-$O185,$E185-$O185-SUM($V185:AQ185),($E185-SUM($V185:AQ185))*$N185),0),0)</f>
        <v>0</v>
      </c>
      <c r="AS185" s="136">
        <f>IF(COLUMN(AS$12)-COLUMN($V$12)+1&lt;=$U185,ROUNDUP(IF(SUM($V185:AR185)+($E185-SUM($V185:AR185))*$N185&gt;$E185-$O185,$E185-$O185-SUM($V185:AR185),($E185-SUM($V185:AR185))*$N185),0),0)</f>
        <v>0</v>
      </c>
      <c r="AT185" s="136">
        <f>IF(COLUMN(AT$12)-COLUMN($V$12)+1&lt;=$U185,ROUNDUP(IF(SUM($V185:AS185)+($E185-SUM($V185:AS185))*$N185&gt;$E185-$O185,$E185-$O185-SUM($V185:AS185),($E185-SUM($V185:AS185))*$N185),0),0)</f>
        <v>0</v>
      </c>
      <c r="AU185" s="136">
        <f>IF(COLUMN(AU$12)-COLUMN($V$12)+1&lt;=$U185,ROUNDUP(IF(SUM($V185:AT185)+($E185-SUM($V185:AT185))*$N185&gt;$E185-$O185,$E185-$O185-SUM($V185:AT185),($E185-SUM($V185:AT185))*$N185),0),0)</f>
        <v>0</v>
      </c>
      <c r="AV185" s="136">
        <f>IF(COLUMN(AV$12)-COLUMN($V$12)+1&lt;=$U185,ROUNDUP(IF(SUM($V185:AU185)+($E185-SUM($V185:AU185))*$N185&gt;$E185-$O185,$E185-$O185-SUM($V185:AU185),($E185-SUM($V185:AU185))*$N185),0),0)</f>
        <v>0</v>
      </c>
      <c r="AW185" s="136">
        <f>IF(COLUMN(AW$12)-COLUMN($V$12)+1&lt;=$U185,ROUNDUP(IF(SUM($V185:AV185)+($E185-SUM($V185:AV185))*$N185&gt;$E185-$O185,$E185-$O185-SUM($V185:AV185),($E185-SUM($V185:AV185))*$N185),0),0)</f>
        <v>0</v>
      </c>
      <c r="AX185" s="136">
        <f>IF(COLUMN(AX$12)-COLUMN($V$12)+1&lt;=$U185,ROUNDUP(IF(SUM($V185:AW185)+($E185-SUM($V185:AW185))*$N185&gt;$E185-$O185,$E185-$O185-SUM($V185:AW185),($E185-SUM($V185:AW185))*$N185),0),0)</f>
        <v>0</v>
      </c>
      <c r="AY185" s="136">
        <f>IF(COLUMN(AY$12)-COLUMN($V$12)+1&lt;=$U185,ROUNDUP(IF(SUM($V185:AX185)+($E185-SUM($V185:AX185))*$N185&gt;$E185-$O185,$E185-$O185-SUM($V185:AX185),($E185-SUM($V185:AX185))*$N185),0),0)</f>
        <v>0</v>
      </c>
      <c r="AZ185" s="136">
        <f>IF(COLUMN(AZ$12)-COLUMN($V$12)+1&lt;=$U185,ROUNDUP(IF(SUM($V185:AY185)+($E185-SUM($V185:AY185))*$N185&gt;$E185-$O185,$E185-$O185-SUM($V185:AY185),($E185-SUM($V185:AY185))*$N185),0),0)</f>
        <v>0</v>
      </c>
      <c r="BA185" s="136">
        <f>IF(COLUMN(BA$12)-COLUMN($V$12)+1&lt;=$U185,ROUNDUP(IF(SUM($V185:AZ185)+($E185-SUM($V185:AZ185))*$N185&gt;$E185-$O185,$E185-$O185-SUM($V185:AZ185),($E185-SUM($V185:AZ185))*$N185),0),0)</f>
        <v>0</v>
      </c>
      <c r="BB185" s="556">
        <f t="shared" si="172"/>
        <v>0</v>
      </c>
      <c r="BC185" s="556">
        <f t="shared" si="173"/>
        <v>0</v>
      </c>
      <c r="BD185" s="146">
        <f t="shared" si="174"/>
        <v>0</v>
      </c>
      <c r="BE185" s="146">
        <f t="shared" si="175"/>
        <v>0</v>
      </c>
      <c r="BF185" s="146">
        <f t="shared" si="176"/>
        <v>0</v>
      </c>
      <c r="BH185" s="557">
        <f t="shared" si="177"/>
        <v>0</v>
      </c>
      <c r="BI185" s="558">
        <f t="shared" si="150"/>
        <v>0</v>
      </c>
      <c r="BJ185" s="558">
        <f t="shared" si="151"/>
        <v>0</v>
      </c>
      <c r="BK185" s="557">
        <f t="shared" si="178"/>
        <v>0</v>
      </c>
      <c r="BL185" s="558">
        <f t="shared" si="152"/>
        <v>0</v>
      </c>
      <c r="BM185" s="558">
        <f t="shared" si="153"/>
        <v>0</v>
      </c>
      <c r="BN185" s="558">
        <f t="shared" si="154"/>
        <v>0</v>
      </c>
      <c r="BO185" s="558">
        <f t="shared" si="155"/>
        <v>0</v>
      </c>
      <c r="BP185" s="558">
        <f t="shared" si="156"/>
        <v>0</v>
      </c>
      <c r="BQ185" s="558">
        <f t="shared" si="157"/>
        <v>0</v>
      </c>
      <c r="BR185" s="533"/>
      <c r="BS185" s="557">
        <f t="shared" si="179"/>
        <v>0</v>
      </c>
      <c r="BT185" s="558">
        <f t="shared" si="158"/>
        <v>0</v>
      </c>
      <c r="BU185" s="558">
        <f t="shared" si="159"/>
        <v>0</v>
      </c>
      <c r="BV185" s="557">
        <f t="shared" si="180"/>
        <v>0</v>
      </c>
      <c r="BW185" s="558">
        <f t="shared" si="160"/>
        <v>0</v>
      </c>
      <c r="BX185" s="558">
        <f t="shared" si="161"/>
        <v>0</v>
      </c>
      <c r="BY185" s="558">
        <f t="shared" si="162"/>
        <v>0</v>
      </c>
      <c r="BZ185" s="558">
        <f t="shared" si="163"/>
        <v>0</v>
      </c>
      <c r="CA185" s="558">
        <f t="shared" si="164"/>
        <v>0</v>
      </c>
      <c r="CB185" s="558">
        <f t="shared" si="165"/>
        <v>0</v>
      </c>
      <c r="CC185" s="533"/>
      <c r="CD185" s="533"/>
      <c r="CE185" s="533"/>
      <c r="CF185" s="533"/>
      <c r="CG185" s="533"/>
      <c r="CH185" s="533"/>
      <c r="CI185" s="533"/>
      <c r="CJ185" s="533"/>
      <c r="CK185" s="533"/>
      <c r="CL185" s="533"/>
      <c r="CM185" s="533"/>
      <c r="CN185" s="533"/>
      <c r="CO185" s="533"/>
      <c r="CP185" s="533"/>
      <c r="CQ185" s="533"/>
      <c r="CR185" s="533"/>
      <c r="CS185" s="533"/>
      <c r="CT185" s="533"/>
      <c r="CU185" s="533"/>
      <c r="CV185" s="533"/>
      <c r="CW185" s="533"/>
      <c r="CX185" s="533"/>
      <c r="CY185" s="533"/>
      <c r="CZ185" s="533"/>
    </row>
    <row r="186" spans="2:104" ht="13.5" x14ac:dyDescent="0.2">
      <c r="B186" s="145" t="str">
        <f t="shared" si="145"/>
        <v/>
      </c>
      <c r="C186" s="550"/>
      <c r="D186" s="551"/>
      <c r="E186" s="552"/>
      <c r="F186" s="553"/>
      <c r="G186" s="553"/>
      <c r="H186" s="554"/>
      <c r="I186" s="554"/>
      <c r="J186" s="554"/>
      <c r="K186" s="554"/>
      <c r="L186" s="613" t="str" cm="1">
        <f t="array" ref="L186">IF(OR(NOT(ISBLANK(H186:K186))),SUM(H186:K186), "")</f>
        <v/>
      </c>
      <c r="M186" s="613" t="str">
        <f t="shared" si="146"/>
        <v/>
      </c>
      <c r="N186" s="555" t="str">
        <f t="shared" si="166"/>
        <v/>
      </c>
      <c r="O186" s="532">
        <f t="shared" si="167"/>
        <v>0</v>
      </c>
      <c r="P186" s="146">
        <f t="shared" si="168"/>
        <v>0</v>
      </c>
      <c r="Q186" s="146">
        <f t="shared" si="147"/>
        <v>0</v>
      </c>
      <c r="R186" s="146">
        <f t="shared" si="148"/>
        <v>0</v>
      </c>
      <c r="S186" s="146" t="str">
        <f t="shared" si="169"/>
        <v/>
      </c>
      <c r="T186" s="146" t="str">
        <f t="shared" si="170"/>
        <v/>
      </c>
      <c r="U186" s="146">
        <f t="shared" si="149"/>
        <v>0</v>
      </c>
      <c r="V186" s="136">
        <f t="shared" si="171"/>
        <v>0</v>
      </c>
      <c r="W186" s="136">
        <f>IF(COLUMN(W$12)-COLUMN($V$12)+1&lt;=$U186,ROUNDUP(IF(SUM($V186:V186)+($E186-SUM($V186:V186))*$N186&gt;$E186-$O186,$E186-$O186-SUM($V186:V186),($E186-SUM($V186:V186))*$N186),0),0)</f>
        <v>0</v>
      </c>
      <c r="X186" s="136">
        <f>IF(COLUMN(X$12)-COLUMN($V$12)+1&lt;=$U186,ROUNDUP(IF(SUM($V186:W186)+($E186-SUM($V186:W186))*$N186&gt;$E186-$O186,$E186-$O186-SUM($V186:W186),($E186-SUM($V186:W186))*$N186),0),0)</f>
        <v>0</v>
      </c>
      <c r="Y186" s="136">
        <f>IF(COLUMN(Y$12)-COLUMN($V$12)+1&lt;=$U186,ROUNDUP(IF(SUM($V186:X186)+($E186-SUM($V186:X186))*$N186&gt;$E186-$O186,$E186-$O186-SUM($V186:X186),($E186-SUM($V186:X186))*$N186),0),0)</f>
        <v>0</v>
      </c>
      <c r="Z186" s="136">
        <f>IF(COLUMN(Z$12)-COLUMN($V$12)+1&lt;=$U186,ROUNDUP(IF(SUM($V186:Y186)+($E186-SUM($V186:Y186))*$N186&gt;$E186-$O186,$E186-$O186-SUM($V186:Y186),($E186-SUM($V186:Y186))*$N186),0),0)</f>
        <v>0</v>
      </c>
      <c r="AA186" s="136">
        <f>IF(COLUMN(AA$12)-COLUMN($V$12)+1&lt;=$U186,ROUNDUP(IF(SUM($V186:Z186)+($E186-SUM($V186:Z186))*$N186&gt;$E186-$O186,$E186-$O186-SUM($V186:Z186),($E186-SUM($V186:Z186))*$N186),0),0)</f>
        <v>0</v>
      </c>
      <c r="AB186" s="136">
        <f>IF(COLUMN(AB$12)-COLUMN($V$12)+1&lt;=$U186,ROUNDUP(IF(SUM($V186:AA186)+($E186-SUM($V186:AA186))*$N186&gt;$E186-$O186,$E186-$O186-SUM($V186:AA186),($E186-SUM($V186:AA186))*$N186),0),0)</f>
        <v>0</v>
      </c>
      <c r="AC186" s="136">
        <f>IF(COLUMN(AC$12)-COLUMN($V$12)+1&lt;=$U186,ROUNDUP(IF(SUM($V186:AB186)+($E186-SUM($V186:AB186))*$N186&gt;$E186-$O186,$E186-$O186-SUM($V186:AB186),($E186-SUM($V186:AB186))*$N186),0),0)</f>
        <v>0</v>
      </c>
      <c r="AD186" s="136">
        <f>IF(COLUMN(AD$12)-COLUMN($V$12)+1&lt;=$U186,ROUNDUP(IF(SUM($V186:AC186)+($E186-SUM($V186:AC186))*$N186&gt;$E186-$O186,$E186-$O186-SUM($V186:AC186),($E186-SUM($V186:AC186))*$N186),0),0)</f>
        <v>0</v>
      </c>
      <c r="AE186" s="136">
        <f>IF(COLUMN(AE$12)-COLUMN($V$12)+1&lt;=$U186,ROUNDUP(IF(SUM($V186:AD186)+($E186-SUM($V186:AD186))*$N186&gt;$E186-$O186,$E186-$O186-SUM($V186:AD186),($E186-SUM($V186:AD186))*$N186),0),0)</f>
        <v>0</v>
      </c>
      <c r="AF186" s="136">
        <f>IF(COLUMN(AF$12)-COLUMN($V$12)+1&lt;=$U186,ROUNDUP(IF(SUM($V186:AE186)+($E186-SUM($V186:AE186))*$N186&gt;$E186-$O186,$E186-$O186-SUM($V186:AE186),($E186-SUM($V186:AE186))*$N186),0),0)</f>
        <v>0</v>
      </c>
      <c r="AG186" s="136">
        <f>IF(COLUMN(AG$12)-COLUMN($V$12)+1&lt;=$U186,ROUNDUP(IF(SUM($V186:AF186)+($E186-SUM($V186:AF186))*$N186&gt;$E186-$O186,$E186-$O186-SUM($V186:AF186),($E186-SUM($V186:AF186))*$N186),0),0)</f>
        <v>0</v>
      </c>
      <c r="AH186" s="136">
        <f>IF(COLUMN(AH$12)-COLUMN($V$12)+1&lt;=$U186,ROUNDUP(IF(SUM($V186:AG186)+($E186-SUM($V186:AG186))*$N186&gt;$E186-$O186,$E186-$O186-SUM($V186:AG186),($E186-SUM($V186:AG186))*$N186),0),0)</f>
        <v>0</v>
      </c>
      <c r="AI186" s="136">
        <f>IF(COLUMN(AI$12)-COLUMN($V$12)+1&lt;=$U186,ROUNDUP(IF(SUM($V186:AH186)+($E186-SUM($V186:AH186))*$N186&gt;$E186-$O186,$E186-$O186-SUM($V186:AH186),($E186-SUM($V186:AH186))*$N186),0),0)</f>
        <v>0</v>
      </c>
      <c r="AJ186" s="136">
        <f>IF(COLUMN(AJ$12)-COLUMN($V$12)+1&lt;=$U186,ROUNDUP(IF(SUM($V186:AI186)+($E186-SUM($V186:AI186))*$N186&gt;$E186-$O186,$E186-$O186-SUM($V186:AI186),($E186-SUM($V186:AI186))*$N186),0),0)</f>
        <v>0</v>
      </c>
      <c r="AK186" s="136">
        <f>IF(COLUMN(AK$12)-COLUMN($V$12)+1&lt;=$U186,ROUNDUP(IF(SUM($V186:AJ186)+($E186-SUM($V186:AJ186))*$N186&gt;$E186-$O186,$E186-$O186-SUM($V186:AJ186),($E186-SUM($V186:AJ186))*$N186),0),0)</f>
        <v>0</v>
      </c>
      <c r="AL186" s="136">
        <f>IF(COLUMN(AL$12)-COLUMN($V$12)+1&lt;=$U186,ROUNDUP(IF(SUM($V186:AK186)+($E186-SUM($V186:AK186))*$N186&gt;$E186-$O186,$E186-$O186-SUM($V186:AK186),($E186-SUM($V186:AK186))*$N186),0),0)</f>
        <v>0</v>
      </c>
      <c r="AM186" s="136">
        <f>IF(COLUMN(AM$12)-COLUMN($V$12)+1&lt;=$U186,ROUNDUP(IF(SUM($V186:AL186)+($E186-SUM($V186:AL186))*$N186&gt;$E186-$O186,$E186-$O186-SUM($V186:AL186),($E186-SUM($V186:AL186))*$N186),0),0)</f>
        <v>0</v>
      </c>
      <c r="AN186" s="136">
        <f>IF(COLUMN(AN$12)-COLUMN($V$12)+1&lt;=$U186,ROUNDUP(IF(SUM($V186:AM186)+($E186-SUM($V186:AM186))*$N186&gt;$E186-$O186,$E186-$O186-SUM($V186:AM186),($E186-SUM($V186:AM186))*$N186),0),0)</f>
        <v>0</v>
      </c>
      <c r="AO186" s="136">
        <f>IF(COLUMN(AO$12)-COLUMN($V$12)+1&lt;=$U186,ROUNDUP(IF(SUM($V186:AN186)+($E186-SUM($V186:AN186))*$N186&gt;$E186-$O186,$E186-$O186-SUM($V186:AN186),($E186-SUM($V186:AN186))*$N186),0),0)</f>
        <v>0</v>
      </c>
      <c r="AP186" s="136">
        <f>IF(COLUMN(AP$12)-COLUMN($V$12)+1&lt;=$U186,ROUNDUP(IF(SUM($V186:AO186)+($E186-SUM($V186:AO186))*$N186&gt;$E186-$O186,$E186-$O186-SUM($V186:AO186),($E186-SUM($V186:AO186))*$N186),0),0)</f>
        <v>0</v>
      </c>
      <c r="AQ186" s="136">
        <f>IF(COLUMN(AQ$12)-COLUMN($V$12)+1&lt;=$U186,ROUNDUP(IF(SUM($V186:AP186)+($E186-SUM($V186:AP186))*$N186&gt;$E186-$O186,$E186-$O186-SUM($V186:AP186),($E186-SUM($V186:AP186))*$N186),0),0)</f>
        <v>0</v>
      </c>
      <c r="AR186" s="136">
        <f>IF(COLUMN(AR$12)-COLUMN($V$12)+1&lt;=$U186,ROUNDUP(IF(SUM($V186:AQ186)+($E186-SUM($V186:AQ186))*$N186&gt;$E186-$O186,$E186-$O186-SUM($V186:AQ186),($E186-SUM($V186:AQ186))*$N186),0),0)</f>
        <v>0</v>
      </c>
      <c r="AS186" s="136">
        <f>IF(COLUMN(AS$12)-COLUMN($V$12)+1&lt;=$U186,ROUNDUP(IF(SUM($V186:AR186)+($E186-SUM($V186:AR186))*$N186&gt;$E186-$O186,$E186-$O186-SUM($V186:AR186),($E186-SUM($V186:AR186))*$N186),0),0)</f>
        <v>0</v>
      </c>
      <c r="AT186" s="136">
        <f>IF(COLUMN(AT$12)-COLUMN($V$12)+1&lt;=$U186,ROUNDUP(IF(SUM($V186:AS186)+($E186-SUM($V186:AS186))*$N186&gt;$E186-$O186,$E186-$O186-SUM($V186:AS186),($E186-SUM($V186:AS186))*$N186),0),0)</f>
        <v>0</v>
      </c>
      <c r="AU186" s="136">
        <f>IF(COLUMN(AU$12)-COLUMN($V$12)+1&lt;=$U186,ROUNDUP(IF(SUM($V186:AT186)+($E186-SUM($V186:AT186))*$N186&gt;$E186-$O186,$E186-$O186-SUM($V186:AT186),($E186-SUM($V186:AT186))*$N186),0),0)</f>
        <v>0</v>
      </c>
      <c r="AV186" s="136">
        <f>IF(COLUMN(AV$12)-COLUMN($V$12)+1&lt;=$U186,ROUNDUP(IF(SUM($V186:AU186)+($E186-SUM($V186:AU186))*$N186&gt;$E186-$O186,$E186-$O186-SUM($V186:AU186),($E186-SUM($V186:AU186))*$N186),0),0)</f>
        <v>0</v>
      </c>
      <c r="AW186" s="136">
        <f>IF(COLUMN(AW$12)-COLUMN($V$12)+1&lt;=$U186,ROUNDUP(IF(SUM($V186:AV186)+($E186-SUM($V186:AV186))*$N186&gt;$E186-$O186,$E186-$O186-SUM($V186:AV186),($E186-SUM($V186:AV186))*$N186),0),0)</f>
        <v>0</v>
      </c>
      <c r="AX186" s="136">
        <f>IF(COLUMN(AX$12)-COLUMN($V$12)+1&lt;=$U186,ROUNDUP(IF(SUM($V186:AW186)+($E186-SUM($V186:AW186))*$N186&gt;$E186-$O186,$E186-$O186-SUM($V186:AW186),($E186-SUM($V186:AW186))*$N186),0),0)</f>
        <v>0</v>
      </c>
      <c r="AY186" s="136">
        <f>IF(COLUMN(AY$12)-COLUMN($V$12)+1&lt;=$U186,ROUNDUP(IF(SUM($V186:AX186)+($E186-SUM($V186:AX186))*$N186&gt;$E186-$O186,$E186-$O186-SUM($V186:AX186),($E186-SUM($V186:AX186))*$N186),0),0)</f>
        <v>0</v>
      </c>
      <c r="AZ186" s="136">
        <f>IF(COLUMN(AZ$12)-COLUMN($V$12)+1&lt;=$U186,ROUNDUP(IF(SUM($V186:AY186)+($E186-SUM($V186:AY186))*$N186&gt;$E186-$O186,$E186-$O186-SUM($V186:AY186),($E186-SUM($V186:AY186))*$N186),0),0)</f>
        <v>0</v>
      </c>
      <c r="BA186" s="136">
        <f>IF(COLUMN(BA$12)-COLUMN($V$12)+1&lt;=$U186,ROUNDUP(IF(SUM($V186:AZ186)+($E186-SUM($V186:AZ186))*$N186&gt;$E186-$O186,$E186-$O186-SUM($V186:AZ186),($E186-SUM($V186:AZ186))*$N186),0),0)</f>
        <v>0</v>
      </c>
      <c r="BB186" s="556">
        <f t="shared" si="172"/>
        <v>0</v>
      </c>
      <c r="BC186" s="556">
        <f t="shared" si="173"/>
        <v>0</v>
      </c>
      <c r="BD186" s="146">
        <f t="shared" si="174"/>
        <v>0</v>
      </c>
      <c r="BE186" s="146">
        <f t="shared" si="175"/>
        <v>0</v>
      </c>
      <c r="BF186" s="146">
        <f t="shared" si="176"/>
        <v>0</v>
      </c>
      <c r="BH186" s="557">
        <f t="shared" si="177"/>
        <v>0</v>
      </c>
      <c r="BI186" s="558">
        <f t="shared" si="150"/>
        <v>0</v>
      </c>
      <c r="BJ186" s="558">
        <f t="shared" si="151"/>
        <v>0</v>
      </c>
      <c r="BK186" s="557">
        <f t="shared" si="178"/>
        <v>0</v>
      </c>
      <c r="BL186" s="558">
        <f t="shared" si="152"/>
        <v>0</v>
      </c>
      <c r="BM186" s="558">
        <f t="shared" si="153"/>
        <v>0</v>
      </c>
      <c r="BN186" s="558">
        <f t="shared" si="154"/>
        <v>0</v>
      </c>
      <c r="BO186" s="558">
        <f t="shared" si="155"/>
        <v>0</v>
      </c>
      <c r="BP186" s="558">
        <f t="shared" si="156"/>
        <v>0</v>
      </c>
      <c r="BQ186" s="558">
        <f t="shared" si="157"/>
        <v>0</v>
      </c>
      <c r="BR186" s="533"/>
      <c r="BS186" s="557">
        <f t="shared" si="179"/>
        <v>0</v>
      </c>
      <c r="BT186" s="558">
        <f t="shared" si="158"/>
        <v>0</v>
      </c>
      <c r="BU186" s="558">
        <f t="shared" si="159"/>
        <v>0</v>
      </c>
      <c r="BV186" s="557">
        <f t="shared" si="180"/>
        <v>0</v>
      </c>
      <c r="BW186" s="558">
        <f t="shared" si="160"/>
        <v>0</v>
      </c>
      <c r="BX186" s="558">
        <f t="shared" si="161"/>
        <v>0</v>
      </c>
      <c r="BY186" s="558">
        <f t="shared" si="162"/>
        <v>0</v>
      </c>
      <c r="BZ186" s="558">
        <f t="shared" si="163"/>
        <v>0</v>
      </c>
      <c r="CA186" s="558">
        <f t="shared" si="164"/>
        <v>0</v>
      </c>
      <c r="CB186" s="558">
        <f t="shared" si="165"/>
        <v>0</v>
      </c>
      <c r="CC186" s="533"/>
      <c r="CD186" s="533"/>
      <c r="CE186" s="533"/>
      <c r="CF186" s="533"/>
      <c r="CG186" s="533"/>
      <c r="CH186" s="533"/>
      <c r="CI186" s="533"/>
      <c r="CJ186" s="533"/>
      <c r="CK186" s="533"/>
      <c r="CL186" s="533"/>
      <c r="CM186" s="533"/>
      <c r="CN186" s="533"/>
      <c r="CO186" s="533"/>
      <c r="CP186" s="533"/>
      <c r="CQ186" s="533"/>
      <c r="CR186" s="533"/>
      <c r="CS186" s="533"/>
      <c r="CT186" s="533"/>
      <c r="CU186" s="533"/>
      <c r="CV186" s="533"/>
      <c r="CW186" s="533"/>
      <c r="CX186" s="533"/>
      <c r="CY186" s="533"/>
      <c r="CZ186" s="533"/>
    </row>
    <row r="187" spans="2:104" ht="13.5" x14ac:dyDescent="0.2">
      <c r="B187" s="145" t="str">
        <f t="shared" si="145"/>
        <v/>
      </c>
      <c r="C187" s="550"/>
      <c r="D187" s="551"/>
      <c r="E187" s="552"/>
      <c r="F187" s="553"/>
      <c r="G187" s="553"/>
      <c r="H187" s="554"/>
      <c r="I187" s="554"/>
      <c r="J187" s="554"/>
      <c r="K187" s="554"/>
      <c r="L187" s="613" t="str" cm="1">
        <f t="array" ref="L187">IF(OR(NOT(ISBLANK(H187:K187))),SUM(H187:K187), "")</f>
        <v/>
      </c>
      <c r="M187" s="613" t="str">
        <f t="shared" si="146"/>
        <v/>
      </c>
      <c r="N187" s="555" t="str">
        <f t="shared" si="166"/>
        <v/>
      </c>
      <c r="O187" s="532">
        <f t="shared" si="167"/>
        <v>0</v>
      </c>
      <c r="P187" s="146">
        <f t="shared" si="168"/>
        <v>0</v>
      </c>
      <c r="Q187" s="146">
        <f t="shared" si="147"/>
        <v>0</v>
      </c>
      <c r="R187" s="146">
        <f t="shared" si="148"/>
        <v>0</v>
      </c>
      <c r="S187" s="146" t="str">
        <f t="shared" si="169"/>
        <v/>
      </c>
      <c r="T187" s="146" t="str">
        <f t="shared" si="170"/>
        <v/>
      </c>
      <c r="U187" s="146">
        <f t="shared" si="149"/>
        <v>0</v>
      </c>
      <c r="V187" s="136">
        <f t="shared" si="171"/>
        <v>0</v>
      </c>
      <c r="W187" s="136">
        <f>IF(COLUMN(W$12)-COLUMN($V$12)+1&lt;=$U187,ROUNDUP(IF(SUM($V187:V187)+($E187-SUM($V187:V187))*$N187&gt;$E187-$O187,$E187-$O187-SUM($V187:V187),($E187-SUM($V187:V187))*$N187),0),0)</f>
        <v>0</v>
      </c>
      <c r="X187" s="136">
        <f>IF(COLUMN(X$12)-COLUMN($V$12)+1&lt;=$U187,ROUNDUP(IF(SUM($V187:W187)+($E187-SUM($V187:W187))*$N187&gt;$E187-$O187,$E187-$O187-SUM($V187:W187),($E187-SUM($V187:W187))*$N187),0),0)</f>
        <v>0</v>
      </c>
      <c r="Y187" s="136">
        <f>IF(COLUMN(Y$12)-COLUMN($V$12)+1&lt;=$U187,ROUNDUP(IF(SUM($V187:X187)+($E187-SUM($V187:X187))*$N187&gt;$E187-$O187,$E187-$O187-SUM($V187:X187),($E187-SUM($V187:X187))*$N187),0),0)</f>
        <v>0</v>
      </c>
      <c r="Z187" s="136">
        <f>IF(COLUMN(Z$12)-COLUMN($V$12)+1&lt;=$U187,ROUNDUP(IF(SUM($V187:Y187)+($E187-SUM($V187:Y187))*$N187&gt;$E187-$O187,$E187-$O187-SUM($V187:Y187),($E187-SUM($V187:Y187))*$N187),0),0)</f>
        <v>0</v>
      </c>
      <c r="AA187" s="136">
        <f>IF(COLUMN(AA$12)-COLUMN($V$12)+1&lt;=$U187,ROUNDUP(IF(SUM($V187:Z187)+($E187-SUM($V187:Z187))*$N187&gt;$E187-$O187,$E187-$O187-SUM($V187:Z187),($E187-SUM($V187:Z187))*$N187),0),0)</f>
        <v>0</v>
      </c>
      <c r="AB187" s="136">
        <f>IF(COLUMN(AB$12)-COLUMN($V$12)+1&lt;=$U187,ROUNDUP(IF(SUM($V187:AA187)+($E187-SUM($V187:AA187))*$N187&gt;$E187-$O187,$E187-$O187-SUM($V187:AA187),($E187-SUM($V187:AA187))*$N187),0),0)</f>
        <v>0</v>
      </c>
      <c r="AC187" s="136">
        <f>IF(COLUMN(AC$12)-COLUMN($V$12)+1&lt;=$U187,ROUNDUP(IF(SUM($V187:AB187)+($E187-SUM($V187:AB187))*$N187&gt;$E187-$O187,$E187-$O187-SUM($V187:AB187),($E187-SUM($V187:AB187))*$N187),0),0)</f>
        <v>0</v>
      </c>
      <c r="AD187" s="136">
        <f>IF(COLUMN(AD$12)-COLUMN($V$12)+1&lt;=$U187,ROUNDUP(IF(SUM($V187:AC187)+($E187-SUM($V187:AC187))*$N187&gt;$E187-$O187,$E187-$O187-SUM($V187:AC187),($E187-SUM($V187:AC187))*$N187),0),0)</f>
        <v>0</v>
      </c>
      <c r="AE187" s="136">
        <f>IF(COLUMN(AE$12)-COLUMN($V$12)+1&lt;=$U187,ROUNDUP(IF(SUM($V187:AD187)+($E187-SUM($V187:AD187))*$N187&gt;$E187-$O187,$E187-$O187-SUM($V187:AD187),($E187-SUM($V187:AD187))*$N187),0),0)</f>
        <v>0</v>
      </c>
      <c r="AF187" s="136">
        <f>IF(COLUMN(AF$12)-COLUMN($V$12)+1&lt;=$U187,ROUNDUP(IF(SUM($V187:AE187)+($E187-SUM($V187:AE187))*$N187&gt;$E187-$O187,$E187-$O187-SUM($V187:AE187),($E187-SUM($V187:AE187))*$N187),0),0)</f>
        <v>0</v>
      </c>
      <c r="AG187" s="136">
        <f>IF(COLUMN(AG$12)-COLUMN($V$12)+1&lt;=$U187,ROUNDUP(IF(SUM($V187:AF187)+($E187-SUM($V187:AF187))*$N187&gt;$E187-$O187,$E187-$O187-SUM($V187:AF187),($E187-SUM($V187:AF187))*$N187),0),0)</f>
        <v>0</v>
      </c>
      <c r="AH187" s="136">
        <f>IF(COLUMN(AH$12)-COLUMN($V$12)+1&lt;=$U187,ROUNDUP(IF(SUM($V187:AG187)+($E187-SUM($V187:AG187))*$N187&gt;$E187-$O187,$E187-$O187-SUM($V187:AG187),($E187-SUM($V187:AG187))*$N187),0),0)</f>
        <v>0</v>
      </c>
      <c r="AI187" s="136">
        <f>IF(COLUMN(AI$12)-COLUMN($V$12)+1&lt;=$U187,ROUNDUP(IF(SUM($V187:AH187)+($E187-SUM($V187:AH187))*$N187&gt;$E187-$O187,$E187-$O187-SUM($V187:AH187),($E187-SUM($V187:AH187))*$N187),0),0)</f>
        <v>0</v>
      </c>
      <c r="AJ187" s="136">
        <f>IF(COLUMN(AJ$12)-COLUMN($V$12)+1&lt;=$U187,ROUNDUP(IF(SUM($V187:AI187)+($E187-SUM($V187:AI187))*$N187&gt;$E187-$O187,$E187-$O187-SUM($V187:AI187),($E187-SUM($V187:AI187))*$N187),0),0)</f>
        <v>0</v>
      </c>
      <c r="AK187" s="136">
        <f>IF(COLUMN(AK$12)-COLUMN($V$12)+1&lt;=$U187,ROUNDUP(IF(SUM($V187:AJ187)+($E187-SUM($V187:AJ187))*$N187&gt;$E187-$O187,$E187-$O187-SUM($V187:AJ187),($E187-SUM($V187:AJ187))*$N187),0),0)</f>
        <v>0</v>
      </c>
      <c r="AL187" s="136">
        <f>IF(COLUMN(AL$12)-COLUMN($V$12)+1&lt;=$U187,ROUNDUP(IF(SUM($V187:AK187)+($E187-SUM($V187:AK187))*$N187&gt;$E187-$O187,$E187-$O187-SUM($V187:AK187),($E187-SUM($V187:AK187))*$N187),0),0)</f>
        <v>0</v>
      </c>
      <c r="AM187" s="136">
        <f>IF(COLUMN(AM$12)-COLUMN($V$12)+1&lt;=$U187,ROUNDUP(IF(SUM($V187:AL187)+($E187-SUM($V187:AL187))*$N187&gt;$E187-$O187,$E187-$O187-SUM($V187:AL187),($E187-SUM($V187:AL187))*$N187),0),0)</f>
        <v>0</v>
      </c>
      <c r="AN187" s="136">
        <f>IF(COLUMN(AN$12)-COLUMN($V$12)+1&lt;=$U187,ROUNDUP(IF(SUM($V187:AM187)+($E187-SUM($V187:AM187))*$N187&gt;$E187-$O187,$E187-$O187-SUM($V187:AM187),($E187-SUM($V187:AM187))*$N187),0),0)</f>
        <v>0</v>
      </c>
      <c r="AO187" s="136">
        <f>IF(COLUMN(AO$12)-COLUMN($V$12)+1&lt;=$U187,ROUNDUP(IF(SUM($V187:AN187)+($E187-SUM($V187:AN187))*$N187&gt;$E187-$O187,$E187-$O187-SUM($V187:AN187),($E187-SUM($V187:AN187))*$N187),0),0)</f>
        <v>0</v>
      </c>
      <c r="AP187" s="136">
        <f>IF(COLUMN(AP$12)-COLUMN($V$12)+1&lt;=$U187,ROUNDUP(IF(SUM($V187:AO187)+($E187-SUM($V187:AO187))*$N187&gt;$E187-$O187,$E187-$O187-SUM($V187:AO187),($E187-SUM($V187:AO187))*$N187),0),0)</f>
        <v>0</v>
      </c>
      <c r="AQ187" s="136">
        <f>IF(COLUMN(AQ$12)-COLUMN($V$12)+1&lt;=$U187,ROUNDUP(IF(SUM($V187:AP187)+($E187-SUM($V187:AP187))*$N187&gt;$E187-$O187,$E187-$O187-SUM($V187:AP187),($E187-SUM($V187:AP187))*$N187),0),0)</f>
        <v>0</v>
      </c>
      <c r="AR187" s="136">
        <f>IF(COLUMN(AR$12)-COLUMN($V$12)+1&lt;=$U187,ROUNDUP(IF(SUM($V187:AQ187)+($E187-SUM($V187:AQ187))*$N187&gt;$E187-$O187,$E187-$O187-SUM($V187:AQ187),($E187-SUM($V187:AQ187))*$N187),0),0)</f>
        <v>0</v>
      </c>
      <c r="AS187" s="136">
        <f>IF(COLUMN(AS$12)-COLUMN($V$12)+1&lt;=$U187,ROUNDUP(IF(SUM($V187:AR187)+($E187-SUM($V187:AR187))*$N187&gt;$E187-$O187,$E187-$O187-SUM($V187:AR187),($E187-SUM($V187:AR187))*$N187),0),0)</f>
        <v>0</v>
      </c>
      <c r="AT187" s="136">
        <f>IF(COLUMN(AT$12)-COLUMN($V$12)+1&lt;=$U187,ROUNDUP(IF(SUM($V187:AS187)+($E187-SUM($V187:AS187))*$N187&gt;$E187-$O187,$E187-$O187-SUM($V187:AS187),($E187-SUM($V187:AS187))*$N187),0),0)</f>
        <v>0</v>
      </c>
      <c r="AU187" s="136">
        <f>IF(COLUMN(AU$12)-COLUMN($V$12)+1&lt;=$U187,ROUNDUP(IF(SUM($V187:AT187)+($E187-SUM($V187:AT187))*$N187&gt;$E187-$O187,$E187-$O187-SUM($V187:AT187),($E187-SUM($V187:AT187))*$N187),0),0)</f>
        <v>0</v>
      </c>
      <c r="AV187" s="136">
        <f>IF(COLUMN(AV$12)-COLUMN($V$12)+1&lt;=$U187,ROUNDUP(IF(SUM($V187:AU187)+($E187-SUM($V187:AU187))*$N187&gt;$E187-$O187,$E187-$O187-SUM($V187:AU187),($E187-SUM($V187:AU187))*$N187),0),0)</f>
        <v>0</v>
      </c>
      <c r="AW187" s="136">
        <f>IF(COLUMN(AW$12)-COLUMN($V$12)+1&lt;=$U187,ROUNDUP(IF(SUM($V187:AV187)+($E187-SUM($V187:AV187))*$N187&gt;$E187-$O187,$E187-$O187-SUM($V187:AV187),($E187-SUM($V187:AV187))*$N187),0),0)</f>
        <v>0</v>
      </c>
      <c r="AX187" s="136">
        <f>IF(COLUMN(AX$12)-COLUMN($V$12)+1&lt;=$U187,ROUNDUP(IF(SUM($V187:AW187)+($E187-SUM($V187:AW187))*$N187&gt;$E187-$O187,$E187-$O187-SUM($V187:AW187),($E187-SUM($V187:AW187))*$N187),0),0)</f>
        <v>0</v>
      </c>
      <c r="AY187" s="136">
        <f>IF(COLUMN(AY$12)-COLUMN($V$12)+1&lt;=$U187,ROUNDUP(IF(SUM($V187:AX187)+($E187-SUM($V187:AX187))*$N187&gt;$E187-$O187,$E187-$O187-SUM($V187:AX187),($E187-SUM($V187:AX187))*$N187),0),0)</f>
        <v>0</v>
      </c>
      <c r="AZ187" s="136">
        <f>IF(COLUMN(AZ$12)-COLUMN($V$12)+1&lt;=$U187,ROUNDUP(IF(SUM($V187:AY187)+($E187-SUM($V187:AY187))*$N187&gt;$E187-$O187,$E187-$O187-SUM($V187:AY187),($E187-SUM($V187:AY187))*$N187),0),0)</f>
        <v>0</v>
      </c>
      <c r="BA187" s="136">
        <f>IF(COLUMN(BA$12)-COLUMN($V$12)+1&lt;=$U187,ROUNDUP(IF(SUM($V187:AZ187)+($E187-SUM($V187:AZ187))*$N187&gt;$E187-$O187,$E187-$O187-SUM($V187:AZ187),($E187-SUM($V187:AZ187))*$N187),0),0)</f>
        <v>0</v>
      </c>
      <c r="BB187" s="556">
        <f t="shared" si="172"/>
        <v>0</v>
      </c>
      <c r="BC187" s="556">
        <f t="shared" si="173"/>
        <v>0</v>
      </c>
      <c r="BD187" s="146">
        <f t="shared" si="174"/>
        <v>0</v>
      </c>
      <c r="BE187" s="146">
        <f t="shared" si="175"/>
        <v>0</v>
      </c>
      <c r="BF187" s="146">
        <f t="shared" si="176"/>
        <v>0</v>
      </c>
      <c r="BH187" s="557">
        <f t="shared" si="177"/>
        <v>0</v>
      </c>
      <c r="BI187" s="558">
        <f t="shared" si="150"/>
        <v>0</v>
      </c>
      <c r="BJ187" s="558">
        <f t="shared" si="151"/>
        <v>0</v>
      </c>
      <c r="BK187" s="557">
        <f t="shared" si="178"/>
        <v>0</v>
      </c>
      <c r="BL187" s="558">
        <f t="shared" si="152"/>
        <v>0</v>
      </c>
      <c r="BM187" s="558">
        <f t="shared" si="153"/>
        <v>0</v>
      </c>
      <c r="BN187" s="558">
        <f t="shared" si="154"/>
        <v>0</v>
      </c>
      <c r="BO187" s="558">
        <f t="shared" si="155"/>
        <v>0</v>
      </c>
      <c r="BP187" s="558">
        <f t="shared" si="156"/>
        <v>0</v>
      </c>
      <c r="BQ187" s="558">
        <f t="shared" si="157"/>
        <v>0</v>
      </c>
      <c r="BR187" s="533"/>
      <c r="BS187" s="557">
        <f t="shared" si="179"/>
        <v>0</v>
      </c>
      <c r="BT187" s="558">
        <f t="shared" si="158"/>
        <v>0</v>
      </c>
      <c r="BU187" s="558">
        <f t="shared" si="159"/>
        <v>0</v>
      </c>
      <c r="BV187" s="557">
        <f t="shared" si="180"/>
        <v>0</v>
      </c>
      <c r="BW187" s="558">
        <f t="shared" si="160"/>
        <v>0</v>
      </c>
      <c r="BX187" s="558">
        <f t="shared" si="161"/>
        <v>0</v>
      </c>
      <c r="BY187" s="558">
        <f t="shared" si="162"/>
        <v>0</v>
      </c>
      <c r="BZ187" s="558">
        <f t="shared" si="163"/>
        <v>0</v>
      </c>
      <c r="CA187" s="558">
        <f t="shared" si="164"/>
        <v>0</v>
      </c>
      <c r="CB187" s="558">
        <f t="shared" si="165"/>
        <v>0</v>
      </c>
      <c r="CC187" s="533"/>
      <c r="CD187" s="533"/>
      <c r="CE187" s="533"/>
      <c r="CF187" s="533"/>
      <c r="CG187" s="533"/>
      <c r="CH187" s="533"/>
      <c r="CI187" s="533"/>
      <c r="CJ187" s="533"/>
      <c r="CK187" s="533"/>
      <c r="CL187" s="533"/>
      <c r="CM187" s="533"/>
      <c r="CN187" s="533"/>
      <c r="CO187" s="533"/>
      <c r="CP187" s="533"/>
      <c r="CQ187" s="533"/>
      <c r="CR187" s="533"/>
      <c r="CS187" s="533"/>
      <c r="CT187" s="533"/>
      <c r="CU187" s="533"/>
      <c r="CV187" s="533"/>
      <c r="CW187" s="533"/>
      <c r="CX187" s="533"/>
      <c r="CY187" s="533"/>
      <c r="CZ187" s="533"/>
    </row>
    <row r="188" spans="2:104" ht="13.5" x14ac:dyDescent="0.2">
      <c r="B188" s="145" t="str">
        <f t="shared" si="145"/>
        <v/>
      </c>
      <c r="C188" s="550"/>
      <c r="D188" s="551"/>
      <c r="E188" s="552"/>
      <c r="F188" s="553"/>
      <c r="G188" s="553"/>
      <c r="H188" s="554"/>
      <c r="I188" s="554"/>
      <c r="J188" s="554"/>
      <c r="K188" s="554"/>
      <c r="L188" s="613" t="str" cm="1">
        <f t="array" ref="L188">IF(OR(NOT(ISBLANK(H188:K188))),SUM(H188:K188), "")</f>
        <v/>
      </c>
      <c r="M188" s="613" t="str">
        <f t="shared" si="146"/>
        <v/>
      </c>
      <c r="N188" s="555" t="str">
        <f t="shared" si="166"/>
        <v/>
      </c>
      <c r="O188" s="532">
        <f t="shared" si="167"/>
        <v>0</v>
      </c>
      <c r="P188" s="146">
        <f t="shared" si="168"/>
        <v>0</v>
      </c>
      <c r="Q188" s="146">
        <f t="shared" si="147"/>
        <v>0</v>
      </c>
      <c r="R188" s="146">
        <f t="shared" si="148"/>
        <v>0</v>
      </c>
      <c r="S188" s="146" t="str">
        <f t="shared" si="169"/>
        <v/>
      </c>
      <c r="T188" s="146" t="str">
        <f t="shared" si="170"/>
        <v/>
      </c>
      <c r="U188" s="146">
        <f t="shared" si="149"/>
        <v>0</v>
      </c>
      <c r="V188" s="136">
        <f t="shared" si="171"/>
        <v>0</v>
      </c>
      <c r="W188" s="136">
        <f>IF(COLUMN(W$12)-COLUMN($V$12)+1&lt;=$U188,ROUNDUP(IF(SUM($V188:V188)+($E188-SUM($V188:V188))*$N188&gt;$E188-$O188,$E188-$O188-SUM($V188:V188),($E188-SUM($V188:V188))*$N188),0),0)</f>
        <v>0</v>
      </c>
      <c r="X188" s="136">
        <f>IF(COLUMN(X$12)-COLUMN($V$12)+1&lt;=$U188,ROUNDUP(IF(SUM($V188:W188)+($E188-SUM($V188:W188))*$N188&gt;$E188-$O188,$E188-$O188-SUM($V188:W188),($E188-SUM($V188:W188))*$N188),0),0)</f>
        <v>0</v>
      </c>
      <c r="Y188" s="136">
        <f>IF(COLUMN(Y$12)-COLUMN($V$12)+1&lt;=$U188,ROUNDUP(IF(SUM($V188:X188)+($E188-SUM($V188:X188))*$N188&gt;$E188-$O188,$E188-$O188-SUM($V188:X188),($E188-SUM($V188:X188))*$N188),0),0)</f>
        <v>0</v>
      </c>
      <c r="Z188" s="136">
        <f>IF(COLUMN(Z$12)-COLUMN($V$12)+1&lt;=$U188,ROUNDUP(IF(SUM($V188:Y188)+($E188-SUM($V188:Y188))*$N188&gt;$E188-$O188,$E188-$O188-SUM($V188:Y188),($E188-SUM($V188:Y188))*$N188),0),0)</f>
        <v>0</v>
      </c>
      <c r="AA188" s="136">
        <f>IF(COLUMN(AA$12)-COLUMN($V$12)+1&lt;=$U188,ROUNDUP(IF(SUM($V188:Z188)+($E188-SUM($V188:Z188))*$N188&gt;$E188-$O188,$E188-$O188-SUM($V188:Z188),($E188-SUM($V188:Z188))*$N188),0),0)</f>
        <v>0</v>
      </c>
      <c r="AB188" s="136">
        <f>IF(COLUMN(AB$12)-COLUMN($V$12)+1&lt;=$U188,ROUNDUP(IF(SUM($V188:AA188)+($E188-SUM($V188:AA188))*$N188&gt;$E188-$O188,$E188-$O188-SUM($V188:AA188),($E188-SUM($V188:AA188))*$N188),0),0)</f>
        <v>0</v>
      </c>
      <c r="AC188" s="136">
        <f>IF(COLUMN(AC$12)-COLUMN($V$12)+1&lt;=$U188,ROUNDUP(IF(SUM($V188:AB188)+($E188-SUM($V188:AB188))*$N188&gt;$E188-$O188,$E188-$O188-SUM($V188:AB188),($E188-SUM($V188:AB188))*$N188),0),0)</f>
        <v>0</v>
      </c>
      <c r="AD188" s="136">
        <f>IF(COLUMN(AD$12)-COLUMN($V$12)+1&lt;=$U188,ROUNDUP(IF(SUM($V188:AC188)+($E188-SUM($V188:AC188))*$N188&gt;$E188-$O188,$E188-$O188-SUM($V188:AC188),($E188-SUM($V188:AC188))*$N188),0),0)</f>
        <v>0</v>
      </c>
      <c r="AE188" s="136">
        <f>IF(COLUMN(AE$12)-COLUMN($V$12)+1&lt;=$U188,ROUNDUP(IF(SUM($V188:AD188)+($E188-SUM($V188:AD188))*$N188&gt;$E188-$O188,$E188-$O188-SUM($V188:AD188),($E188-SUM($V188:AD188))*$N188),0),0)</f>
        <v>0</v>
      </c>
      <c r="AF188" s="136">
        <f>IF(COLUMN(AF$12)-COLUMN($V$12)+1&lt;=$U188,ROUNDUP(IF(SUM($V188:AE188)+($E188-SUM($V188:AE188))*$N188&gt;$E188-$O188,$E188-$O188-SUM($V188:AE188),($E188-SUM($V188:AE188))*$N188),0),0)</f>
        <v>0</v>
      </c>
      <c r="AG188" s="136">
        <f>IF(COLUMN(AG$12)-COLUMN($V$12)+1&lt;=$U188,ROUNDUP(IF(SUM($V188:AF188)+($E188-SUM($V188:AF188))*$N188&gt;$E188-$O188,$E188-$O188-SUM($V188:AF188),($E188-SUM($V188:AF188))*$N188),0),0)</f>
        <v>0</v>
      </c>
      <c r="AH188" s="136">
        <f>IF(COLUMN(AH$12)-COLUMN($V$12)+1&lt;=$U188,ROUNDUP(IF(SUM($V188:AG188)+($E188-SUM($V188:AG188))*$N188&gt;$E188-$O188,$E188-$O188-SUM($V188:AG188),($E188-SUM($V188:AG188))*$N188),0),0)</f>
        <v>0</v>
      </c>
      <c r="AI188" s="136">
        <f>IF(COLUMN(AI$12)-COLUMN($V$12)+1&lt;=$U188,ROUNDUP(IF(SUM($V188:AH188)+($E188-SUM($V188:AH188))*$N188&gt;$E188-$O188,$E188-$O188-SUM($V188:AH188),($E188-SUM($V188:AH188))*$N188),0),0)</f>
        <v>0</v>
      </c>
      <c r="AJ188" s="136">
        <f>IF(COLUMN(AJ$12)-COLUMN($V$12)+1&lt;=$U188,ROUNDUP(IF(SUM($V188:AI188)+($E188-SUM($V188:AI188))*$N188&gt;$E188-$O188,$E188-$O188-SUM($V188:AI188),($E188-SUM($V188:AI188))*$N188),0),0)</f>
        <v>0</v>
      </c>
      <c r="AK188" s="136">
        <f>IF(COLUMN(AK$12)-COLUMN($V$12)+1&lt;=$U188,ROUNDUP(IF(SUM($V188:AJ188)+($E188-SUM($V188:AJ188))*$N188&gt;$E188-$O188,$E188-$O188-SUM($V188:AJ188),($E188-SUM($V188:AJ188))*$N188),0),0)</f>
        <v>0</v>
      </c>
      <c r="AL188" s="136">
        <f>IF(COLUMN(AL$12)-COLUMN($V$12)+1&lt;=$U188,ROUNDUP(IF(SUM($V188:AK188)+($E188-SUM($V188:AK188))*$N188&gt;$E188-$O188,$E188-$O188-SUM($V188:AK188),($E188-SUM($V188:AK188))*$N188),0),0)</f>
        <v>0</v>
      </c>
      <c r="AM188" s="136">
        <f>IF(COLUMN(AM$12)-COLUMN($V$12)+1&lt;=$U188,ROUNDUP(IF(SUM($V188:AL188)+($E188-SUM($V188:AL188))*$N188&gt;$E188-$O188,$E188-$O188-SUM($V188:AL188),($E188-SUM($V188:AL188))*$N188),0),0)</f>
        <v>0</v>
      </c>
      <c r="AN188" s="136">
        <f>IF(COLUMN(AN$12)-COLUMN($V$12)+1&lt;=$U188,ROUNDUP(IF(SUM($V188:AM188)+($E188-SUM($V188:AM188))*$N188&gt;$E188-$O188,$E188-$O188-SUM($V188:AM188),($E188-SUM($V188:AM188))*$N188),0),0)</f>
        <v>0</v>
      </c>
      <c r="AO188" s="136">
        <f>IF(COLUMN(AO$12)-COLUMN($V$12)+1&lt;=$U188,ROUNDUP(IF(SUM($V188:AN188)+($E188-SUM($V188:AN188))*$N188&gt;$E188-$O188,$E188-$O188-SUM($V188:AN188),($E188-SUM($V188:AN188))*$N188),0),0)</f>
        <v>0</v>
      </c>
      <c r="AP188" s="136">
        <f>IF(COLUMN(AP$12)-COLUMN($V$12)+1&lt;=$U188,ROUNDUP(IF(SUM($V188:AO188)+($E188-SUM($V188:AO188))*$N188&gt;$E188-$O188,$E188-$O188-SUM($V188:AO188),($E188-SUM($V188:AO188))*$N188),0),0)</f>
        <v>0</v>
      </c>
      <c r="AQ188" s="136">
        <f>IF(COLUMN(AQ$12)-COLUMN($V$12)+1&lt;=$U188,ROUNDUP(IF(SUM($V188:AP188)+($E188-SUM($V188:AP188))*$N188&gt;$E188-$O188,$E188-$O188-SUM($V188:AP188),($E188-SUM($V188:AP188))*$N188),0),0)</f>
        <v>0</v>
      </c>
      <c r="AR188" s="136">
        <f>IF(COLUMN(AR$12)-COLUMN($V$12)+1&lt;=$U188,ROUNDUP(IF(SUM($V188:AQ188)+($E188-SUM($V188:AQ188))*$N188&gt;$E188-$O188,$E188-$O188-SUM($V188:AQ188),($E188-SUM($V188:AQ188))*$N188),0),0)</f>
        <v>0</v>
      </c>
      <c r="AS188" s="136">
        <f>IF(COLUMN(AS$12)-COLUMN($V$12)+1&lt;=$U188,ROUNDUP(IF(SUM($V188:AR188)+($E188-SUM($V188:AR188))*$N188&gt;$E188-$O188,$E188-$O188-SUM($V188:AR188),($E188-SUM($V188:AR188))*$N188),0),0)</f>
        <v>0</v>
      </c>
      <c r="AT188" s="136">
        <f>IF(COLUMN(AT$12)-COLUMN($V$12)+1&lt;=$U188,ROUNDUP(IF(SUM($V188:AS188)+($E188-SUM($V188:AS188))*$N188&gt;$E188-$O188,$E188-$O188-SUM($V188:AS188),($E188-SUM($V188:AS188))*$N188),0),0)</f>
        <v>0</v>
      </c>
      <c r="AU188" s="136">
        <f>IF(COLUMN(AU$12)-COLUMN($V$12)+1&lt;=$U188,ROUNDUP(IF(SUM($V188:AT188)+($E188-SUM($V188:AT188))*$N188&gt;$E188-$O188,$E188-$O188-SUM($V188:AT188),($E188-SUM($V188:AT188))*$N188),0),0)</f>
        <v>0</v>
      </c>
      <c r="AV188" s="136">
        <f>IF(COLUMN(AV$12)-COLUMN($V$12)+1&lt;=$U188,ROUNDUP(IF(SUM($V188:AU188)+($E188-SUM($V188:AU188))*$N188&gt;$E188-$O188,$E188-$O188-SUM($V188:AU188),($E188-SUM($V188:AU188))*$N188),0),0)</f>
        <v>0</v>
      </c>
      <c r="AW188" s="136">
        <f>IF(COLUMN(AW$12)-COLUMN($V$12)+1&lt;=$U188,ROUNDUP(IF(SUM($V188:AV188)+($E188-SUM($V188:AV188))*$N188&gt;$E188-$O188,$E188-$O188-SUM($V188:AV188),($E188-SUM($V188:AV188))*$N188),0),0)</f>
        <v>0</v>
      </c>
      <c r="AX188" s="136">
        <f>IF(COLUMN(AX$12)-COLUMN($V$12)+1&lt;=$U188,ROUNDUP(IF(SUM($V188:AW188)+($E188-SUM($V188:AW188))*$N188&gt;$E188-$O188,$E188-$O188-SUM($V188:AW188),($E188-SUM($V188:AW188))*$N188),0),0)</f>
        <v>0</v>
      </c>
      <c r="AY188" s="136">
        <f>IF(COLUMN(AY$12)-COLUMN($V$12)+1&lt;=$U188,ROUNDUP(IF(SUM($V188:AX188)+($E188-SUM($V188:AX188))*$N188&gt;$E188-$O188,$E188-$O188-SUM($V188:AX188),($E188-SUM($V188:AX188))*$N188),0),0)</f>
        <v>0</v>
      </c>
      <c r="AZ188" s="136">
        <f>IF(COLUMN(AZ$12)-COLUMN($V$12)+1&lt;=$U188,ROUNDUP(IF(SUM($V188:AY188)+($E188-SUM($V188:AY188))*$N188&gt;$E188-$O188,$E188-$O188-SUM($V188:AY188),($E188-SUM($V188:AY188))*$N188),0),0)</f>
        <v>0</v>
      </c>
      <c r="BA188" s="136">
        <f>IF(COLUMN(BA$12)-COLUMN($V$12)+1&lt;=$U188,ROUNDUP(IF(SUM($V188:AZ188)+($E188-SUM($V188:AZ188))*$N188&gt;$E188-$O188,$E188-$O188-SUM($V188:AZ188),($E188-SUM($V188:AZ188))*$N188),0),0)</f>
        <v>0</v>
      </c>
      <c r="BB188" s="556">
        <f t="shared" si="172"/>
        <v>0</v>
      </c>
      <c r="BC188" s="556">
        <f t="shared" si="173"/>
        <v>0</v>
      </c>
      <c r="BD188" s="146">
        <f t="shared" si="174"/>
        <v>0</v>
      </c>
      <c r="BE188" s="146">
        <f t="shared" si="175"/>
        <v>0</v>
      </c>
      <c r="BF188" s="146">
        <f t="shared" si="176"/>
        <v>0</v>
      </c>
      <c r="BH188" s="557">
        <f t="shared" si="177"/>
        <v>0</v>
      </c>
      <c r="BI188" s="558">
        <f t="shared" si="150"/>
        <v>0</v>
      </c>
      <c r="BJ188" s="558">
        <f t="shared" si="151"/>
        <v>0</v>
      </c>
      <c r="BK188" s="557">
        <f t="shared" si="178"/>
        <v>0</v>
      </c>
      <c r="BL188" s="558">
        <f t="shared" si="152"/>
        <v>0</v>
      </c>
      <c r="BM188" s="558">
        <f t="shared" si="153"/>
        <v>0</v>
      </c>
      <c r="BN188" s="558">
        <f t="shared" si="154"/>
        <v>0</v>
      </c>
      <c r="BO188" s="558">
        <f t="shared" si="155"/>
        <v>0</v>
      </c>
      <c r="BP188" s="558">
        <f t="shared" si="156"/>
        <v>0</v>
      </c>
      <c r="BQ188" s="558">
        <f t="shared" si="157"/>
        <v>0</v>
      </c>
      <c r="BR188" s="533"/>
      <c r="BS188" s="557">
        <f t="shared" si="179"/>
        <v>0</v>
      </c>
      <c r="BT188" s="558">
        <f t="shared" si="158"/>
        <v>0</v>
      </c>
      <c r="BU188" s="558">
        <f t="shared" si="159"/>
        <v>0</v>
      </c>
      <c r="BV188" s="557">
        <f t="shared" si="180"/>
        <v>0</v>
      </c>
      <c r="BW188" s="558">
        <f t="shared" si="160"/>
        <v>0</v>
      </c>
      <c r="BX188" s="558">
        <f t="shared" si="161"/>
        <v>0</v>
      </c>
      <c r="BY188" s="558">
        <f t="shared" si="162"/>
        <v>0</v>
      </c>
      <c r="BZ188" s="558">
        <f t="shared" si="163"/>
        <v>0</v>
      </c>
      <c r="CA188" s="558">
        <f t="shared" si="164"/>
        <v>0</v>
      </c>
      <c r="CB188" s="558">
        <f t="shared" si="165"/>
        <v>0</v>
      </c>
      <c r="CC188" s="533"/>
      <c r="CD188" s="533"/>
      <c r="CE188" s="533"/>
      <c r="CF188" s="533"/>
      <c r="CG188" s="533"/>
      <c r="CH188" s="533"/>
      <c r="CI188" s="533"/>
      <c r="CJ188" s="533"/>
      <c r="CK188" s="533"/>
      <c r="CL188" s="533"/>
      <c r="CM188" s="533"/>
      <c r="CN188" s="533"/>
      <c r="CO188" s="533"/>
      <c r="CP188" s="533"/>
      <c r="CQ188" s="533"/>
      <c r="CR188" s="533"/>
      <c r="CS188" s="533"/>
      <c r="CT188" s="533"/>
      <c r="CU188" s="533"/>
      <c r="CV188" s="533"/>
      <c r="CW188" s="533"/>
      <c r="CX188" s="533"/>
      <c r="CY188" s="533"/>
      <c r="CZ188" s="533"/>
    </row>
    <row r="189" spans="2:104" ht="13.5" x14ac:dyDescent="0.2">
      <c r="B189" s="145" t="str">
        <f t="shared" si="145"/>
        <v/>
      </c>
      <c r="C189" s="550"/>
      <c r="D189" s="551"/>
      <c r="E189" s="552"/>
      <c r="F189" s="553"/>
      <c r="G189" s="553"/>
      <c r="H189" s="554"/>
      <c r="I189" s="554"/>
      <c r="J189" s="554"/>
      <c r="K189" s="554"/>
      <c r="L189" s="613" t="str" cm="1">
        <f t="array" ref="L189">IF(OR(NOT(ISBLANK(H189:K189))),SUM(H189:K189), "")</f>
        <v/>
      </c>
      <c r="M189" s="613" t="str">
        <f t="shared" si="146"/>
        <v/>
      </c>
      <c r="N189" s="555" t="str">
        <f t="shared" si="166"/>
        <v/>
      </c>
      <c r="O189" s="532">
        <f t="shared" si="167"/>
        <v>0</v>
      </c>
      <c r="P189" s="146">
        <f t="shared" si="168"/>
        <v>0</v>
      </c>
      <c r="Q189" s="146">
        <f t="shared" si="147"/>
        <v>0</v>
      </c>
      <c r="R189" s="146">
        <f t="shared" si="148"/>
        <v>0</v>
      </c>
      <c r="S189" s="146" t="str">
        <f t="shared" si="169"/>
        <v/>
      </c>
      <c r="T189" s="146" t="str">
        <f t="shared" si="170"/>
        <v/>
      </c>
      <c r="U189" s="146">
        <f t="shared" si="149"/>
        <v>0</v>
      </c>
      <c r="V189" s="136">
        <f t="shared" si="171"/>
        <v>0</v>
      </c>
      <c r="W189" s="136">
        <f>IF(COLUMN(W$12)-COLUMN($V$12)+1&lt;=$U189,ROUNDUP(IF(SUM($V189:V189)+($E189-SUM($V189:V189))*$N189&gt;$E189-$O189,$E189-$O189-SUM($V189:V189),($E189-SUM($V189:V189))*$N189),0),0)</f>
        <v>0</v>
      </c>
      <c r="X189" s="136">
        <f>IF(COLUMN(X$12)-COLUMN($V$12)+1&lt;=$U189,ROUNDUP(IF(SUM($V189:W189)+($E189-SUM($V189:W189))*$N189&gt;$E189-$O189,$E189-$O189-SUM($V189:W189),($E189-SUM($V189:W189))*$N189),0),0)</f>
        <v>0</v>
      </c>
      <c r="Y189" s="136">
        <f>IF(COLUMN(Y$12)-COLUMN($V$12)+1&lt;=$U189,ROUNDUP(IF(SUM($V189:X189)+($E189-SUM($V189:X189))*$N189&gt;$E189-$O189,$E189-$O189-SUM($V189:X189),($E189-SUM($V189:X189))*$N189),0),0)</f>
        <v>0</v>
      </c>
      <c r="Z189" s="136">
        <f>IF(COLUMN(Z$12)-COLUMN($V$12)+1&lt;=$U189,ROUNDUP(IF(SUM($V189:Y189)+($E189-SUM($V189:Y189))*$N189&gt;$E189-$O189,$E189-$O189-SUM($V189:Y189),($E189-SUM($V189:Y189))*$N189),0),0)</f>
        <v>0</v>
      </c>
      <c r="AA189" s="136">
        <f>IF(COLUMN(AA$12)-COLUMN($V$12)+1&lt;=$U189,ROUNDUP(IF(SUM($V189:Z189)+($E189-SUM($V189:Z189))*$N189&gt;$E189-$O189,$E189-$O189-SUM($V189:Z189),($E189-SUM($V189:Z189))*$N189),0),0)</f>
        <v>0</v>
      </c>
      <c r="AB189" s="136">
        <f>IF(COLUMN(AB$12)-COLUMN($V$12)+1&lt;=$U189,ROUNDUP(IF(SUM($V189:AA189)+($E189-SUM($V189:AA189))*$N189&gt;$E189-$O189,$E189-$O189-SUM($V189:AA189),($E189-SUM($V189:AA189))*$N189),0),0)</f>
        <v>0</v>
      </c>
      <c r="AC189" s="136">
        <f>IF(COLUMN(AC$12)-COLUMN($V$12)+1&lt;=$U189,ROUNDUP(IF(SUM($V189:AB189)+($E189-SUM($V189:AB189))*$N189&gt;$E189-$O189,$E189-$O189-SUM($V189:AB189),($E189-SUM($V189:AB189))*$N189),0),0)</f>
        <v>0</v>
      </c>
      <c r="AD189" s="136">
        <f>IF(COLUMN(AD$12)-COLUMN($V$12)+1&lt;=$U189,ROUNDUP(IF(SUM($V189:AC189)+($E189-SUM($V189:AC189))*$N189&gt;$E189-$O189,$E189-$O189-SUM($V189:AC189),($E189-SUM($V189:AC189))*$N189),0),0)</f>
        <v>0</v>
      </c>
      <c r="AE189" s="136">
        <f>IF(COLUMN(AE$12)-COLUMN($V$12)+1&lt;=$U189,ROUNDUP(IF(SUM($V189:AD189)+($E189-SUM($V189:AD189))*$N189&gt;$E189-$O189,$E189-$O189-SUM($V189:AD189),($E189-SUM($V189:AD189))*$N189),0),0)</f>
        <v>0</v>
      </c>
      <c r="AF189" s="136">
        <f>IF(COLUMN(AF$12)-COLUMN($V$12)+1&lt;=$U189,ROUNDUP(IF(SUM($V189:AE189)+($E189-SUM($V189:AE189))*$N189&gt;$E189-$O189,$E189-$O189-SUM($V189:AE189),($E189-SUM($V189:AE189))*$N189),0),0)</f>
        <v>0</v>
      </c>
      <c r="AG189" s="136">
        <f>IF(COLUMN(AG$12)-COLUMN($V$12)+1&lt;=$U189,ROUNDUP(IF(SUM($V189:AF189)+($E189-SUM($V189:AF189))*$N189&gt;$E189-$O189,$E189-$O189-SUM($V189:AF189),($E189-SUM($V189:AF189))*$N189),0),0)</f>
        <v>0</v>
      </c>
      <c r="AH189" s="136">
        <f>IF(COLUMN(AH$12)-COLUMN($V$12)+1&lt;=$U189,ROUNDUP(IF(SUM($V189:AG189)+($E189-SUM($V189:AG189))*$N189&gt;$E189-$O189,$E189-$O189-SUM($V189:AG189),($E189-SUM($V189:AG189))*$N189),0),0)</f>
        <v>0</v>
      </c>
      <c r="AI189" s="136">
        <f>IF(COLUMN(AI$12)-COLUMN($V$12)+1&lt;=$U189,ROUNDUP(IF(SUM($V189:AH189)+($E189-SUM($V189:AH189))*$N189&gt;$E189-$O189,$E189-$O189-SUM($V189:AH189),($E189-SUM($V189:AH189))*$N189),0),0)</f>
        <v>0</v>
      </c>
      <c r="AJ189" s="136">
        <f>IF(COLUMN(AJ$12)-COLUMN($V$12)+1&lt;=$U189,ROUNDUP(IF(SUM($V189:AI189)+($E189-SUM($V189:AI189))*$N189&gt;$E189-$O189,$E189-$O189-SUM($V189:AI189),($E189-SUM($V189:AI189))*$N189),0),0)</f>
        <v>0</v>
      </c>
      <c r="AK189" s="136">
        <f>IF(COLUMN(AK$12)-COLUMN($V$12)+1&lt;=$U189,ROUNDUP(IF(SUM($V189:AJ189)+($E189-SUM($V189:AJ189))*$N189&gt;$E189-$O189,$E189-$O189-SUM($V189:AJ189),($E189-SUM($V189:AJ189))*$N189),0),0)</f>
        <v>0</v>
      </c>
      <c r="AL189" s="136">
        <f>IF(COLUMN(AL$12)-COLUMN($V$12)+1&lt;=$U189,ROUNDUP(IF(SUM($V189:AK189)+($E189-SUM($V189:AK189))*$N189&gt;$E189-$O189,$E189-$O189-SUM($V189:AK189),($E189-SUM($V189:AK189))*$N189),0),0)</f>
        <v>0</v>
      </c>
      <c r="AM189" s="136">
        <f>IF(COLUMN(AM$12)-COLUMN($V$12)+1&lt;=$U189,ROUNDUP(IF(SUM($V189:AL189)+($E189-SUM($V189:AL189))*$N189&gt;$E189-$O189,$E189-$O189-SUM($V189:AL189),($E189-SUM($V189:AL189))*$N189),0),0)</f>
        <v>0</v>
      </c>
      <c r="AN189" s="136">
        <f>IF(COLUMN(AN$12)-COLUMN($V$12)+1&lt;=$U189,ROUNDUP(IF(SUM($V189:AM189)+($E189-SUM($V189:AM189))*$N189&gt;$E189-$O189,$E189-$O189-SUM($V189:AM189),($E189-SUM($V189:AM189))*$N189),0),0)</f>
        <v>0</v>
      </c>
      <c r="AO189" s="136">
        <f>IF(COLUMN(AO$12)-COLUMN($V$12)+1&lt;=$U189,ROUNDUP(IF(SUM($V189:AN189)+($E189-SUM($V189:AN189))*$N189&gt;$E189-$O189,$E189-$O189-SUM($V189:AN189),($E189-SUM($V189:AN189))*$N189),0),0)</f>
        <v>0</v>
      </c>
      <c r="AP189" s="136">
        <f>IF(COLUMN(AP$12)-COLUMN($V$12)+1&lt;=$U189,ROUNDUP(IF(SUM($V189:AO189)+($E189-SUM($V189:AO189))*$N189&gt;$E189-$O189,$E189-$O189-SUM($V189:AO189),($E189-SUM($V189:AO189))*$N189),0),0)</f>
        <v>0</v>
      </c>
      <c r="AQ189" s="136">
        <f>IF(COLUMN(AQ$12)-COLUMN($V$12)+1&lt;=$U189,ROUNDUP(IF(SUM($V189:AP189)+($E189-SUM($V189:AP189))*$N189&gt;$E189-$O189,$E189-$O189-SUM($V189:AP189),($E189-SUM($V189:AP189))*$N189),0),0)</f>
        <v>0</v>
      </c>
      <c r="AR189" s="136">
        <f>IF(COLUMN(AR$12)-COLUMN($V$12)+1&lt;=$U189,ROUNDUP(IF(SUM($V189:AQ189)+($E189-SUM($V189:AQ189))*$N189&gt;$E189-$O189,$E189-$O189-SUM($V189:AQ189),($E189-SUM($V189:AQ189))*$N189),0),0)</f>
        <v>0</v>
      </c>
      <c r="AS189" s="136">
        <f>IF(COLUMN(AS$12)-COLUMN($V$12)+1&lt;=$U189,ROUNDUP(IF(SUM($V189:AR189)+($E189-SUM($V189:AR189))*$N189&gt;$E189-$O189,$E189-$O189-SUM($V189:AR189),($E189-SUM($V189:AR189))*$N189),0),0)</f>
        <v>0</v>
      </c>
      <c r="AT189" s="136">
        <f>IF(COLUMN(AT$12)-COLUMN($V$12)+1&lt;=$U189,ROUNDUP(IF(SUM($V189:AS189)+($E189-SUM($V189:AS189))*$N189&gt;$E189-$O189,$E189-$O189-SUM($V189:AS189),($E189-SUM($V189:AS189))*$N189),0),0)</f>
        <v>0</v>
      </c>
      <c r="AU189" s="136">
        <f>IF(COLUMN(AU$12)-COLUMN($V$12)+1&lt;=$U189,ROUNDUP(IF(SUM($V189:AT189)+($E189-SUM($V189:AT189))*$N189&gt;$E189-$O189,$E189-$O189-SUM($V189:AT189),($E189-SUM($V189:AT189))*$N189),0),0)</f>
        <v>0</v>
      </c>
      <c r="AV189" s="136">
        <f>IF(COLUMN(AV$12)-COLUMN($V$12)+1&lt;=$U189,ROUNDUP(IF(SUM($V189:AU189)+($E189-SUM($V189:AU189))*$N189&gt;$E189-$O189,$E189-$O189-SUM($V189:AU189),($E189-SUM($V189:AU189))*$N189),0),0)</f>
        <v>0</v>
      </c>
      <c r="AW189" s="136">
        <f>IF(COLUMN(AW$12)-COLUMN($V$12)+1&lt;=$U189,ROUNDUP(IF(SUM($V189:AV189)+($E189-SUM($V189:AV189))*$N189&gt;$E189-$O189,$E189-$O189-SUM($V189:AV189),($E189-SUM($V189:AV189))*$N189),0),0)</f>
        <v>0</v>
      </c>
      <c r="AX189" s="136">
        <f>IF(COLUMN(AX$12)-COLUMN($V$12)+1&lt;=$U189,ROUNDUP(IF(SUM($V189:AW189)+($E189-SUM($V189:AW189))*$N189&gt;$E189-$O189,$E189-$O189-SUM($V189:AW189),($E189-SUM($V189:AW189))*$N189),0),0)</f>
        <v>0</v>
      </c>
      <c r="AY189" s="136">
        <f>IF(COLUMN(AY$12)-COLUMN($V$12)+1&lt;=$U189,ROUNDUP(IF(SUM($V189:AX189)+($E189-SUM($V189:AX189))*$N189&gt;$E189-$O189,$E189-$O189-SUM($V189:AX189),($E189-SUM($V189:AX189))*$N189),0),0)</f>
        <v>0</v>
      </c>
      <c r="AZ189" s="136">
        <f>IF(COLUMN(AZ$12)-COLUMN($V$12)+1&lt;=$U189,ROUNDUP(IF(SUM($V189:AY189)+($E189-SUM($V189:AY189))*$N189&gt;$E189-$O189,$E189-$O189-SUM($V189:AY189),($E189-SUM($V189:AY189))*$N189),0),0)</f>
        <v>0</v>
      </c>
      <c r="BA189" s="136">
        <f>IF(COLUMN(BA$12)-COLUMN($V$12)+1&lt;=$U189,ROUNDUP(IF(SUM($V189:AZ189)+($E189-SUM($V189:AZ189))*$N189&gt;$E189-$O189,$E189-$O189-SUM($V189:AZ189),($E189-SUM($V189:AZ189))*$N189),0),0)</f>
        <v>0</v>
      </c>
      <c r="BB189" s="556">
        <f t="shared" si="172"/>
        <v>0</v>
      </c>
      <c r="BC189" s="556">
        <f t="shared" si="173"/>
        <v>0</v>
      </c>
      <c r="BD189" s="146">
        <f t="shared" si="174"/>
        <v>0</v>
      </c>
      <c r="BE189" s="146">
        <f t="shared" si="175"/>
        <v>0</v>
      </c>
      <c r="BF189" s="146">
        <f t="shared" si="176"/>
        <v>0</v>
      </c>
      <c r="BH189" s="557">
        <f t="shared" si="177"/>
        <v>0</v>
      </c>
      <c r="BI189" s="558">
        <f t="shared" si="150"/>
        <v>0</v>
      </c>
      <c r="BJ189" s="558">
        <f t="shared" si="151"/>
        <v>0</v>
      </c>
      <c r="BK189" s="557">
        <f t="shared" si="178"/>
        <v>0</v>
      </c>
      <c r="BL189" s="558">
        <f t="shared" si="152"/>
        <v>0</v>
      </c>
      <c r="BM189" s="558">
        <f t="shared" si="153"/>
        <v>0</v>
      </c>
      <c r="BN189" s="558">
        <f t="shared" si="154"/>
        <v>0</v>
      </c>
      <c r="BO189" s="558">
        <f t="shared" si="155"/>
        <v>0</v>
      </c>
      <c r="BP189" s="558">
        <f t="shared" si="156"/>
        <v>0</v>
      </c>
      <c r="BQ189" s="558">
        <f t="shared" si="157"/>
        <v>0</v>
      </c>
      <c r="BR189" s="533"/>
      <c r="BS189" s="557">
        <f t="shared" si="179"/>
        <v>0</v>
      </c>
      <c r="BT189" s="558">
        <f t="shared" si="158"/>
        <v>0</v>
      </c>
      <c r="BU189" s="558">
        <f t="shared" si="159"/>
        <v>0</v>
      </c>
      <c r="BV189" s="557">
        <f t="shared" si="180"/>
        <v>0</v>
      </c>
      <c r="BW189" s="558">
        <f t="shared" si="160"/>
        <v>0</v>
      </c>
      <c r="BX189" s="558">
        <f t="shared" si="161"/>
        <v>0</v>
      </c>
      <c r="BY189" s="558">
        <f t="shared" si="162"/>
        <v>0</v>
      </c>
      <c r="BZ189" s="558">
        <f t="shared" si="163"/>
        <v>0</v>
      </c>
      <c r="CA189" s="558">
        <f t="shared" si="164"/>
        <v>0</v>
      </c>
      <c r="CB189" s="558">
        <f t="shared" si="165"/>
        <v>0</v>
      </c>
      <c r="CC189" s="533"/>
      <c r="CD189" s="533"/>
      <c r="CE189" s="533"/>
      <c r="CF189" s="533"/>
      <c r="CG189" s="533"/>
      <c r="CH189" s="533"/>
      <c r="CI189" s="533"/>
      <c r="CJ189" s="533"/>
      <c r="CK189" s="533"/>
      <c r="CL189" s="533"/>
      <c r="CM189" s="533"/>
      <c r="CN189" s="533"/>
      <c r="CO189" s="533"/>
      <c r="CP189" s="533"/>
      <c r="CQ189" s="533"/>
      <c r="CR189" s="533"/>
      <c r="CS189" s="533"/>
      <c r="CT189" s="533"/>
      <c r="CU189" s="533"/>
      <c r="CV189" s="533"/>
      <c r="CW189" s="533"/>
      <c r="CX189" s="533"/>
      <c r="CY189" s="533"/>
      <c r="CZ189" s="533"/>
    </row>
    <row r="190" spans="2:104" ht="13.5" x14ac:dyDescent="0.2">
      <c r="B190" s="145" t="str">
        <f t="shared" si="145"/>
        <v/>
      </c>
      <c r="C190" s="550"/>
      <c r="D190" s="551"/>
      <c r="E190" s="552"/>
      <c r="F190" s="553"/>
      <c r="G190" s="553"/>
      <c r="H190" s="554"/>
      <c r="I190" s="554"/>
      <c r="J190" s="554"/>
      <c r="K190" s="554"/>
      <c r="L190" s="613" t="str" cm="1">
        <f t="array" ref="L190">IF(OR(NOT(ISBLANK(H190:K190))),SUM(H190:K190), "")</f>
        <v/>
      </c>
      <c r="M190" s="613" t="str">
        <f t="shared" si="146"/>
        <v/>
      </c>
      <c r="N190" s="555" t="str">
        <f t="shared" si="166"/>
        <v/>
      </c>
      <c r="O190" s="532">
        <f t="shared" si="167"/>
        <v>0</v>
      </c>
      <c r="P190" s="146">
        <f t="shared" si="168"/>
        <v>0</v>
      </c>
      <c r="Q190" s="146">
        <f t="shared" si="147"/>
        <v>0</v>
      </c>
      <c r="R190" s="146">
        <f t="shared" si="148"/>
        <v>0</v>
      </c>
      <c r="S190" s="146" t="str">
        <f t="shared" si="169"/>
        <v/>
      </c>
      <c r="T190" s="146" t="str">
        <f t="shared" si="170"/>
        <v/>
      </c>
      <c r="U190" s="146">
        <f t="shared" si="149"/>
        <v>0</v>
      </c>
      <c r="V190" s="136">
        <f t="shared" si="171"/>
        <v>0</v>
      </c>
      <c r="W190" s="136">
        <f>IF(COLUMN(W$12)-COLUMN($V$12)+1&lt;=$U190,ROUNDUP(IF(SUM($V190:V190)+($E190-SUM($V190:V190))*$N190&gt;$E190-$O190,$E190-$O190-SUM($V190:V190),($E190-SUM($V190:V190))*$N190),0),0)</f>
        <v>0</v>
      </c>
      <c r="X190" s="136">
        <f>IF(COLUMN(X$12)-COLUMN($V$12)+1&lt;=$U190,ROUNDUP(IF(SUM($V190:W190)+($E190-SUM($V190:W190))*$N190&gt;$E190-$O190,$E190-$O190-SUM($V190:W190),($E190-SUM($V190:W190))*$N190),0),0)</f>
        <v>0</v>
      </c>
      <c r="Y190" s="136">
        <f>IF(COLUMN(Y$12)-COLUMN($V$12)+1&lt;=$U190,ROUNDUP(IF(SUM($V190:X190)+($E190-SUM($V190:X190))*$N190&gt;$E190-$O190,$E190-$O190-SUM($V190:X190),($E190-SUM($V190:X190))*$N190),0),0)</f>
        <v>0</v>
      </c>
      <c r="Z190" s="136">
        <f>IF(COLUMN(Z$12)-COLUMN($V$12)+1&lt;=$U190,ROUNDUP(IF(SUM($V190:Y190)+($E190-SUM($V190:Y190))*$N190&gt;$E190-$O190,$E190-$O190-SUM($V190:Y190),($E190-SUM($V190:Y190))*$N190),0),0)</f>
        <v>0</v>
      </c>
      <c r="AA190" s="136">
        <f>IF(COLUMN(AA$12)-COLUMN($V$12)+1&lt;=$U190,ROUNDUP(IF(SUM($V190:Z190)+($E190-SUM($V190:Z190))*$N190&gt;$E190-$O190,$E190-$O190-SUM($V190:Z190),($E190-SUM($V190:Z190))*$N190),0),0)</f>
        <v>0</v>
      </c>
      <c r="AB190" s="136">
        <f>IF(COLUMN(AB$12)-COLUMN($V$12)+1&lt;=$U190,ROUNDUP(IF(SUM($V190:AA190)+($E190-SUM($V190:AA190))*$N190&gt;$E190-$O190,$E190-$O190-SUM($V190:AA190),($E190-SUM($V190:AA190))*$N190),0),0)</f>
        <v>0</v>
      </c>
      <c r="AC190" s="136">
        <f>IF(COLUMN(AC$12)-COLUMN($V$12)+1&lt;=$U190,ROUNDUP(IF(SUM($V190:AB190)+($E190-SUM($V190:AB190))*$N190&gt;$E190-$O190,$E190-$O190-SUM($V190:AB190),($E190-SUM($V190:AB190))*$N190),0),0)</f>
        <v>0</v>
      </c>
      <c r="AD190" s="136">
        <f>IF(COLUMN(AD$12)-COLUMN($V$12)+1&lt;=$U190,ROUNDUP(IF(SUM($V190:AC190)+($E190-SUM($V190:AC190))*$N190&gt;$E190-$O190,$E190-$O190-SUM($V190:AC190),($E190-SUM($V190:AC190))*$N190),0),0)</f>
        <v>0</v>
      </c>
      <c r="AE190" s="136">
        <f>IF(COLUMN(AE$12)-COLUMN($V$12)+1&lt;=$U190,ROUNDUP(IF(SUM($V190:AD190)+($E190-SUM($V190:AD190))*$N190&gt;$E190-$O190,$E190-$O190-SUM($V190:AD190),($E190-SUM($V190:AD190))*$N190),0),0)</f>
        <v>0</v>
      </c>
      <c r="AF190" s="136">
        <f>IF(COLUMN(AF$12)-COLUMN($V$12)+1&lt;=$U190,ROUNDUP(IF(SUM($V190:AE190)+($E190-SUM($V190:AE190))*$N190&gt;$E190-$O190,$E190-$O190-SUM($V190:AE190),($E190-SUM($V190:AE190))*$N190),0),0)</f>
        <v>0</v>
      </c>
      <c r="AG190" s="136">
        <f>IF(COLUMN(AG$12)-COLUMN($V$12)+1&lt;=$U190,ROUNDUP(IF(SUM($V190:AF190)+($E190-SUM($V190:AF190))*$N190&gt;$E190-$O190,$E190-$O190-SUM($V190:AF190),($E190-SUM($V190:AF190))*$N190),0),0)</f>
        <v>0</v>
      </c>
      <c r="AH190" s="136">
        <f>IF(COLUMN(AH$12)-COLUMN($V$12)+1&lt;=$U190,ROUNDUP(IF(SUM($V190:AG190)+($E190-SUM($V190:AG190))*$N190&gt;$E190-$O190,$E190-$O190-SUM($V190:AG190),($E190-SUM($V190:AG190))*$N190),0),0)</f>
        <v>0</v>
      </c>
      <c r="AI190" s="136">
        <f>IF(COLUMN(AI$12)-COLUMN($V$12)+1&lt;=$U190,ROUNDUP(IF(SUM($V190:AH190)+($E190-SUM($V190:AH190))*$N190&gt;$E190-$O190,$E190-$O190-SUM($V190:AH190),($E190-SUM($V190:AH190))*$N190),0),0)</f>
        <v>0</v>
      </c>
      <c r="AJ190" s="136">
        <f>IF(COLUMN(AJ$12)-COLUMN($V$12)+1&lt;=$U190,ROUNDUP(IF(SUM($V190:AI190)+($E190-SUM($V190:AI190))*$N190&gt;$E190-$O190,$E190-$O190-SUM($V190:AI190),($E190-SUM($V190:AI190))*$N190),0),0)</f>
        <v>0</v>
      </c>
      <c r="AK190" s="136">
        <f>IF(COLUMN(AK$12)-COLUMN($V$12)+1&lt;=$U190,ROUNDUP(IF(SUM($V190:AJ190)+($E190-SUM($V190:AJ190))*$N190&gt;$E190-$O190,$E190-$O190-SUM($V190:AJ190),($E190-SUM($V190:AJ190))*$N190),0),0)</f>
        <v>0</v>
      </c>
      <c r="AL190" s="136">
        <f>IF(COLUMN(AL$12)-COLUMN($V$12)+1&lt;=$U190,ROUNDUP(IF(SUM($V190:AK190)+($E190-SUM($V190:AK190))*$N190&gt;$E190-$O190,$E190-$O190-SUM($V190:AK190),($E190-SUM($V190:AK190))*$N190),0),0)</f>
        <v>0</v>
      </c>
      <c r="AM190" s="136">
        <f>IF(COLUMN(AM$12)-COLUMN($V$12)+1&lt;=$U190,ROUNDUP(IF(SUM($V190:AL190)+($E190-SUM($V190:AL190))*$N190&gt;$E190-$O190,$E190-$O190-SUM($V190:AL190),($E190-SUM($V190:AL190))*$N190),0),0)</f>
        <v>0</v>
      </c>
      <c r="AN190" s="136">
        <f>IF(COLUMN(AN$12)-COLUMN($V$12)+1&lt;=$U190,ROUNDUP(IF(SUM($V190:AM190)+($E190-SUM($V190:AM190))*$N190&gt;$E190-$O190,$E190-$O190-SUM($V190:AM190),($E190-SUM($V190:AM190))*$N190),0),0)</f>
        <v>0</v>
      </c>
      <c r="AO190" s="136">
        <f>IF(COLUMN(AO$12)-COLUMN($V$12)+1&lt;=$U190,ROUNDUP(IF(SUM($V190:AN190)+($E190-SUM($V190:AN190))*$N190&gt;$E190-$O190,$E190-$O190-SUM($V190:AN190),($E190-SUM($V190:AN190))*$N190),0),0)</f>
        <v>0</v>
      </c>
      <c r="AP190" s="136">
        <f>IF(COLUMN(AP$12)-COLUMN($V$12)+1&lt;=$U190,ROUNDUP(IF(SUM($V190:AO190)+($E190-SUM($V190:AO190))*$N190&gt;$E190-$O190,$E190-$O190-SUM($V190:AO190),($E190-SUM($V190:AO190))*$N190),0),0)</f>
        <v>0</v>
      </c>
      <c r="AQ190" s="136">
        <f>IF(COLUMN(AQ$12)-COLUMN($V$12)+1&lt;=$U190,ROUNDUP(IF(SUM($V190:AP190)+($E190-SUM($V190:AP190))*$N190&gt;$E190-$O190,$E190-$O190-SUM($V190:AP190),($E190-SUM($V190:AP190))*$N190),0),0)</f>
        <v>0</v>
      </c>
      <c r="AR190" s="136">
        <f>IF(COLUMN(AR$12)-COLUMN($V$12)+1&lt;=$U190,ROUNDUP(IF(SUM($V190:AQ190)+($E190-SUM($V190:AQ190))*$N190&gt;$E190-$O190,$E190-$O190-SUM($V190:AQ190),($E190-SUM($V190:AQ190))*$N190),0),0)</f>
        <v>0</v>
      </c>
      <c r="AS190" s="136">
        <f>IF(COLUMN(AS$12)-COLUMN($V$12)+1&lt;=$U190,ROUNDUP(IF(SUM($V190:AR190)+($E190-SUM($V190:AR190))*$N190&gt;$E190-$O190,$E190-$O190-SUM($V190:AR190),($E190-SUM($V190:AR190))*$N190),0),0)</f>
        <v>0</v>
      </c>
      <c r="AT190" s="136">
        <f>IF(COLUMN(AT$12)-COLUMN($V$12)+1&lt;=$U190,ROUNDUP(IF(SUM($V190:AS190)+($E190-SUM($V190:AS190))*$N190&gt;$E190-$O190,$E190-$O190-SUM($V190:AS190),($E190-SUM($V190:AS190))*$N190),0),0)</f>
        <v>0</v>
      </c>
      <c r="AU190" s="136">
        <f>IF(COLUMN(AU$12)-COLUMN($V$12)+1&lt;=$U190,ROUNDUP(IF(SUM($V190:AT190)+($E190-SUM($V190:AT190))*$N190&gt;$E190-$O190,$E190-$O190-SUM($V190:AT190),($E190-SUM($V190:AT190))*$N190),0),0)</f>
        <v>0</v>
      </c>
      <c r="AV190" s="136">
        <f>IF(COLUMN(AV$12)-COLUMN($V$12)+1&lt;=$U190,ROUNDUP(IF(SUM($V190:AU190)+($E190-SUM($V190:AU190))*$N190&gt;$E190-$O190,$E190-$O190-SUM($V190:AU190),($E190-SUM($V190:AU190))*$N190),0),0)</f>
        <v>0</v>
      </c>
      <c r="AW190" s="136">
        <f>IF(COLUMN(AW$12)-COLUMN($V$12)+1&lt;=$U190,ROUNDUP(IF(SUM($V190:AV190)+($E190-SUM($V190:AV190))*$N190&gt;$E190-$O190,$E190-$O190-SUM($V190:AV190),($E190-SUM($V190:AV190))*$N190),0),0)</f>
        <v>0</v>
      </c>
      <c r="AX190" s="136">
        <f>IF(COLUMN(AX$12)-COLUMN($V$12)+1&lt;=$U190,ROUNDUP(IF(SUM($V190:AW190)+($E190-SUM($V190:AW190))*$N190&gt;$E190-$O190,$E190-$O190-SUM($V190:AW190),($E190-SUM($V190:AW190))*$N190),0),0)</f>
        <v>0</v>
      </c>
      <c r="AY190" s="136">
        <f>IF(COLUMN(AY$12)-COLUMN($V$12)+1&lt;=$U190,ROUNDUP(IF(SUM($V190:AX190)+($E190-SUM($V190:AX190))*$N190&gt;$E190-$O190,$E190-$O190-SUM($V190:AX190),($E190-SUM($V190:AX190))*$N190),0),0)</f>
        <v>0</v>
      </c>
      <c r="AZ190" s="136">
        <f>IF(COLUMN(AZ$12)-COLUMN($V$12)+1&lt;=$U190,ROUNDUP(IF(SUM($V190:AY190)+($E190-SUM($V190:AY190))*$N190&gt;$E190-$O190,$E190-$O190-SUM($V190:AY190),($E190-SUM($V190:AY190))*$N190),0),0)</f>
        <v>0</v>
      </c>
      <c r="BA190" s="136">
        <f>IF(COLUMN(BA$12)-COLUMN($V$12)+1&lt;=$U190,ROUNDUP(IF(SUM($V190:AZ190)+($E190-SUM($V190:AZ190))*$N190&gt;$E190-$O190,$E190-$O190-SUM($V190:AZ190),($E190-SUM($V190:AZ190))*$N190),0),0)</f>
        <v>0</v>
      </c>
      <c r="BB190" s="556">
        <f t="shared" si="172"/>
        <v>0</v>
      </c>
      <c r="BC190" s="556">
        <f t="shared" si="173"/>
        <v>0</v>
      </c>
      <c r="BD190" s="146">
        <f t="shared" si="174"/>
        <v>0</v>
      </c>
      <c r="BE190" s="146">
        <f t="shared" si="175"/>
        <v>0</v>
      </c>
      <c r="BF190" s="146">
        <f t="shared" si="176"/>
        <v>0</v>
      </c>
      <c r="BH190" s="557">
        <f t="shared" si="177"/>
        <v>0</v>
      </c>
      <c r="BI190" s="558">
        <f t="shared" si="150"/>
        <v>0</v>
      </c>
      <c r="BJ190" s="558">
        <f t="shared" si="151"/>
        <v>0</v>
      </c>
      <c r="BK190" s="557">
        <f t="shared" si="178"/>
        <v>0</v>
      </c>
      <c r="BL190" s="558">
        <f t="shared" si="152"/>
        <v>0</v>
      </c>
      <c r="BM190" s="558">
        <f t="shared" si="153"/>
        <v>0</v>
      </c>
      <c r="BN190" s="558">
        <f t="shared" si="154"/>
        <v>0</v>
      </c>
      <c r="BO190" s="558">
        <f t="shared" si="155"/>
        <v>0</v>
      </c>
      <c r="BP190" s="558">
        <f t="shared" si="156"/>
        <v>0</v>
      </c>
      <c r="BQ190" s="558">
        <f t="shared" si="157"/>
        <v>0</v>
      </c>
      <c r="BR190" s="533"/>
      <c r="BS190" s="557">
        <f t="shared" si="179"/>
        <v>0</v>
      </c>
      <c r="BT190" s="558">
        <f t="shared" si="158"/>
        <v>0</v>
      </c>
      <c r="BU190" s="558">
        <f t="shared" si="159"/>
        <v>0</v>
      </c>
      <c r="BV190" s="557">
        <f t="shared" si="180"/>
        <v>0</v>
      </c>
      <c r="BW190" s="558">
        <f t="shared" si="160"/>
        <v>0</v>
      </c>
      <c r="BX190" s="558">
        <f t="shared" si="161"/>
        <v>0</v>
      </c>
      <c r="BY190" s="558">
        <f t="shared" si="162"/>
        <v>0</v>
      </c>
      <c r="BZ190" s="558">
        <f t="shared" si="163"/>
        <v>0</v>
      </c>
      <c r="CA190" s="558">
        <f t="shared" si="164"/>
        <v>0</v>
      </c>
      <c r="CB190" s="558">
        <f t="shared" si="165"/>
        <v>0</v>
      </c>
      <c r="CC190" s="533"/>
      <c r="CD190" s="533"/>
      <c r="CE190" s="533"/>
      <c r="CF190" s="533"/>
      <c r="CG190" s="533"/>
      <c r="CH190" s="533"/>
      <c r="CI190" s="533"/>
      <c r="CJ190" s="533"/>
      <c r="CK190" s="533"/>
      <c r="CL190" s="533"/>
      <c r="CM190" s="533"/>
      <c r="CN190" s="533"/>
      <c r="CO190" s="533"/>
      <c r="CP190" s="533"/>
      <c r="CQ190" s="533"/>
      <c r="CR190" s="533"/>
      <c r="CS190" s="533"/>
      <c r="CT190" s="533"/>
      <c r="CU190" s="533"/>
      <c r="CV190" s="533"/>
      <c r="CW190" s="533"/>
      <c r="CX190" s="533"/>
      <c r="CY190" s="533"/>
      <c r="CZ190" s="533"/>
    </row>
    <row r="191" spans="2:104" ht="13.5" x14ac:dyDescent="0.2">
      <c r="B191" s="145" t="str">
        <f t="shared" si="145"/>
        <v/>
      </c>
      <c r="C191" s="550"/>
      <c r="D191" s="551"/>
      <c r="E191" s="552"/>
      <c r="F191" s="553"/>
      <c r="G191" s="553"/>
      <c r="H191" s="554"/>
      <c r="I191" s="554"/>
      <c r="J191" s="554"/>
      <c r="K191" s="554"/>
      <c r="L191" s="613" t="str" cm="1">
        <f t="array" ref="L191">IF(OR(NOT(ISBLANK(H191:K191))),SUM(H191:K191), "")</f>
        <v/>
      </c>
      <c r="M191" s="613" t="str">
        <f t="shared" si="146"/>
        <v/>
      </c>
      <c r="N191" s="555" t="str">
        <f t="shared" si="166"/>
        <v/>
      </c>
      <c r="O191" s="532">
        <f t="shared" si="167"/>
        <v>0</v>
      </c>
      <c r="P191" s="146">
        <f t="shared" si="168"/>
        <v>0</v>
      </c>
      <c r="Q191" s="146">
        <f t="shared" si="147"/>
        <v>0</v>
      </c>
      <c r="R191" s="146">
        <f t="shared" si="148"/>
        <v>0</v>
      </c>
      <c r="S191" s="146" t="str">
        <f t="shared" si="169"/>
        <v/>
      </c>
      <c r="T191" s="146" t="str">
        <f t="shared" si="170"/>
        <v/>
      </c>
      <c r="U191" s="146">
        <f t="shared" si="149"/>
        <v>0</v>
      </c>
      <c r="V191" s="136">
        <f t="shared" si="171"/>
        <v>0</v>
      </c>
      <c r="W191" s="136">
        <f>IF(COLUMN(W$12)-COLUMN($V$12)+1&lt;=$U191,ROUNDUP(IF(SUM($V191:V191)+($E191-SUM($V191:V191))*$N191&gt;$E191-$O191,$E191-$O191-SUM($V191:V191),($E191-SUM($V191:V191))*$N191),0),0)</f>
        <v>0</v>
      </c>
      <c r="X191" s="136">
        <f>IF(COLUMN(X$12)-COLUMN($V$12)+1&lt;=$U191,ROUNDUP(IF(SUM($V191:W191)+($E191-SUM($V191:W191))*$N191&gt;$E191-$O191,$E191-$O191-SUM($V191:W191),($E191-SUM($V191:W191))*$N191),0),0)</f>
        <v>0</v>
      </c>
      <c r="Y191" s="136">
        <f>IF(COLUMN(Y$12)-COLUMN($V$12)+1&lt;=$U191,ROUNDUP(IF(SUM($V191:X191)+($E191-SUM($V191:X191))*$N191&gt;$E191-$O191,$E191-$O191-SUM($V191:X191),($E191-SUM($V191:X191))*$N191),0),0)</f>
        <v>0</v>
      </c>
      <c r="Z191" s="136">
        <f>IF(COLUMN(Z$12)-COLUMN($V$12)+1&lt;=$U191,ROUNDUP(IF(SUM($V191:Y191)+($E191-SUM($V191:Y191))*$N191&gt;$E191-$O191,$E191-$O191-SUM($V191:Y191),($E191-SUM($V191:Y191))*$N191),0),0)</f>
        <v>0</v>
      </c>
      <c r="AA191" s="136">
        <f>IF(COLUMN(AA$12)-COLUMN($V$12)+1&lt;=$U191,ROUNDUP(IF(SUM($V191:Z191)+($E191-SUM($V191:Z191))*$N191&gt;$E191-$O191,$E191-$O191-SUM($V191:Z191),($E191-SUM($V191:Z191))*$N191),0),0)</f>
        <v>0</v>
      </c>
      <c r="AB191" s="136">
        <f>IF(COLUMN(AB$12)-COLUMN($V$12)+1&lt;=$U191,ROUNDUP(IF(SUM($V191:AA191)+($E191-SUM($V191:AA191))*$N191&gt;$E191-$O191,$E191-$O191-SUM($V191:AA191),($E191-SUM($V191:AA191))*$N191),0),0)</f>
        <v>0</v>
      </c>
      <c r="AC191" s="136">
        <f>IF(COLUMN(AC$12)-COLUMN($V$12)+1&lt;=$U191,ROUNDUP(IF(SUM($V191:AB191)+($E191-SUM($V191:AB191))*$N191&gt;$E191-$O191,$E191-$O191-SUM($V191:AB191),($E191-SUM($V191:AB191))*$N191),0),0)</f>
        <v>0</v>
      </c>
      <c r="AD191" s="136">
        <f>IF(COLUMN(AD$12)-COLUMN($V$12)+1&lt;=$U191,ROUNDUP(IF(SUM($V191:AC191)+($E191-SUM($V191:AC191))*$N191&gt;$E191-$O191,$E191-$O191-SUM($V191:AC191),($E191-SUM($V191:AC191))*$N191),0),0)</f>
        <v>0</v>
      </c>
      <c r="AE191" s="136">
        <f>IF(COLUMN(AE$12)-COLUMN($V$12)+1&lt;=$U191,ROUNDUP(IF(SUM($V191:AD191)+($E191-SUM($V191:AD191))*$N191&gt;$E191-$O191,$E191-$O191-SUM($V191:AD191),($E191-SUM($V191:AD191))*$N191),0),0)</f>
        <v>0</v>
      </c>
      <c r="AF191" s="136">
        <f>IF(COLUMN(AF$12)-COLUMN($V$12)+1&lt;=$U191,ROUNDUP(IF(SUM($V191:AE191)+($E191-SUM($V191:AE191))*$N191&gt;$E191-$O191,$E191-$O191-SUM($V191:AE191),($E191-SUM($V191:AE191))*$N191),0),0)</f>
        <v>0</v>
      </c>
      <c r="AG191" s="136">
        <f>IF(COLUMN(AG$12)-COLUMN($V$12)+1&lt;=$U191,ROUNDUP(IF(SUM($V191:AF191)+($E191-SUM($V191:AF191))*$N191&gt;$E191-$O191,$E191-$O191-SUM($V191:AF191),($E191-SUM($V191:AF191))*$N191),0),0)</f>
        <v>0</v>
      </c>
      <c r="AH191" s="136">
        <f>IF(COLUMN(AH$12)-COLUMN($V$12)+1&lt;=$U191,ROUNDUP(IF(SUM($V191:AG191)+($E191-SUM($V191:AG191))*$N191&gt;$E191-$O191,$E191-$O191-SUM($V191:AG191),($E191-SUM($V191:AG191))*$N191),0),0)</f>
        <v>0</v>
      </c>
      <c r="AI191" s="136">
        <f>IF(COLUMN(AI$12)-COLUMN($V$12)+1&lt;=$U191,ROUNDUP(IF(SUM($V191:AH191)+($E191-SUM($V191:AH191))*$N191&gt;$E191-$O191,$E191-$O191-SUM($V191:AH191),($E191-SUM($V191:AH191))*$N191),0),0)</f>
        <v>0</v>
      </c>
      <c r="AJ191" s="136">
        <f>IF(COLUMN(AJ$12)-COLUMN($V$12)+1&lt;=$U191,ROUNDUP(IF(SUM($V191:AI191)+($E191-SUM($V191:AI191))*$N191&gt;$E191-$O191,$E191-$O191-SUM($V191:AI191),($E191-SUM($V191:AI191))*$N191),0),0)</f>
        <v>0</v>
      </c>
      <c r="AK191" s="136">
        <f>IF(COLUMN(AK$12)-COLUMN($V$12)+1&lt;=$U191,ROUNDUP(IF(SUM($V191:AJ191)+($E191-SUM($V191:AJ191))*$N191&gt;$E191-$O191,$E191-$O191-SUM($V191:AJ191),($E191-SUM($V191:AJ191))*$N191),0),0)</f>
        <v>0</v>
      </c>
      <c r="AL191" s="136">
        <f>IF(COLUMN(AL$12)-COLUMN($V$12)+1&lt;=$U191,ROUNDUP(IF(SUM($V191:AK191)+($E191-SUM($V191:AK191))*$N191&gt;$E191-$O191,$E191-$O191-SUM($V191:AK191),($E191-SUM($V191:AK191))*$N191),0),0)</f>
        <v>0</v>
      </c>
      <c r="AM191" s="136">
        <f>IF(COLUMN(AM$12)-COLUMN($V$12)+1&lt;=$U191,ROUNDUP(IF(SUM($V191:AL191)+($E191-SUM($V191:AL191))*$N191&gt;$E191-$O191,$E191-$O191-SUM($V191:AL191),($E191-SUM($V191:AL191))*$N191),0),0)</f>
        <v>0</v>
      </c>
      <c r="AN191" s="136">
        <f>IF(COLUMN(AN$12)-COLUMN($V$12)+1&lt;=$U191,ROUNDUP(IF(SUM($V191:AM191)+($E191-SUM($V191:AM191))*$N191&gt;$E191-$O191,$E191-$O191-SUM($V191:AM191),($E191-SUM($V191:AM191))*$N191),0),0)</f>
        <v>0</v>
      </c>
      <c r="AO191" s="136">
        <f>IF(COLUMN(AO$12)-COLUMN($V$12)+1&lt;=$U191,ROUNDUP(IF(SUM($V191:AN191)+($E191-SUM($V191:AN191))*$N191&gt;$E191-$O191,$E191-$O191-SUM($V191:AN191),($E191-SUM($V191:AN191))*$N191),0),0)</f>
        <v>0</v>
      </c>
      <c r="AP191" s="136">
        <f>IF(COLUMN(AP$12)-COLUMN($V$12)+1&lt;=$U191,ROUNDUP(IF(SUM($V191:AO191)+($E191-SUM($V191:AO191))*$N191&gt;$E191-$O191,$E191-$O191-SUM($V191:AO191),($E191-SUM($V191:AO191))*$N191),0),0)</f>
        <v>0</v>
      </c>
      <c r="AQ191" s="136">
        <f>IF(COLUMN(AQ$12)-COLUMN($V$12)+1&lt;=$U191,ROUNDUP(IF(SUM($V191:AP191)+($E191-SUM($V191:AP191))*$N191&gt;$E191-$O191,$E191-$O191-SUM($V191:AP191),($E191-SUM($V191:AP191))*$N191),0),0)</f>
        <v>0</v>
      </c>
      <c r="AR191" s="136">
        <f>IF(COLUMN(AR$12)-COLUMN($V$12)+1&lt;=$U191,ROUNDUP(IF(SUM($V191:AQ191)+($E191-SUM($V191:AQ191))*$N191&gt;$E191-$O191,$E191-$O191-SUM($V191:AQ191),($E191-SUM($V191:AQ191))*$N191),0),0)</f>
        <v>0</v>
      </c>
      <c r="AS191" s="136">
        <f>IF(COLUMN(AS$12)-COLUMN($V$12)+1&lt;=$U191,ROUNDUP(IF(SUM($V191:AR191)+($E191-SUM($V191:AR191))*$N191&gt;$E191-$O191,$E191-$O191-SUM($V191:AR191),($E191-SUM($V191:AR191))*$N191),0),0)</f>
        <v>0</v>
      </c>
      <c r="AT191" s="136">
        <f>IF(COLUMN(AT$12)-COLUMN($V$12)+1&lt;=$U191,ROUNDUP(IF(SUM($V191:AS191)+($E191-SUM($V191:AS191))*$N191&gt;$E191-$O191,$E191-$O191-SUM($V191:AS191),($E191-SUM($V191:AS191))*$N191),0),0)</f>
        <v>0</v>
      </c>
      <c r="AU191" s="136">
        <f>IF(COLUMN(AU$12)-COLUMN($V$12)+1&lt;=$U191,ROUNDUP(IF(SUM($V191:AT191)+($E191-SUM($V191:AT191))*$N191&gt;$E191-$O191,$E191-$O191-SUM($V191:AT191),($E191-SUM($V191:AT191))*$N191),0),0)</f>
        <v>0</v>
      </c>
      <c r="AV191" s="136">
        <f>IF(COLUMN(AV$12)-COLUMN($V$12)+1&lt;=$U191,ROUNDUP(IF(SUM($V191:AU191)+($E191-SUM($V191:AU191))*$N191&gt;$E191-$O191,$E191-$O191-SUM($V191:AU191),($E191-SUM($V191:AU191))*$N191),0),0)</f>
        <v>0</v>
      </c>
      <c r="AW191" s="136">
        <f>IF(COLUMN(AW$12)-COLUMN($V$12)+1&lt;=$U191,ROUNDUP(IF(SUM($V191:AV191)+($E191-SUM($V191:AV191))*$N191&gt;$E191-$O191,$E191-$O191-SUM($V191:AV191),($E191-SUM($V191:AV191))*$N191),0),0)</f>
        <v>0</v>
      </c>
      <c r="AX191" s="136">
        <f>IF(COLUMN(AX$12)-COLUMN($V$12)+1&lt;=$U191,ROUNDUP(IF(SUM($V191:AW191)+($E191-SUM($V191:AW191))*$N191&gt;$E191-$O191,$E191-$O191-SUM($V191:AW191),($E191-SUM($V191:AW191))*$N191),0),0)</f>
        <v>0</v>
      </c>
      <c r="AY191" s="136">
        <f>IF(COLUMN(AY$12)-COLUMN($V$12)+1&lt;=$U191,ROUNDUP(IF(SUM($V191:AX191)+($E191-SUM($V191:AX191))*$N191&gt;$E191-$O191,$E191-$O191-SUM($V191:AX191),($E191-SUM($V191:AX191))*$N191),0),0)</f>
        <v>0</v>
      </c>
      <c r="AZ191" s="136">
        <f>IF(COLUMN(AZ$12)-COLUMN($V$12)+1&lt;=$U191,ROUNDUP(IF(SUM($V191:AY191)+($E191-SUM($V191:AY191))*$N191&gt;$E191-$O191,$E191-$O191-SUM($V191:AY191),($E191-SUM($V191:AY191))*$N191),0),0)</f>
        <v>0</v>
      </c>
      <c r="BA191" s="136">
        <f>IF(COLUMN(BA$12)-COLUMN($V$12)+1&lt;=$U191,ROUNDUP(IF(SUM($V191:AZ191)+($E191-SUM($V191:AZ191))*$N191&gt;$E191-$O191,$E191-$O191-SUM($V191:AZ191),($E191-SUM($V191:AZ191))*$N191),0),0)</f>
        <v>0</v>
      </c>
      <c r="BB191" s="556">
        <f t="shared" si="172"/>
        <v>0</v>
      </c>
      <c r="BC191" s="556">
        <f t="shared" si="173"/>
        <v>0</v>
      </c>
      <c r="BD191" s="146">
        <f t="shared" si="174"/>
        <v>0</v>
      </c>
      <c r="BE191" s="146">
        <f t="shared" si="175"/>
        <v>0</v>
      </c>
      <c r="BF191" s="146">
        <f t="shared" si="176"/>
        <v>0</v>
      </c>
      <c r="BH191" s="557">
        <f t="shared" si="177"/>
        <v>0</v>
      </c>
      <c r="BI191" s="558">
        <f t="shared" si="150"/>
        <v>0</v>
      </c>
      <c r="BJ191" s="558">
        <f t="shared" si="151"/>
        <v>0</v>
      </c>
      <c r="BK191" s="557">
        <f t="shared" si="178"/>
        <v>0</v>
      </c>
      <c r="BL191" s="558">
        <f t="shared" si="152"/>
        <v>0</v>
      </c>
      <c r="BM191" s="558">
        <f t="shared" si="153"/>
        <v>0</v>
      </c>
      <c r="BN191" s="558">
        <f t="shared" si="154"/>
        <v>0</v>
      </c>
      <c r="BO191" s="558">
        <f t="shared" si="155"/>
        <v>0</v>
      </c>
      <c r="BP191" s="558">
        <f t="shared" si="156"/>
        <v>0</v>
      </c>
      <c r="BQ191" s="558">
        <f t="shared" si="157"/>
        <v>0</v>
      </c>
      <c r="BR191" s="533"/>
      <c r="BS191" s="557">
        <f t="shared" si="179"/>
        <v>0</v>
      </c>
      <c r="BT191" s="558">
        <f t="shared" si="158"/>
        <v>0</v>
      </c>
      <c r="BU191" s="558">
        <f t="shared" si="159"/>
        <v>0</v>
      </c>
      <c r="BV191" s="557">
        <f t="shared" si="180"/>
        <v>0</v>
      </c>
      <c r="BW191" s="558">
        <f t="shared" si="160"/>
        <v>0</v>
      </c>
      <c r="BX191" s="558">
        <f t="shared" si="161"/>
        <v>0</v>
      </c>
      <c r="BY191" s="558">
        <f t="shared" si="162"/>
        <v>0</v>
      </c>
      <c r="BZ191" s="558">
        <f t="shared" si="163"/>
        <v>0</v>
      </c>
      <c r="CA191" s="558">
        <f t="shared" si="164"/>
        <v>0</v>
      </c>
      <c r="CB191" s="558">
        <f t="shared" si="165"/>
        <v>0</v>
      </c>
      <c r="CC191" s="533"/>
      <c r="CD191" s="533"/>
      <c r="CE191" s="533"/>
      <c r="CF191" s="533"/>
      <c r="CG191" s="533"/>
      <c r="CH191" s="533"/>
      <c r="CI191" s="533"/>
      <c r="CJ191" s="533"/>
      <c r="CK191" s="533"/>
      <c r="CL191" s="533"/>
      <c r="CM191" s="533"/>
      <c r="CN191" s="533"/>
      <c r="CO191" s="533"/>
      <c r="CP191" s="533"/>
      <c r="CQ191" s="533"/>
      <c r="CR191" s="533"/>
      <c r="CS191" s="533"/>
      <c r="CT191" s="533"/>
      <c r="CU191" s="533"/>
      <c r="CV191" s="533"/>
      <c r="CW191" s="533"/>
      <c r="CX191" s="533"/>
      <c r="CY191" s="533"/>
      <c r="CZ191" s="533"/>
    </row>
    <row r="192" spans="2:104" ht="13.5" x14ac:dyDescent="0.2">
      <c r="B192" s="145" t="str">
        <f t="shared" si="145"/>
        <v/>
      </c>
      <c r="C192" s="550"/>
      <c r="D192" s="551"/>
      <c r="E192" s="552"/>
      <c r="F192" s="553"/>
      <c r="G192" s="553"/>
      <c r="H192" s="554"/>
      <c r="I192" s="554"/>
      <c r="J192" s="554"/>
      <c r="K192" s="554"/>
      <c r="L192" s="613" t="str" cm="1">
        <f t="array" ref="L192">IF(OR(NOT(ISBLANK(H192:K192))),SUM(H192:K192), "")</f>
        <v/>
      </c>
      <c r="M192" s="613" t="str">
        <f t="shared" si="146"/>
        <v/>
      </c>
      <c r="N192" s="555" t="str">
        <f t="shared" si="166"/>
        <v/>
      </c>
      <c r="O192" s="532">
        <f t="shared" si="167"/>
        <v>0</v>
      </c>
      <c r="P192" s="146">
        <f t="shared" si="168"/>
        <v>0</v>
      </c>
      <c r="Q192" s="146">
        <f t="shared" si="147"/>
        <v>0</v>
      </c>
      <c r="R192" s="146">
        <f t="shared" si="148"/>
        <v>0</v>
      </c>
      <c r="S192" s="146" t="str">
        <f t="shared" si="169"/>
        <v/>
      </c>
      <c r="T192" s="146" t="str">
        <f t="shared" si="170"/>
        <v/>
      </c>
      <c r="U192" s="146">
        <f t="shared" si="149"/>
        <v>0</v>
      </c>
      <c r="V192" s="136">
        <f t="shared" si="171"/>
        <v>0</v>
      </c>
      <c r="W192" s="136">
        <f>IF(COLUMN(W$12)-COLUMN($V$12)+1&lt;=$U192,ROUNDUP(IF(SUM($V192:V192)+($E192-SUM($V192:V192))*$N192&gt;$E192-$O192,$E192-$O192-SUM($V192:V192),($E192-SUM($V192:V192))*$N192),0),0)</f>
        <v>0</v>
      </c>
      <c r="X192" s="136">
        <f>IF(COLUMN(X$12)-COLUMN($V$12)+1&lt;=$U192,ROUNDUP(IF(SUM($V192:W192)+($E192-SUM($V192:W192))*$N192&gt;$E192-$O192,$E192-$O192-SUM($V192:W192),($E192-SUM($V192:W192))*$N192),0),0)</f>
        <v>0</v>
      </c>
      <c r="Y192" s="136">
        <f>IF(COLUMN(Y$12)-COLUMN($V$12)+1&lt;=$U192,ROUNDUP(IF(SUM($V192:X192)+($E192-SUM($V192:X192))*$N192&gt;$E192-$O192,$E192-$O192-SUM($V192:X192),($E192-SUM($V192:X192))*$N192),0),0)</f>
        <v>0</v>
      </c>
      <c r="Z192" s="136">
        <f>IF(COLUMN(Z$12)-COLUMN($V$12)+1&lt;=$U192,ROUNDUP(IF(SUM($V192:Y192)+($E192-SUM($V192:Y192))*$N192&gt;$E192-$O192,$E192-$O192-SUM($V192:Y192),($E192-SUM($V192:Y192))*$N192),0),0)</f>
        <v>0</v>
      </c>
      <c r="AA192" s="136">
        <f>IF(COLUMN(AA$12)-COLUMN($V$12)+1&lt;=$U192,ROUNDUP(IF(SUM($V192:Z192)+($E192-SUM($V192:Z192))*$N192&gt;$E192-$O192,$E192-$O192-SUM($V192:Z192),($E192-SUM($V192:Z192))*$N192),0),0)</f>
        <v>0</v>
      </c>
      <c r="AB192" s="136">
        <f>IF(COLUMN(AB$12)-COLUMN($V$12)+1&lt;=$U192,ROUNDUP(IF(SUM($V192:AA192)+($E192-SUM($V192:AA192))*$N192&gt;$E192-$O192,$E192-$O192-SUM($V192:AA192),($E192-SUM($V192:AA192))*$N192),0),0)</f>
        <v>0</v>
      </c>
      <c r="AC192" s="136">
        <f>IF(COLUMN(AC$12)-COLUMN($V$12)+1&lt;=$U192,ROUNDUP(IF(SUM($V192:AB192)+($E192-SUM($V192:AB192))*$N192&gt;$E192-$O192,$E192-$O192-SUM($V192:AB192),($E192-SUM($V192:AB192))*$N192),0),0)</f>
        <v>0</v>
      </c>
      <c r="AD192" s="136">
        <f>IF(COLUMN(AD$12)-COLUMN($V$12)+1&lt;=$U192,ROUNDUP(IF(SUM($V192:AC192)+($E192-SUM($V192:AC192))*$N192&gt;$E192-$O192,$E192-$O192-SUM($V192:AC192),($E192-SUM($V192:AC192))*$N192),0),0)</f>
        <v>0</v>
      </c>
      <c r="AE192" s="136">
        <f>IF(COLUMN(AE$12)-COLUMN($V$12)+1&lt;=$U192,ROUNDUP(IF(SUM($V192:AD192)+($E192-SUM($V192:AD192))*$N192&gt;$E192-$O192,$E192-$O192-SUM($V192:AD192),($E192-SUM($V192:AD192))*$N192),0),0)</f>
        <v>0</v>
      </c>
      <c r="AF192" s="136">
        <f>IF(COLUMN(AF$12)-COLUMN($V$12)+1&lt;=$U192,ROUNDUP(IF(SUM($V192:AE192)+($E192-SUM($V192:AE192))*$N192&gt;$E192-$O192,$E192-$O192-SUM($V192:AE192),($E192-SUM($V192:AE192))*$N192),0),0)</f>
        <v>0</v>
      </c>
      <c r="AG192" s="136">
        <f>IF(COLUMN(AG$12)-COLUMN($V$12)+1&lt;=$U192,ROUNDUP(IF(SUM($V192:AF192)+($E192-SUM($V192:AF192))*$N192&gt;$E192-$O192,$E192-$O192-SUM($V192:AF192),($E192-SUM($V192:AF192))*$N192),0),0)</f>
        <v>0</v>
      </c>
      <c r="AH192" s="136">
        <f>IF(COLUMN(AH$12)-COLUMN($V$12)+1&lt;=$U192,ROUNDUP(IF(SUM($V192:AG192)+($E192-SUM($V192:AG192))*$N192&gt;$E192-$O192,$E192-$O192-SUM($V192:AG192),($E192-SUM($V192:AG192))*$N192),0),0)</f>
        <v>0</v>
      </c>
      <c r="AI192" s="136">
        <f>IF(COLUMN(AI$12)-COLUMN($V$12)+1&lt;=$U192,ROUNDUP(IF(SUM($V192:AH192)+($E192-SUM($V192:AH192))*$N192&gt;$E192-$O192,$E192-$O192-SUM($V192:AH192),($E192-SUM($V192:AH192))*$N192),0),0)</f>
        <v>0</v>
      </c>
      <c r="AJ192" s="136">
        <f>IF(COLUMN(AJ$12)-COLUMN($V$12)+1&lt;=$U192,ROUNDUP(IF(SUM($V192:AI192)+($E192-SUM($V192:AI192))*$N192&gt;$E192-$O192,$E192-$O192-SUM($V192:AI192),($E192-SUM($V192:AI192))*$N192),0),0)</f>
        <v>0</v>
      </c>
      <c r="AK192" s="136">
        <f>IF(COLUMN(AK$12)-COLUMN($V$12)+1&lt;=$U192,ROUNDUP(IF(SUM($V192:AJ192)+($E192-SUM($V192:AJ192))*$N192&gt;$E192-$O192,$E192-$O192-SUM($V192:AJ192),($E192-SUM($V192:AJ192))*$N192),0),0)</f>
        <v>0</v>
      </c>
      <c r="AL192" s="136">
        <f>IF(COLUMN(AL$12)-COLUMN($V$12)+1&lt;=$U192,ROUNDUP(IF(SUM($V192:AK192)+($E192-SUM($V192:AK192))*$N192&gt;$E192-$O192,$E192-$O192-SUM($V192:AK192),($E192-SUM($V192:AK192))*$N192),0),0)</f>
        <v>0</v>
      </c>
      <c r="AM192" s="136">
        <f>IF(COLUMN(AM$12)-COLUMN($V$12)+1&lt;=$U192,ROUNDUP(IF(SUM($V192:AL192)+($E192-SUM($V192:AL192))*$N192&gt;$E192-$O192,$E192-$O192-SUM($V192:AL192),($E192-SUM($V192:AL192))*$N192),0),0)</f>
        <v>0</v>
      </c>
      <c r="AN192" s="136">
        <f>IF(COLUMN(AN$12)-COLUMN($V$12)+1&lt;=$U192,ROUNDUP(IF(SUM($V192:AM192)+($E192-SUM($V192:AM192))*$N192&gt;$E192-$O192,$E192-$O192-SUM($V192:AM192),($E192-SUM($V192:AM192))*$N192),0),0)</f>
        <v>0</v>
      </c>
      <c r="AO192" s="136">
        <f>IF(COLUMN(AO$12)-COLUMN($V$12)+1&lt;=$U192,ROUNDUP(IF(SUM($V192:AN192)+($E192-SUM($V192:AN192))*$N192&gt;$E192-$O192,$E192-$O192-SUM($V192:AN192),($E192-SUM($V192:AN192))*$N192),0),0)</f>
        <v>0</v>
      </c>
      <c r="AP192" s="136">
        <f>IF(COLUMN(AP$12)-COLUMN($V$12)+1&lt;=$U192,ROUNDUP(IF(SUM($V192:AO192)+($E192-SUM($V192:AO192))*$N192&gt;$E192-$O192,$E192-$O192-SUM($V192:AO192),($E192-SUM($V192:AO192))*$N192),0),0)</f>
        <v>0</v>
      </c>
      <c r="AQ192" s="136">
        <f>IF(COLUMN(AQ$12)-COLUMN($V$12)+1&lt;=$U192,ROUNDUP(IF(SUM($V192:AP192)+($E192-SUM($V192:AP192))*$N192&gt;$E192-$O192,$E192-$O192-SUM($V192:AP192),($E192-SUM($V192:AP192))*$N192),0),0)</f>
        <v>0</v>
      </c>
      <c r="AR192" s="136">
        <f>IF(COLUMN(AR$12)-COLUMN($V$12)+1&lt;=$U192,ROUNDUP(IF(SUM($V192:AQ192)+($E192-SUM($V192:AQ192))*$N192&gt;$E192-$O192,$E192-$O192-SUM($V192:AQ192),($E192-SUM($V192:AQ192))*$N192),0),0)</f>
        <v>0</v>
      </c>
      <c r="AS192" s="136">
        <f>IF(COLUMN(AS$12)-COLUMN($V$12)+1&lt;=$U192,ROUNDUP(IF(SUM($V192:AR192)+($E192-SUM($V192:AR192))*$N192&gt;$E192-$O192,$E192-$O192-SUM($V192:AR192),($E192-SUM($V192:AR192))*$N192),0),0)</f>
        <v>0</v>
      </c>
      <c r="AT192" s="136">
        <f>IF(COLUMN(AT$12)-COLUMN($V$12)+1&lt;=$U192,ROUNDUP(IF(SUM($V192:AS192)+($E192-SUM($V192:AS192))*$N192&gt;$E192-$O192,$E192-$O192-SUM($V192:AS192),($E192-SUM($V192:AS192))*$N192),0),0)</f>
        <v>0</v>
      </c>
      <c r="AU192" s="136">
        <f>IF(COLUMN(AU$12)-COLUMN($V$12)+1&lt;=$U192,ROUNDUP(IF(SUM($V192:AT192)+($E192-SUM($V192:AT192))*$N192&gt;$E192-$O192,$E192-$O192-SUM($V192:AT192),($E192-SUM($V192:AT192))*$N192),0),0)</f>
        <v>0</v>
      </c>
      <c r="AV192" s="136">
        <f>IF(COLUMN(AV$12)-COLUMN($V$12)+1&lt;=$U192,ROUNDUP(IF(SUM($V192:AU192)+($E192-SUM($V192:AU192))*$N192&gt;$E192-$O192,$E192-$O192-SUM($V192:AU192),($E192-SUM($V192:AU192))*$N192),0),0)</f>
        <v>0</v>
      </c>
      <c r="AW192" s="136">
        <f>IF(COLUMN(AW$12)-COLUMN($V$12)+1&lt;=$U192,ROUNDUP(IF(SUM($V192:AV192)+($E192-SUM($V192:AV192))*$N192&gt;$E192-$O192,$E192-$O192-SUM($V192:AV192),($E192-SUM($V192:AV192))*$N192),0),0)</f>
        <v>0</v>
      </c>
      <c r="AX192" s="136">
        <f>IF(COLUMN(AX$12)-COLUMN($V$12)+1&lt;=$U192,ROUNDUP(IF(SUM($V192:AW192)+($E192-SUM($V192:AW192))*$N192&gt;$E192-$O192,$E192-$O192-SUM($V192:AW192),($E192-SUM($V192:AW192))*$N192),0),0)</f>
        <v>0</v>
      </c>
      <c r="AY192" s="136">
        <f>IF(COLUMN(AY$12)-COLUMN($V$12)+1&lt;=$U192,ROUNDUP(IF(SUM($V192:AX192)+($E192-SUM($V192:AX192))*$N192&gt;$E192-$O192,$E192-$O192-SUM($V192:AX192),($E192-SUM($V192:AX192))*$N192),0),0)</f>
        <v>0</v>
      </c>
      <c r="AZ192" s="136">
        <f>IF(COLUMN(AZ$12)-COLUMN($V$12)+1&lt;=$U192,ROUNDUP(IF(SUM($V192:AY192)+($E192-SUM($V192:AY192))*$N192&gt;$E192-$O192,$E192-$O192-SUM($V192:AY192),($E192-SUM($V192:AY192))*$N192),0),0)</f>
        <v>0</v>
      </c>
      <c r="BA192" s="136">
        <f>IF(COLUMN(BA$12)-COLUMN($V$12)+1&lt;=$U192,ROUNDUP(IF(SUM($V192:AZ192)+($E192-SUM($V192:AZ192))*$N192&gt;$E192-$O192,$E192-$O192-SUM($V192:AZ192),($E192-SUM($V192:AZ192))*$N192),0),0)</f>
        <v>0</v>
      </c>
      <c r="BB192" s="556">
        <f t="shared" si="172"/>
        <v>0</v>
      </c>
      <c r="BC192" s="556">
        <f t="shared" si="173"/>
        <v>0</v>
      </c>
      <c r="BD192" s="146">
        <f t="shared" si="174"/>
        <v>0</v>
      </c>
      <c r="BE192" s="146">
        <f t="shared" si="175"/>
        <v>0</v>
      </c>
      <c r="BF192" s="146">
        <f t="shared" si="176"/>
        <v>0</v>
      </c>
      <c r="BH192" s="557">
        <f t="shared" si="177"/>
        <v>0</v>
      </c>
      <c r="BI192" s="558">
        <f t="shared" si="150"/>
        <v>0</v>
      </c>
      <c r="BJ192" s="558">
        <f t="shared" si="151"/>
        <v>0</v>
      </c>
      <c r="BK192" s="557">
        <f t="shared" si="178"/>
        <v>0</v>
      </c>
      <c r="BL192" s="558">
        <f t="shared" si="152"/>
        <v>0</v>
      </c>
      <c r="BM192" s="558">
        <f t="shared" si="153"/>
        <v>0</v>
      </c>
      <c r="BN192" s="558">
        <f t="shared" si="154"/>
        <v>0</v>
      </c>
      <c r="BO192" s="558">
        <f t="shared" si="155"/>
        <v>0</v>
      </c>
      <c r="BP192" s="558">
        <f t="shared" si="156"/>
        <v>0</v>
      </c>
      <c r="BQ192" s="558">
        <f t="shared" si="157"/>
        <v>0</v>
      </c>
      <c r="BR192" s="533"/>
      <c r="BS192" s="557">
        <f t="shared" si="179"/>
        <v>0</v>
      </c>
      <c r="BT192" s="558">
        <f t="shared" si="158"/>
        <v>0</v>
      </c>
      <c r="BU192" s="558">
        <f t="shared" si="159"/>
        <v>0</v>
      </c>
      <c r="BV192" s="557">
        <f t="shared" si="180"/>
        <v>0</v>
      </c>
      <c r="BW192" s="558">
        <f t="shared" si="160"/>
        <v>0</v>
      </c>
      <c r="BX192" s="558">
        <f t="shared" si="161"/>
        <v>0</v>
      </c>
      <c r="BY192" s="558">
        <f t="shared" si="162"/>
        <v>0</v>
      </c>
      <c r="BZ192" s="558">
        <f t="shared" si="163"/>
        <v>0</v>
      </c>
      <c r="CA192" s="558">
        <f t="shared" si="164"/>
        <v>0</v>
      </c>
      <c r="CB192" s="558">
        <f t="shared" si="165"/>
        <v>0</v>
      </c>
      <c r="CC192" s="533"/>
      <c r="CD192" s="533"/>
      <c r="CE192" s="533"/>
      <c r="CF192" s="533"/>
      <c r="CG192" s="533"/>
      <c r="CH192" s="533"/>
      <c r="CI192" s="533"/>
      <c r="CJ192" s="533"/>
      <c r="CK192" s="533"/>
      <c r="CL192" s="533"/>
      <c r="CM192" s="533"/>
      <c r="CN192" s="533"/>
      <c r="CO192" s="533"/>
      <c r="CP192" s="533"/>
      <c r="CQ192" s="533"/>
      <c r="CR192" s="533"/>
      <c r="CS192" s="533"/>
      <c r="CT192" s="533"/>
      <c r="CU192" s="533"/>
      <c r="CV192" s="533"/>
      <c r="CW192" s="533"/>
      <c r="CX192" s="533"/>
      <c r="CY192" s="533"/>
      <c r="CZ192" s="533"/>
    </row>
    <row r="193" spans="1:104" ht="13.5" x14ac:dyDescent="0.2">
      <c r="B193" s="145" t="str">
        <f t="shared" si="145"/>
        <v/>
      </c>
      <c r="C193" s="550"/>
      <c r="D193" s="551"/>
      <c r="E193" s="552"/>
      <c r="F193" s="553"/>
      <c r="G193" s="553"/>
      <c r="H193" s="554"/>
      <c r="I193" s="554"/>
      <c r="J193" s="554"/>
      <c r="K193" s="554"/>
      <c r="L193" s="613" t="str" cm="1">
        <f t="array" ref="L193">IF(OR(NOT(ISBLANK(H193:K193))),SUM(H193:K193), "")</f>
        <v/>
      </c>
      <c r="M193" s="613" t="str">
        <f t="shared" si="146"/>
        <v/>
      </c>
      <c r="N193" s="555" t="str">
        <f t="shared" si="166"/>
        <v/>
      </c>
      <c r="O193" s="532">
        <f t="shared" si="167"/>
        <v>0</v>
      </c>
      <c r="P193" s="146">
        <f t="shared" si="168"/>
        <v>0</v>
      </c>
      <c r="Q193" s="146">
        <f t="shared" si="147"/>
        <v>0</v>
      </c>
      <c r="R193" s="146">
        <f t="shared" si="148"/>
        <v>0</v>
      </c>
      <c r="S193" s="146" t="str">
        <f t="shared" si="169"/>
        <v/>
      </c>
      <c r="T193" s="146" t="str">
        <f t="shared" si="170"/>
        <v/>
      </c>
      <c r="U193" s="146">
        <f t="shared" si="149"/>
        <v>0</v>
      </c>
      <c r="V193" s="136">
        <f t="shared" si="171"/>
        <v>0</v>
      </c>
      <c r="W193" s="136">
        <f>IF(COLUMN(W$12)-COLUMN($V$12)+1&lt;=$U193,ROUNDUP(IF(SUM($V193:V193)+($E193-SUM($V193:V193))*$N193&gt;$E193-$O193,$E193-$O193-SUM($V193:V193),($E193-SUM($V193:V193))*$N193),0),0)</f>
        <v>0</v>
      </c>
      <c r="X193" s="136">
        <f>IF(COLUMN(X$12)-COLUMN($V$12)+1&lt;=$U193,ROUNDUP(IF(SUM($V193:W193)+($E193-SUM($V193:W193))*$N193&gt;$E193-$O193,$E193-$O193-SUM($V193:W193),($E193-SUM($V193:W193))*$N193),0),0)</f>
        <v>0</v>
      </c>
      <c r="Y193" s="136">
        <f>IF(COLUMN(Y$12)-COLUMN($V$12)+1&lt;=$U193,ROUNDUP(IF(SUM($V193:X193)+($E193-SUM($V193:X193))*$N193&gt;$E193-$O193,$E193-$O193-SUM($V193:X193),($E193-SUM($V193:X193))*$N193),0),0)</f>
        <v>0</v>
      </c>
      <c r="Z193" s="136">
        <f>IF(COLUMN(Z$12)-COLUMN($V$12)+1&lt;=$U193,ROUNDUP(IF(SUM($V193:Y193)+($E193-SUM($V193:Y193))*$N193&gt;$E193-$O193,$E193-$O193-SUM($V193:Y193),($E193-SUM($V193:Y193))*$N193),0),0)</f>
        <v>0</v>
      </c>
      <c r="AA193" s="136">
        <f>IF(COLUMN(AA$12)-COLUMN($V$12)+1&lt;=$U193,ROUNDUP(IF(SUM($V193:Z193)+($E193-SUM($V193:Z193))*$N193&gt;$E193-$O193,$E193-$O193-SUM($V193:Z193),($E193-SUM($V193:Z193))*$N193),0),0)</f>
        <v>0</v>
      </c>
      <c r="AB193" s="136">
        <f>IF(COLUMN(AB$12)-COLUMN($V$12)+1&lt;=$U193,ROUNDUP(IF(SUM($V193:AA193)+($E193-SUM($V193:AA193))*$N193&gt;$E193-$O193,$E193-$O193-SUM($V193:AA193),($E193-SUM($V193:AA193))*$N193),0),0)</f>
        <v>0</v>
      </c>
      <c r="AC193" s="136">
        <f>IF(COLUMN(AC$12)-COLUMN($V$12)+1&lt;=$U193,ROUNDUP(IF(SUM($V193:AB193)+($E193-SUM($V193:AB193))*$N193&gt;$E193-$O193,$E193-$O193-SUM($V193:AB193),($E193-SUM($V193:AB193))*$N193),0),0)</f>
        <v>0</v>
      </c>
      <c r="AD193" s="136">
        <f>IF(COLUMN(AD$12)-COLUMN($V$12)+1&lt;=$U193,ROUNDUP(IF(SUM($V193:AC193)+($E193-SUM($V193:AC193))*$N193&gt;$E193-$O193,$E193-$O193-SUM($V193:AC193),($E193-SUM($V193:AC193))*$N193),0),0)</f>
        <v>0</v>
      </c>
      <c r="AE193" s="136">
        <f>IF(COLUMN(AE$12)-COLUMN($V$12)+1&lt;=$U193,ROUNDUP(IF(SUM($V193:AD193)+($E193-SUM($V193:AD193))*$N193&gt;$E193-$O193,$E193-$O193-SUM($V193:AD193),($E193-SUM($V193:AD193))*$N193),0),0)</f>
        <v>0</v>
      </c>
      <c r="AF193" s="136">
        <f>IF(COLUMN(AF$12)-COLUMN($V$12)+1&lt;=$U193,ROUNDUP(IF(SUM($V193:AE193)+($E193-SUM($V193:AE193))*$N193&gt;$E193-$O193,$E193-$O193-SUM($V193:AE193),($E193-SUM($V193:AE193))*$N193),0),0)</f>
        <v>0</v>
      </c>
      <c r="AG193" s="136">
        <f>IF(COLUMN(AG$12)-COLUMN($V$12)+1&lt;=$U193,ROUNDUP(IF(SUM($V193:AF193)+($E193-SUM($V193:AF193))*$N193&gt;$E193-$O193,$E193-$O193-SUM($V193:AF193),($E193-SUM($V193:AF193))*$N193),0),0)</f>
        <v>0</v>
      </c>
      <c r="AH193" s="136">
        <f>IF(COLUMN(AH$12)-COLUMN($V$12)+1&lt;=$U193,ROUNDUP(IF(SUM($V193:AG193)+($E193-SUM($V193:AG193))*$N193&gt;$E193-$O193,$E193-$O193-SUM($V193:AG193),($E193-SUM($V193:AG193))*$N193),0),0)</f>
        <v>0</v>
      </c>
      <c r="AI193" s="136">
        <f>IF(COLUMN(AI$12)-COLUMN($V$12)+1&lt;=$U193,ROUNDUP(IF(SUM($V193:AH193)+($E193-SUM($V193:AH193))*$N193&gt;$E193-$O193,$E193-$O193-SUM($V193:AH193),($E193-SUM($V193:AH193))*$N193),0),0)</f>
        <v>0</v>
      </c>
      <c r="AJ193" s="136">
        <f>IF(COLUMN(AJ$12)-COLUMN($V$12)+1&lt;=$U193,ROUNDUP(IF(SUM($V193:AI193)+($E193-SUM($V193:AI193))*$N193&gt;$E193-$O193,$E193-$O193-SUM($V193:AI193),($E193-SUM($V193:AI193))*$N193),0),0)</f>
        <v>0</v>
      </c>
      <c r="AK193" s="136">
        <f>IF(COLUMN(AK$12)-COLUMN($V$12)+1&lt;=$U193,ROUNDUP(IF(SUM($V193:AJ193)+($E193-SUM($V193:AJ193))*$N193&gt;$E193-$O193,$E193-$O193-SUM($V193:AJ193),($E193-SUM($V193:AJ193))*$N193),0),0)</f>
        <v>0</v>
      </c>
      <c r="AL193" s="136">
        <f>IF(COLUMN(AL$12)-COLUMN($V$12)+1&lt;=$U193,ROUNDUP(IF(SUM($V193:AK193)+($E193-SUM($V193:AK193))*$N193&gt;$E193-$O193,$E193-$O193-SUM($V193:AK193),($E193-SUM($V193:AK193))*$N193),0),0)</f>
        <v>0</v>
      </c>
      <c r="AM193" s="136">
        <f>IF(COLUMN(AM$12)-COLUMN($V$12)+1&lt;=$U193,ROUNDUP(IF(SUM($V193:AL193)+($E193-SUM($V193:AL193))*$N193&gt;$E193-$O193,$E193-$O193-SUM($V193:AL193),($E193-SUM($V193:AL193))*$N193),0),0)</f>
        <v>0</v>
      </c>
      <c r="AN193" s="136">
        <f>IF(COLUMN(AN$12)-COLUMN($V$12)+1&lt;=$U193,ROUNDUP(IF(SUM($V193:AM193)+($E193-SUM($V193:AM193))*$N193&gt;$E193-$O193,$E193-$O193-SUM($V193:AM193),($E193-SUM($V193:AM193))*$N193),0),0)</f>
        <v>0</v>
      </c>
      <c r="AO193" s="136">
        <f>IF(COLUMN(AO$12)-COLUMN($V$12)+1&lt;=$U193,ROUNDUP(IF(SUM($V193:AN193)+($E193-SUM($V193:AN193))*$N193&gt;$E193-$O193,$E193-$O193-SUM($V193:AN193),($E193-SUM($V193:AN193))*$N193),0),0)</f>
        <v>0</v>
      </c>
      <c r="AP193" s="136">
        <f>IF(COLUMN(AP$12)-COLUMN($V$12)+1&lt;=$U193,ROUNDUP(IF(SUM($V193:AO193)+($E193-SUM($V193:AO193))*$N193&gt;$E193-$O193,$E193-$O193-SUM($V193:AO193),($E193-SUM($V193:AO193))*$N193),0),0)</f>
        <v>0</v>
      </c>
      <c r="AQ193" s="136">
        <f>IF(COLUMN(AQ$12)-COLUMN($V$12)+1&lt;=$U193,ROUNDUP(IF(SUM($V193:AP193)+($E193-SUM($V193:AP193))*$N193&gt;$E193-$O193,$E193-$O193-SUM($V193:AP193),($E193-SUM($V193:AP193))*$N193),0),0)</f>
        <v>0</v>
      </c>
      <c r="AR193" s="136">
        <f>IF(COLUMN(AR$12)-COLUMN($V$12)+1&lt;=$U193,ROUNDUP(IF(SUM($V193:AQ193)+($E193-SUM($V193:AQ193))*$N193&gt;$E193-$O193,$E193-$O193-SUM($V193:AQ193),($E193-SUM($V193:AQ193))*$N193),0),0)</f>
        <v>0</v>
      </c>
      <c r="AS193" s="136">
        <f>IF(COLUMN(AS$12)-COLUMN($V$12)+1&lt;=$U193,ROUNDUP(IF(SUM($V193:AR193)+($E193-SUM($V193:AR193))*$N193&gt;$E193-$O193,$E193-$O193-SUM($V193:AR193),($E193-SUM($V193:AR193))*$N193),0),0)</f>
        <v>0</v>
      </c>
      <c r="AT193" s="136">
        <f>IF(COLUMN(AT$12)-COLUMN($V$12)+1&lt;=$U193,ROUNDUP(IF(SUM($V193:AS193)+($E193-SUM($V193:AS193))*$N193&gt;$E193-$O193,$E193-$O193-SUM($V193:AS193),($E193-SUM($V193:AS193))*$N193),0),0)</f>
        <v>0</v>
      </c>
      <c r="AU193" s="136">
        <f>IF(COLUMN(AU$12)-COLUMN($V$12)+1&lt;=$U193,ROUNDUP(IF(SUM($V193:AT193)+($E193-SUM($V193:AT193))*$N193&gt;$E193-$O193,$E193-$O193-SUM($V193:AT193),($E193-SUM($V193:AT193))*$N193),0),0)</f>
        <v>0</v>
      </c>
      <c r="AV193" s="136">
        <f>IF(COLUMN(AV$12)-COLUMN($V$12)+1&lt;=$U193,ROUNDUP(IF(SUM($V193:AU193)+($E193-SUM($V193:AU193))*$N193&gt;$E193-$O193,$E193-$O193-SUM($V193:AU193),($E193-SUM($V193:AU193))*$N193),0),0)</f>
        <v>0</v>
      </c>
      <c r="AW193" s="136">
        <f>IF(COLUMN(AW$12)-COLUMN($V$12)+1&lt;=$U193,ROUNDUP(IF(SUM($V193:AV193)+($E193-SUM($V193:AV193))*$N193&gt;$E193-$O193,$E193-$O193-SUM($V193:AV193),($E193-SUM($V193:AV193))*$N193),0),0)</f>
        <v>0</v>
      </c>
      <c r="AX193" s="136">
        <f>IF(COLUMN(AX$12)-COLUMN($V$12)+1&lt;=$U193,ROUNDUP(IF(SUM($V193:AW193)+($E193-SUM($V193:AW193))*$N193&gt;$E193-$O193,$E193-$O193-SUM($V193:AW193),($E193-SUM($V193:AW193))*$N193),0),0)</f>
        <v>0</v>
      </c>
      <c r="AY193" s="136">
        <f>IF(COLUMN(AY$12)-COLUMN($V$12)+1&lt;=$U193,ROUNDUP(IF(SUM($V193:AX193)+($E193-SUM($V193:AX193))*$N193&gt;$E193-$O193,$E193-$O193-SUM($V193:AX193),($E193-SUM($V193:AX193))*$N193),0),0)</f>
        <v>0</v>
      </c>
      <c r="AZ193" s="136">
        <f>IF(COLUMN(AZ$12)-COLUMN($V$12)+1&lt;=$U193,ROUNDUP(IF(SUM($V193:AY193)+($E193-SUM($V193:AY193))*$N193&gt;$E193-$O193,$E193-$O193-SUM($V193:AY193),($E193-SUM($V193:AY193))*$N193),0),0)</f>
        <v>0</v>
      </c>
      <c r="BA193" s="136">
        <f>IF(COLUMN(BA$12)-COLUMN($V$12)+1&lt;=$U193,ROUNDUP(IF(SUM($V193:AZ193)+($E193-SUM($V193:AZ193))*$N193&gt;$E193-$O193,$E193-$O193-SUM($V193:AZ193),($E193-SUM($V193:AZ193))*$N193),0),0)</f>
        <v>0</v>
      </c>
      <c r="BB193" s="556">
        <f t="shared" si="172"/>
        <v>0</v>
      </c>
      <c r="BC193" s="556">
        <f t="shared" si="173"/>
        <v>0</v>
      </c>
      <c r="BD193" s="146">
        <f t="shared" si="174"/>
        <v>0</v>
      </c>
      <c r="BE193" s="146">
        <f t="shared" si="175"/>
        <v>0</v>
      </c>
      <c r="BF193" s="146">
        <f t="shared" si="176"/>
        <v>0</v>
      </c>
      <c r="BH193" s="557">
        <f t="shared" si="177"/>
        <v>0</v>
      </c>
      <c r="BI193" s="558">
        <f t="shared" si="150"/>
        <v>0</v>
      </c>
      <c r="BJ193" s="558">
        <f t="shared" si="151"/>
        <v>0</v>
      </c>
      <c r="BK193" s="557">
        <f t="shared" si="178"/>
        <v>0</v>
      </c>
      <c r="BL193" s="558">
        <f t="shared" si="152"/>
        <v>0</v>
      </c>
      <c r="BM193" s="558">
        <f t="shared" si="153"/>
        <v>0</v>
      </c>
      <c r="BN193" s="558">
        <f t="shared" si="154"/>
        <v>0</v>
      </c>
      <c r="BO193" s="558">
        <f t="shared" si="155"/>
        <v>0</v>
      </c>
      <c r="BP193" s="558">
        <f t="shared" si="156"/>
        <v>0</v>
      </c>
      <c r="BQ193" s="558">
        <f t="shared" si="157"/>
        <v>0</v>
      </c>
      <c r="BR193" s="533"/>
      <c r="BS193" s="557">
        <f t="shared" si="179"/>
        <v>0</v>
      </c>
      <c r="BT193" s="558">
        <f t="shared" si="158"/>
        <v>0</v>
      </c>
      <c r="BU193" s="558">
        <f t="shared" si="159"/>
        <v>0</v>
      </c>
      <c r="BV193" s="557">
        <f t="shared" si="180"/>
        <v>0</v>
      </c>
      <c r="BW193" s="558">
        <f t="shared" si="160"/>
        <v>0</v>
      </c>
      <c r="BX193" s="558">
        <f t="shared" si="161"/>
        <v>0</v>
      </c>
      <c r="BY193" s="558">
        <f t="shared" si="162"/>
        <v>0</v>
      </c>
      <c r="BZ193" s="558">
        <f t="shared" si="163"/>
        <v>0</v>
      </c>
      <c r="CA193" s="558">
        <f t="shared" si="164"/>
        <v>0</v>
      </c>
      <c r="CB193" s="558">
        <f t="shared" si="165"/>
        <v>0</v>
      </c>
      <c r="CC193" s="533"/>
      <c r="CD193" s="533"/>
      <c r="CE193" s="533"/>
      <c r="CF193" s="533"/>
      <c r="CG193" s="533"/>
      <c r="CH193" s="533"/>
      <c r="CI193" s="533"/>
      <c r="CJ193" s="533"/>
      <c r="CK193" s="533"/>
      <c r="CL193" s="533"/>
      <c r="CM193" s="533"/>
      <c r="CN193" s="533"/>
      <c r="CO193" s="533"/>
      <c r="CP193" s="533"/>
      <c r="CQ193" s="533"/>
      <c r="CR193" s="533"/>
      <c r="CS193" s="533"/>
      <c r="CT193" s="533"/>
      <c r="CU193" s="533"/>
      <c r="CV193" s="533"/>
      <c r="CW193" s="533"/>
      <c r="CX193" s="533"/>
      <c r="CY193" s="533"/>
      <c r="CZ193" s="533"/>
    </row>
    <row r="194" spans="1:104" ht="13.5" x14ac:dyDescent="0.2">
      <c r="B194" s="145" t="str">
        <f t="shared" si="145"/>
        <v/>
      </c>
      <c r="C194" s="550"/>
      <c r="D194" s="551"/>
      <c r="E194" s="552"/>
      <c r="F194" s="553"/>
      <c r="G194" s="553"/>
      <c r="H194" s="554"/>
      <c r="I194" s="554"/>
      <c r="J194" s="554"/>
      <c r="K194" s="554"/>
      <c r="L194" s="613" t="str" cm="1">
        <f t="array" ref="L194">IF(OR(NOT(ISBLANK(H194:K194))),SUM(H194:K194), "")</f>
        <v/>
      </c>
      <c r="M194" s="613" t="str">
        <f t="shared" si="146"/>
        <v/>
      </c>
      <c r="N194" s="555" t="str">
        <f t="shared" si="166"/>
        <v/>
      </c>
      <c r="O194" s="532">
        <f t="shared" si="167"/>
        <v>0</v>
      </c>
      <c r="P194" s="146">
        <f t="shared" si="168"/>
        <v>0</v>
      </c>
      <c r="Q194" s="146">
        <f t="shared" si="147"/>
        <v>0</v>
      </c>
      <c r="R194" s="146">
        <f t="shared" si="148"/>
        <v>0</v>
      </c>
      <c r="S194" s="146" t="str">
        <f t="shared" si="169"/>
        <v/>
      </c>
      <c r="T194" s="146" t="str">
        <f t="shared" si="170"/>
        <v/>
      </c>
      <c r="U194" s="146">
        <f t="shared" si="149"/>
        <v>0</v>
      </c>
      <c r="V194" s="136">
        <f t="shared" si="171"/>
        <v>0</v>
      </c>
      <c r="W194" s="136">
        <f>IF(COLUMN(W$12)-COLUMN($V$12)+1&lt;=$U194,ROUNDUP(IF(SUM($V194:V194)+($E194-SUM($V194:V194))*$N194&gt;$E194-$O194,$E194-$O194-SUM($V194:V194),($E194-SUM($V194:V194))*$N194),0),0)</f>
        <v>0</v>
      </c>
      <c r="X194" s="136">
        <f>IF(COLUMN(X$12)-COLUMN($V$12)+1&lt;=$U194,ROUNDUP(IF(SUM($V194:W194)+($E194-SUM($V194:W194))*$N194&gt;$E194-$O194,$E194-$O194-SUM($V194:W194),($E194-SUM($V194:W194))*$N194),0),0)</f>
        <v>0</v>
      </c>
      <c r="Y194" s="136">
        <f>IF(COLUMN(Y$12)-COLUMN($V$12)+1&lt;=$U194,ROUNDUP(IF(SUM($V194:X194)+($E194-SUM($V194:X194))*$N194&gt;$E194-$O194,$E194-$O194-SUM($V194:X194),($E194-SUM($V194:X194))*$N194),0),0)</f>
        <v>0</v>
      </c>
      <c r="Z194" s="136">
        <f>IF(COLUMN(Z$12)-COLUMN($V$12)+1&lt;=$U194,ROUNDUP(IF(SUM($V194:Y194)+($E194-SUM($V194:Y194))*$N194&gt;$E194-$O194,$E194-$O194-SUM($V194:Y194),($E194-SUM($V194:Y194))*$N194),0),0)</f>
        <v>0</v>
      </c>
      <c r="AA194" s="136">
        <f>IF(COLUMN(AA$12)-COLUMN($V$12)+1&lt;=$U194,ROUNDUP(IF(SUM($V194:Z194)+($E194-SUM($V194:Z194))*$N194&gt;$E194-$O194,$E194-$O194-SUM($V194:Z194),($E194-SUM($V194:Z194))*$N194),0),0)</f>
        <v>0</v>
      </c>
      <c r="AB194" s="136">
        <f>IF(COLUMN(AB$12)-COLUMN($V$12)+1&lt;=$U194,ROUNDUP(IF(SUM($V194:AA194)+($E194-SUM($V194:AA194))*$N194&gt;$E194-$O194,$E194-$O194-SUM($V194:AA194),($E194-SUM($V194:AA194))*$N194),0),0)</f>
        <v>0</v>
      </c>
      <c r="AC194" s="136">
        <f>IF(COLUMN(AC$12)-COLUMN($V$12)+1&lt;=$U194,ROUNDUP(IF(SUM($V194:AB194)+($E194-SUM($V194:AB194))*$N194&gt;$E194-$O194,$E194-$O194-SUM($V194:AB194),($E194-SUM($V194:AB194))*$N194),0),0)</f>
        <v>0</v>
      </c>
      <c r="AD194" s="136">
        <f>IF(COLUMN(AD$12)-COLUMN($V$12)+1&lt;=$U194,ROUNDUP(IF(SUM($V194:AC194)+($E194-SUM($V194:AC194))*$N194&gt;$E194-$O194,$E194-$O194-SUM($V194:AC194),($E194-SUM($V194:AC194))*$N194),0),0)</f>
        <v>0</v>
      </c>
      <c r="AE194" s="136">
        <f>IF(COLUMN(AE$12)-COLUMN($V$12)+1&lt;=$U194,ROUNDUP(IF(SUM($V194:AD194)+($E194-SUM($V194:AD194))*$N194&gt;$E194-$O194,$E194-$O194-SUM($V194:AD194),($E194-SUM($V194:AD194))*$N194),0),0)</f>
        <v>0</v>
      </c>
      <c r="AF194" s="136">
        <f>IF(COLUMN(AF$12)-COLUMN($V$12)+1&lt;=$U194,ROUNDUP(IF(SUM($V194:AE194)+($E194-SUM($V194:AE194))*$N194&gt;$E194-$O194,$E194-$O194-SUM($V194:AE194),($E194-SUM($V194:AE194))*$N194),0),0)</f>
        <v>0</v>
      </c>
      <c r="AG194" s="136">
        <f>IF(COLUMN(AG$12)-COLUMN($V$12)+1&lt;=$U194,ROUNDUP(IF(SUM($V194:AF194)+($E194-SUM($V194:AF194))*$N194&gt;$E194-$O194,$E194-$O194-SUM($V194:AF194),($E194-SUM($V194:AF194))*$N194),0),0)</f>
        <v>0</v>
      </c>
      <c r="AH194" s="136">
        <f>IF(COLUMN(AH$12)-COLUMN($V$12)+1&lt;=$U194,ROUNDUP(IF(SUM($V194:AG194)+($E194-SUM($V194:AG194))*$N194&gt;$E194-$O194,$E194-$O194-SUM($V194:AG194),($E194-SUM($V194:AG194))*$N194),0),0)</f>
        <v>0</v>
      </c>
      <c r="AI194" s="136">
        <f>IF(COLUMN(AI$12)-COLUMN($V$12)+1&lt;=$U194,ROUNDUP(IF(SUM($V194:AH194)+($E194-SUM($V194:AH194))*$N194&gt;$E194-$O194,$E194-$O194-SUM($V194:AH194),($E194-SUM($V194:AH194))*$N194),0),0)</f>
        <v>0</v>
      </c>
      <c r="AJ194" s="136">
        <f>IF(COLUMN(AJ$12)-COLUMN($V$12)+1&lt;=$U194,ROUNDUP(IF(SUM($V194:AI194)+($E194-SUM($V194:AI194))*$N194&gt;$E194-$O194,$E194-$O194-SUM($V194:AI194),($E194-SUM($V194:AI194))*$N194),0),0)</f>
        <v>0</v>
      </c>
      <c r="AK194" s="136">
        <f>IF(COLUMN(AK$12)-COLUMN($V$12)+1&lt;=$U194,ROUNDUP(IF(SUM($V194:AJ194)+($E194-SUM($V194:AJ194))*$N194&gt;$E194-$O194,$E194-$O194-SUM($V194:AJ194),($E194-SUM($V194:AJ194))*$N194),0),0)</f>
        <v>0</v>
      </c>
      <c r="AL194" s="136">
        <f>IF(COLUMN(AL$12)-COLUMN($V$12)+1&lt;=$U194,ROUNDUP(IF(SUM($V194:AK194)+($E194-SUM($V194:AK194))*$N194&gt;$E194-$O194,$E194-$O194-SUM($V194:AK194),($E194-SUM($V194:AK194))*$N194),0),0)</f>
        <v>0</v>
      </c>
      <c r="AM194" s="136">
        <f>IF(COLUMN(AM$12)-COLUMN($V$12)+1&lt;=$U194,ROUNDUP(IF(SUM($V194:AL194)+($E194-SUM($V194:AL194))*$N194&gt;$E194-$O194,$E194-$O194-SUM($V194:AL194),($E194-SUM($V194:AL194))*$N194),0),0)</f>
        <v>0</v>
      </c>
      <c r="AN194" s="136">
        <f>IF(COLUMN(AN$12)-COLUMN($V$12)+1&lt;=$U194,ROUNDUP(IF(SUM($V194:AM194)+($E194-SUM($V194:AM194))*$N194&gt;$E194-$O194,$E194-$O194-SUM($V194:AM194),($E194-SUM($V194:AM194))*$N194),0),0)</f>
        <v>0</v>
      </c>
      <c r="AO194" s="136">
        <f>IF(COLUMN(AO$12)-COLUMN($V$12)+1&lt;=$U194,ROUNDUP(IF(SUM($V194:AN194)+($E194-SUM($V194:AN194))*$N194&gt;$E194-$O194,$E194-$O194-SUM($V194:AN194),($E194-SUM($V194:AN194))*$N194),0),0)</f>
        <v>0</v>
      </c>
      <c r="AP194" s="136">
        <f>IF(COLUMN(AP$12)-COLUMN($V$12)+1&lt;=$U194,ROUNDUP(IF(SUM($V194:AO194)+($E194-SUM($V194:AO194))*$N194&gt;$E194-$O194,$E194-$O194-SUM($V194:AO194),($E194-SUM($V194:AO194))*$N194),0),0)</f>
        <v>0</v>
      </c>
      <c r="AQ194" s="136">
        <f>IF(COLUMN(AQ$12)-COLUMN($V$12)+1&lt;=$U194,ROUNDUP(IF(SUM($V194:AP194)+($E194-SUM($V194:AP194))*$N194&gt;$E194-$O194,$E194-$O194-SUM($V194:AP194),($E194-SUM($V194:AP194))*$N194),0),0)</f>
        <v>0</v>
      </c>
      <c r="AR194" s="136">
        <f>IF(COLUMN(AR$12)-COLUMN($V$12)+1&lt;=$U194,ROUNDUP(IF(SUM($V194:AQ194)+($E194-SUM($V194:AQ194))*$N194&gt;$E194-$O194,$E194-$O194-SUM($V194:AQ194),($E194-SUM($V194:AQ194))*$N194),0),0)</f>
        <v>0</v>
      </c>
      <c r="AS194" s="136">
        <f>IF(COLUMN(AS$12)-COLUMN($V$12)+1&lt;=$U194,ROUNDUP(IF(SUM($V194:AR194)+($E194-SUM($V194:AR194))*$N194&gt;$E194-$O194,$E194-$O194-SUM($V194:AR194),($E194-SUM($V194:AR194))*$N194),0),0)</f>
        <v>0</v>
      </c>
      <c r="AT194" s="136">
        <f>IF(COLUMN(AT$12)-COLUMN($V$12)+1&lt;=$U194,ROUNDUP(IF(SUM($V194:AS194)+($E194-SUM($V194:AS194))*$N194&gt;$E194-$O194,$E194-$O194-SUM($V194:AS194),($E194-SUM($V194:AS194))*$N194),0),0)</f>
        <v>0</v>
      </c>
      <c r="AU194" s="136">
        <f>IF(COLUMN(AU$12)-COLUMN($V$12)+1&lt;=$U194,ROUNDUP(IF(SUM($V194:AT194)+($E194-SUM($V194:AT194))*$N194&gt;$E194-$O194,$E194-$O194-SUM($V194:AT194),($E194-SUM($V194:AT194))*$N194),0),0)</f>
        <v>0</v>
      </c>
      <c r="AV194" s="136">
        <f>IF(COLUMN(AV$12)-COLUMN($V$12)+1&lt;=$U194,ROUNDUP(IF(SUM($V194:AU194)+($E194-SUM($V194:AU194))*$N194&gt;$E194-$O194,$E194-$O194-SUM($V194:AU194),($E194-SUM($V194:AU194))*$N194),0),0)</f>
        <v>0</v>
      </c>
      <c r="AW194" s="136">
        <f>IF(COLUMN(AW$12)-COLUMN($V$12)+1&lt;=$U194,ROUNDUP(IF(SUM($V194:AV194)+($E194-SUM($V194:AV194))*$N194&gt;$E194-$O194,$E194-$O194-SUM($V194:AV194),($E194-SUM($V194:AV194))*$N194),0),0)</f>
        <v>0</v>
      </c>
      <c r="AX194" s="136">
        <f>IF(COLUMN(AX$12)-COLUMN($V$12)+1&lt;=$U194,ROUNDUP(IF(SUM($V194:AW194)+($E194-SUM($V194:AW194))*$N194&gt;$E194-$O194,$E194-$O194-SUM($V194:AW194),($E194-SUM($V194:AW194))*$N194),0),0)</f>
        <v>0</v>
      </c>
      <c r="AY194" s="136">
        <f>IF(COLUMN(AY$12)-COLUMN($V$12)+1&lt;=$U194,ROUNDUP(IF(SUM($V194:AX194)+($E194-SUM($V194:AX194))*$N194&gt;$E194-$O194,$E194-$O194-SUM($V194:AX194),($E194-SUM($V194:AX194))*$N194),0),0)</f>
        <v>0</v>
      </c>
      <c r="AZ194" s="136">
        <f>IF(COLUMN(AZ$12)-COLUMN($V$12)+1&lt;=$U194,ROUNDUP(IF(SUM($V194:AY194)+($E194-SUM($V194:AY194))*$N194&gt;$E194-$O194,$E194-$O194-SUM($V194:AY194),($E194-SUM($V194:AY194))*$N194),0),0)</f>
        <v>0</v>
      </c>
      <c r="BA194" s="136">
        <f>IF(COLUMN(BA$12)-COLUMN($V$12)+1&lt;=$U194,ROUNDUP(IF(SUM($V194:AZ194)+($E194-SUM($V194:AZ194))*$N194&gt;$E194-$O194,$E194-$O194-SUM($V194:AZ194),($E194-SUM($V194:AZ194))*$N194),0),0)</f>
        <v>0</v>
      </c>
      <c r="BB194" s="556">
        <f t="shared" si="172"/>
        <v>0</v>
      </c>
      <c r="BC194" s="556">
        <f t="shared" si="173"/>
        <v>0</v>
      </c>
      <c r="BD194" s="146">
        <f t="shared" si="174"/>
        <v>0</v>
      </c>
      <c r="BE194" s="146">
        <f t="shared" si="175"/>
        <v>0</v>
      </c>
      <c r="BF194" s="146">
        <f t="shared" si="176"/>
        <v>0</v>
      </c>
      <c r="BH194" s="557">
        <f t="shared" si="177"/>
        <v>0</v>
      </c>
      <c r="BI194" s="558">
        <f t="shared" si="150"/>
        <v>0</v>
      </c>
      <c r="BJ194" s="558">
        <f t="shared" si="151"/>
        <v>0</v>
      </c>
      <c r="BK194" s="557">
        <f t="shared" si="178"/>
        <v>0</v>
      </c>
      <c r="BL194" s="558">
        <f t="shared" si="152"/>
        <v>0</v>
      </c>
      <c r="BM194" s="558">
        <f t="shared" si="153"/>
        <v>0</v>
      </c>
      <c r="BN194" s="558">
        <f t="shared" si="154"/>
        <v>0</v>
      </c>
      <c r="BO194" s="558">
        <f t="shared" si="155"/>
        <v>0</v>
      </c>
      <c r="BP194" s="558">
        <f t="shared" si="156"/>
        <v>0</v>
      </c>
      <c r="BQ194" s="558">
        <f t="shared" si="157"/>
        <v>0</v>
      </c>
      <c r="BR194" s="533"/>
      <c r="BS194" s="557">
        <f t="shared" si="179"/>
        <v>0</v>
      </c>
      <c r="BT194" s="558">
        <f t="shared" si="158"/>
        <v>0</v>
      </c>
      <c r="BU194" s="558">
        <f t="shared" si="159"/>
        <v>0</v>
      </c>
      <c r="BV194" s="557">
        <f t="shared" si="180"/>
        <v>0</v>
      </c>
      <c r="BW194" s="558">
        <f t="shared" si="160"/>
        <v>0</v>
      </c>
      <c r="BX194" s="558">
        <f t="shared" si="161"/>
        <v>0</v>
      </c>
      <c r="BY194" s="558">
        <f t="shared" si="162"/>
        <v>0</v>
      </c>
      <c r="BZ194" s="558">
        <f t="shared" si="163"/>
        <v>0</v>
      </c>
      <c r="CA194" s="558">
        <f t="shared" si="164"/>
        <v>0</v>
      </c>
      <c r="CB194" s="558">
        <f t="shared" si="165"/>
        <v>0</v>
      </c>
      <c r="CC194" s="533"/>
      <c r="CD194" s="533"/>
      <c r="CE194" s="533"/>
      <c r="CF194" s="533"/>
      <c r="CG194" s="533"/>
      <c r="CH194" s="533"/>
      <c r="CI194" s="533"/>
      <c r="CJ194" s="533"/>
      <c r="CK194" s="533"/>
      <c r="CL194" s="533"/>
      <c r="CM194" s="533"/>
      <c r="CN194" s="533"/>
      <c r="CO194" s="533"/>
      <c r="CP194" s="533"/>
      <c r="CQ194" s="533"/>
      <c r="CR194" s="533"/>
      <c r="CS194" s="533"/>
      <c r="CT194" s="533"/>
      <c r="CU194" s="533"/>
      <c r="CV194" s="533"/>
      <c r="CW194" s="533"/>
      <c r="CX194" s="533"/>
      <c r="CY194" s="533"/>
      <c r="CZ194" s="533"/>
    </row>
    <row r="195" spans="1:104" ht="13.5" x14ac:dyDescent="0.2">
      <c r="B195" s="145" t="str">
        <f t="shared" si="145"/>
        <v/>
      </c>
      <c r="C195" s="550"/>
      <c r="D195" s="551"/>
      <c r="E195" s="552"/>
      <c r="F195" s="553"/>
      <c r="G195" s="553"/>
      <c r="H195" s="554"/>
      <c r="I195" s="554"/>
      <c r="J195" s="554"/>
      <c r="K195" s="554"/>
      <c r="L195" s="613" t="str" cm="1">
        <f t="array" ref="L195">IF(OR(NOT(ISBLANK(H195:K195))),SUM(H195:K195), "")</f>
        <v/>
      </c>
      <c r="M195" s="613" t="str">
        <f t="shared" si="146"/>
        <v/>
      </c>
      <c r="N195" s="555" t="str">
        <f t="shared" si="166"/>
        <v/>
      </c>
      <c r="O195" s="532">
        <f t="shared" si="167"/>
        <v>0</v>
      </c>
      <c r="P195" s="146">
        <f t="shared" si="168"/>
        <v>0</v>
      </c>
      <c r="Q195" s="146">
        <f t="shared" si="147"/>
        <v>0</v>
      </c>
      <c r="R195" s="146">
        <f t="shared" si="148"/>
        <v>0</v>
      </c>
      <c r="S195" s="146" t="str">
        <f t="shared" si="169"/>
        <v/>
      </c>
      <c r="T195" s="146" t="str">
        <f t="shared" si="170"/>
        <v/>
      </c>
      <c r="U195" s="146">
        <f t="shared" si="149"/>
        <v>0</v>
      </c>
      <c r="V195" s="136">
        <f t="shared" si="171"/>
        <v>0</v>
      </c>
      <c r="W195" s="136">
        <f>IF(COLUMN(W$12)-COLUMN($V$12)+1&lt;=$U195,ROUNDUP(IF(SUM($V195:V195)+($E195-SUM($V195:V195))*$N195&gt;$E195-$O195,$E195-$O195-SUM($V195:V195),($E195-SUM($V195:V195))*$N195),0),0)</f>
        <v>0</v>
      </c>
      <c r="X195" s="136">
        <f>IF(COLUMN(X$12)-COLUMN($V$12)+1&lt;=$U195,ROUNDUP(IF(SUM($V195:W195)+($E195-SUM($V195:W195))*$N195&gt;$E195-$O195,$E195-$O195-SUM($V195:W195),($E195-SUM($V195:W195))*$N195),0),0)</f>
        <v>0</v>
      </c>
      <c r="Y195" s="136">
        <f>IF(COLUMN(Y$12)-COLUMN($V$12)+1&lt;=$U195,ROUNDUP(IF(SUM($V195:X195)+($E195-SUM($V195:X195))*$N195&gt;$E195-$O195,$E195-$O195-SUM($V195:X195),($E195-SUM($V195:X195))*$N195),0),0)</f>
        <v>0</v>
      </c>
      <c r="Z195" s="136">
        <f>IF(COLUMN(Z$12)-COLUMN($V$12)+1&lt;=$U195,ROUNDUP(IF(SUM($V195:Y195)+($E195-SUM($V195:Y195))*$N195&gt;$E195-$O195,$E195-$O195-SUM($V195:Y195),($E195-SUM($V195:Y195))*$N195),0),0)</f>
        <v>0</v>
      </c>
      <c r="AA195" s="136">
        <f>IF(COLUMN(AA$12)-COLUMN($V$12)+1&lt;=$U195,ROUNDUP(IF(SUM($V195:Z195)+($E195-SUM($V195:Z195))*$N195&gt;$E195-$O195,$E195-$O195-SUM($V195:Z195),($E195-SUM($V195:Z195))*$N195),0),0)</f>
        <v>0</v>
      </c>
      <c r="AB195" s="136">
        <f>IF(COLUMN(AB$12)-COLUMN($V$12)+1&lt;=$U195,ROUNDUP(IF(SUM($V195:AA195)+($E195-SUM($V195:AA195))*$N195&gt;$E195-$O195,$E195-$O195-SUM($V195:AA195),($E195-SUM($V195:AA195))*$N195),0),0)</f>
        <v>0</v>
      </c>
      <c r="AC195" s="136">
        <f>IF(COLUMN(AC$12)-COLUMN($V$12)+1&lt;=$U195,ROUNDUP(IF(SUM($V195:AB195)+($E195-SUM($V195:AB195))*$N195&gt;$E195-$O195,$E195-$O195-SUM($V195:AB195),($E195-SUM($V195:AB195))*$N195),0),0)</f>
        <v>0</v>
      </c>
      <c r="AD195" s="136">
        <f>IF(COLUMN(AD$12)-COLUMN($V$12)+1&lt;=$U195,ROUNDUP(IF(SUM($V195:AC195)+($E195-SUM($V195:AC195))*$N195&gt;$E195-$O195,$E195-$O195-SUM($V195:AC195),($E195-SUM($V195:AC195))*$N195),0),0)</f>
        <v>0</v>
      </c>
      <c r="AE195" s="136">
        <f>IF(COLUMN(AE$12)-COLUMN($V$12)+1&lt;=$U195,ROUNDUP(IF(SUM($V195:AD195)+($E195-SUM($V195:AD195))*$N195&gt;$E195-$O195,$E195-$O195-SUM($V195:AD195),($E195-SUM($V195:AD195))*$N195),0),0)</f>
        <v>0</v>
      </c>
      <c r="AF195" s="136">
        <f>IF(COLUMN(AF$12)-COLUMN($V$12)+1&lt;=$U195,ROUNDUP(IF(SUM($V195:AE195)+($E195-SUM($V195:AE195))*$N195&gt;$E195-$O195,$E195-$O195-SUM($V195:AE195),($E195-SUM($V195:AE195))*$N195),0),0)</f>
        <v>0</v>
      </c>
      <c r="AG195" s="136">
        <f>IF(COLUMN(AG$12)-COLUMN($V$12)+1&lt;=$U195,ROUNDUP(IF(SUM($V195:AF195)+($E195-SUM($V195:AF195))*$N195&gt;$E195-$O195,$E195-$O195-SUM($V195:AF195),($E195-SUM($V195:AF195))*$N195),0),0)</f>
        <v>0</v>
      </c>
      <c r="AH195" s="136">
        <f>IF(COLUMN(AH$12)-COLUMN($V$12)+1&lt;=$U195,ROUNDUP(IF(SUM($V195:AG195)+($E195-SUM($V195:AG195))*$N195&gt;$E195-$O195,$E195-$O195-SUM($V195:AG195),($E195-SUM($V195:AG195))*$N195),0),0)</f>
        <v>0</v>
      </c>
      <c r="AI195" s="136">
        <f>IF(COLUMN(AI$12)-COLUMN($V$12)+1&lt;=$U195,ROUNDUP(IF(SUM($V195:AH195)+($E195-SUM($V195:AH195))*$N195&gt;$E195-$O195,$E195-$O195-SUM($V195:AH195),($E195-SUM($V195:AH195))*$N195),0),0)</f>
        <v>0</v>
      </c>
      <c r="AJ195" s="136">
        <f>IF(COLUMN(AJ$12)-COLUMN($V$12)+1&lt;=$U195,ROUNDUP(IF(SUM($V195:AI195)+($E195-SUM($V195:AI195))*$N195&gt;$E195-$O195,$E195-$O195-SUM($V195:AI195),($E195-SUM($V195:AI195))*$N195),0),0)</f>
        <v>0</v>
      </c>
      <c r="AK195" s="136">
        <f>IF(COLUMN(AK$12)-COLUMN($V$12)+1&lt;=$U195,ROUNDUP(IF(SUM($V195:AJ195)+($E195-SUM($V195:AJ195))*$N195&gt;$E195-$O195,$E195-$O195-SUM($V195:AJ195),($E195-SUM($V195:AJ195))*$N195),0),0)</f>
        <v>0</v>
      </c>
      <c r="AL195" s="136">
        <f>IF(COLUMN(AL$12)-COLUMN($V$12)+1&lt;=$U195,ROUNDUP(IF(SUM($V195:AK195)+($E195-SUM($V195:AK195))*$N195&gt;$E195-$O195,$E195-$O195-SUM($V195:AK195),($E195-SUM($V195:AK195))*$N195),0),0)</f>
        <v>0</v>
      </c>
      <c r="AM195" s="136">
        <f>IF(COLUMN(AM$12)-COLUMN($V$12)+1&lt;=$U195,ROUNDUP(IF(SUM($V195:AL195)+($E195-SUM($V195:AL195))*$N195&gt;$E195-$O195,$E195-$O195-SUM($V195:AL195),($E195-SUM($V195:AL195))*$N195),0),0)</f>
        <v>0</v>
      </c>
      <c r="AN195" s="136">
        <f>IF(COLUMN(AN$12)-COLUMN($V$12)+1&lt;=$U195,ROUNDUP(IF(SUM($V195:AM195)+($E195-SUM($V195:AM195))*$N195&gt;$E195-$O195,$E195-$O195-SUM($V195:AM195),($E195-SUM($V195:AM195))*$N195),0),0)</f>
        <v>0</v>
      </c>
      <c r="AO195" s="136">
        <f>IF(COLUMN(AO$12)-COLUMN($V$12)+1&lt;=$U195,ROUNDUP(IF(SUM($V195:AN195)+($E195-SUM($V195:AN195))*$N195&gt;$E195-$O195,$E195-$O195-SUM($V195:AN195),($E195-SUM($V195:AN195))*$N195),0),0)</f>
        <v>0</v>
      </c>
      <c r="AP195" s="136">
        <f>IF(COLUMN(AP$12)-COLUMN($V$12)+1&lt;=$U195,ROUNDUP(IF(SUM($V195:AO195)+($E195-SUM($V195:AO195))*$N195&gt;$E195-$O195,$E195-$O195-SUM($V195:AO195),($E195-SUM($V195:AO195))*$N195),0),0)</f>
        <v>0</v>
      </c>
      <c r="AQ195" s="136">
        <f>IF(COLUMN(AQ$12)-COLUMN($V$12)+1&lt;=$U195,ROUNDUP(IF(SUM($V195:AP195)+($E195-SUM($V195:AP195))*$N195&gt;$E195-$O195,$E195-$O195-SUM($V195:AP195),($E195-SUM($V195:AP195))*$N195),0),0)</f>
        <v>0</v>
      </c>
      <c r="AR195" s="136">
        <f>IF(COLUMN(AR$12)-COLUMN($V$12)+1&lt;=$U195,ROUNDUP(IF(SUM($V195:AQ195)+($E195-SUM($V195:AQ195))*$N195&gt;$E195-$O195,$E195-$O195-SUM($V195:AQ195),($E195-SUM($V195:AQ195))*$N195),0),0)</f>
        <v>0</v>
      </c>
      <c r="AS195" s="136">
        <f>IF(COLUMN(AS$12)-COLUMN($V$12)+1&lt;=$U195,ROUNDUP(IF(SUM($V195:AR195)+($E195-SUM($V195:AR195))*$N195&gt;$E195-$O195,$E195-$O195-SUM($V195:AR195),($E195-SUM($V195:AR195))*$N195),0),0)</f>
        <v>0</v>
      </c>
      <c r="AT195" s="136">
        <f>IF(COLUMN(AT$12)-COLUMN($V$12)+1&lt;=$U195,ROUNDUP(IF(SUM($V195:AS195)+($E195-SUM($V195:AS195))*$N195&gt;$E195-$O195,$E195-$O195-SUM($V195:AS195),($E195-SUM($V195:AS195))*$N195),0),0)</f>
        <v>0</v>
      </c>
      <c r="AU195" s="136">
        <f>IF(COLUMN(AU$12)-COLUMN($V$12)+1&lt;=$U195,ROUNDUP(IF(SUM($V195:AT195)+($E195-SUM($V195:AT195))*$N195&gt;$E195-$O195,$E195-$O195-SUM($V195:AT195),($E195-SUM($V195:AT195))*$N195),0),0)</f>
        <v>0</v>
      </c>
      <c r="AV195" s="136">
        <f>IF(COLUMN(AV$12)-COLUMN($V$12)+1&lt;=$U195,ROUNDUP(IF(SUM($V195:AU195)+($E195-SUM($V195:AU195))*$N195&gt;$E195-$O195,$E195-$O195-SUM($V195:AU195),($E195-SUM($V195:AU195))*$N195),0),0)</f>
        <v>0</v>
      </c>
      <c r="AW195" s="136">
        <f>IF(COLUMN(AW$12)-COLUMN($V$12)+1&lt;=$U195,ROUNDUP(IF(SUM($V195:AV195)+($E195-SUM($V195:AV195))*$N195&gt;$E195-$O195,$E195-$O195-SUM($V195:AV195),($E195-SUM($V195:AV195))*$N195),0),0)</f>
        <v>0</v>
      </c>
      <c r="AX195" s="136">
        <f>IF(COLUMN(AX$12)-COLUMN($V$12)+1&lt;=$U195,ROUNDUP(IF(SUM($V195:AW195)+($E195-SUM($V195:AW195))*$N195&gt;$E195-$O195,$E195-$O195-SUM($V195:AW195),($E195-SUM($V195:AW195))*$N195),0),0)</f>
        <v>0</v>
      </c>
      <c r="AY195" s="136">
        <f>IF(COLUMN(AY$12)-COLUMN($V$12)+1&lt;=$U195,ROUNDUP(IF(SUM($V195:AX195)+($E195-SUM($V195:AX195))*$N195&gt;$E195-$O195,$E195-$O195-SUM($V195:AX195),($E195-SUM($V195:AX195))*$N195),0),0)</f>
        <v>0</v>
      </c>
      <c r="AZ195" s="136">
        <f>IF(COLUMN(AZ$12)-COLUMN($V$12)+1&lt;=$U195,ROUNDUP(IF(SUM($V195:AY195)+($E195-SUM($V195:AY195))*$N195&gt;$E195-$O195,$E195-$O195-SUM($V195:AY195),($E195-SUM($V195:AY195))*$N195),0),0)</f>
        <v>0</v>
      </c>
      <c r="BA195" s="136">
        <f>IF(COLUMN(BA$12)-COLUMN($V$12)+1&lt;=$U195,ROUNDUP(IF(SUM($V195:AZ195)+($E195-SUM($V195:AZ195))*$N195&gt;$E195-$O195,$E195-$O195-SUM($V195:AZ195),($E195-SUM($V195:AZ195))*$N195),0),0)</f>
        <v>0</v>
      </c>
      <c r="BB195" s="556">
        <f t="shared" si="172"/>
        <v>0</v>
      </c>
      <c r="BC195" s="556">
        <f t="shared" si="173"/>
        <v>0</v>
      </c>
      <c r="BD195" s="146">
        <f t="shared" si="174"/>
        <v>0</v>
      </c>
      <c r="BE195" s="146">
        <f t="shared" si="175"/>
        <v>0</v>
      </c>
      <c r="BF195" s="146">
        <f t="shared" si="176"/>
        <v>0</v>
      </c>
      <c r="BH195" s="557">
        <f t="shared" si="177"/>
        <v>0</v>
      </c>
      <c r="BI195" s="558">
        <f t="shared" si="150"/>
        <v>0</v>
      </c>
      <c r="BJ195" s="558">
        <f t="shared" si="151"/>
        <v>0</v>
      </c>
      <c r="BK195" s="557">
        <f t="shared" si="178"/>
        <v>0</v>
      </c>
      <c r="BL195" s="558">
        <f t="shared" si="152"/>
        <v>0</v>
      </c>
      <c r="BM195" s="558">
        <f t="shared" si="153"/>
        <v>0</v>
      </c>
      <c r="BN195" s="558">
        <f t="shared" si="154"/>
        <v>0</v>
      </c>
      <c r="BO195" s="558">
        <f t="shared" si="155"/>
        <v>0</v>
      </c>
      <c r="BP195" s="558">
        <f t="shared" si="156"/>
        <v>0</v>
      </c>
      <c r="BQ195" s="558">
        <f t="shared" si="157"/>
        <v>0</v>
      </c>
      <c r="BR195" s="533"/>
      <c r="BS195" s="557">
        <f t="shared" si="179"/>
        <v>0</v>
      </c>
      <c r="BT195" s="558">
        <f t="shared" si="158"/>
        <v>0</v>
      </c>
      <c r="BU195" s="558">
        <f t="shared" si="159"/>
        <v>0</v>
      </c>
      <c r="BV195" s="557">
        <f t="shared" si="180"/>
        <v>0</v>
      </c>
      <c r="BW195" s="558">
        <f t="shared" si="160"/>
        <v>0</v>
      </c>
      <c r="BX195" s="558">
        <f t="shared" si="161"/>
        <v>0</v>
      </c>
      <c r="BY195" s="558">
        <f t="shared" si="162"/>
        <v>0</v>
      </c>
      <c r="BZ195" s="558">
        <f t="shared" si="163"/>
        <v>0</v>
      </c>
      <c r="CA195" s="558">
        <f t="shared" si="164"/>
        <v>0</v>
      </c>
      <c r="CB195" s="558">
        <f t="shared" si="165"/>
        <v>0</v>
      </c>
      <c r="CC195" s="533"/>
      <c r="CD195" s="533"/>
      <c r="CE195" s="533"/>
      <c r="CF195" s="533"/>
      <c r="CG195" s="533"/>
      <c r="CH195" s="533"/>
      <c r="CI195" s="533"/>
      <c r="CJ195" s="533"/>
      <c r="CK195" s="533"/>
      <c r="CL195" s="533"/>
      <c r="CM195" s="533"/>
      <c r="CN195" s="533"/>
      <c r="CO195" s="533"/>
      <c r="CP195" s="533"/>
      <c r="CQ195" s="533"/>
      <c r="CR195" s="533"/>
      <c r="CS195" s="533"/>
      <c r="CT195" s="533"/>
      <c r="CU195" s="533"/>
      <c r="CV195" s="533"/>
      <c r="CW195" s="533"/>
      <c r="CX195" s="533"/>
      <c r="CY195" s="533"/>
      <c r="CZ195" s="533"/>
    </row>
    <row r="196" spans="1:104" ht="13.5" x14ac:dyDescent="0.2">
      <c r="B196" s="145" t="str">
        <f t="shared" si="145"/>
        <v/>
      </c>
      <c r="C196" s="550"/>
      <c r="D196" s="551"/>
      <c r="E196" s="552"/>
      <c r="F196" s="553"/>
      <c r="G196" s="553"/>
      <c r="H196" s="554"/>
      <c r="I196" s="554"/>
      <c r="J196" s="554"/>
      <c r="K196" s="554"/>
      <c r="L196" s="613" t="str" cm="1">
        <f t="array" ref="L196">IF(OR(NOT(ISBLANK(H196:K196))),SUM(H196:K196), "")</f>
        <v/>
      </c>
      <c r="M196" s="613" t="str">
        <f t="shared" si="146"/>
        <v/>
      </c>
      <c r="N196" s="555" t="str">
        <f t="shared" si="166"/>
        <v/>
      </c>
      <c r="O196" s="532">
        <f t="shared" si="167"/>
        <v>0</v>
      </c>
      <c r="P196" s="146">
        <f t="shared" si="168"/>
        <v>0</v>
      </c>
      <c r="Q196" s="146">
        <f t="shared" si="147"/>
        <v>0</v>
      </c>
      <c r="R196" s="146">
        <f t="shared" si="148"/>
        <v>0</v>
      </c>
      <c r="S196" s="146" t="str">
        <f t="shared" si="169"/>
        <v/>
      </c>
      <c r="T196" s="146" t="str">
        <f t="shared" si="170"/>
        <v/>
      </c>
      <c r="U196" s="146">
        <f t="shared" si="149"/>
        <v>0</v>
      </c>
      <c r="V196" s="136">
        <f t="shared" si="171"/>
        <v>0</v>
      </c>
      <c r="W196" s="136">
        <f>IF(COLUMN(W$12)-COLUMN($V$12)+1&lt;=$U196,ROUNDUP(IF(SUM($V196:V196)+($E196-SUM($V196:V196))*$N196&gt;$E196-$O196,$E196-$O196-SUM($V196:V196),($E196-SUM($V196:V196))*$N196),0),0)</f>
        <v>0</v>
      </c>
      <c r="X196" s="136">
        <f>IF(COLUMN(X$12)-COLUMN($V$12)+1&lt;=$U196,ROUNDUP(IF(SUM($V196:W196)+($E196-SUM($V196:W196))*$N196&gt;$E196-$O196,$E196-$O196-SUM($V196:W196),($E196-SUM($V196:W196))*$N196),0),0)</f>
        <v>0</v>
      </c>
      <c r="Y196" s="136">
        <f>IF(COLUMN(Y$12)-COLUMN($V$12)+1&lt;=$U196,ROUNDUP(IF(SUM($V196:X196)+($E196-SUM($V196:X196))*$N196&gt;$E196-$O196,$E196-$O196-SUM($V196:X196),($E196-SUM($V196:X196))*$N196),0),0)</f>
        <v>0</v>
      </c>
      <c r="Z196" s="136">
        <f>IF(COLUMN(Z$12)-COLUMN($V$12)+1&lt;=$U196,ROUNDUP(IF(SUM($V196:Y196)+($E196-SUM($V196:Y196))*$N196&gt;$E196-$O196,$E196-$O196-SUM($V196:Y196),($E196-SUM($V196:Y196))*$N196),0),0)</f>
        <v>0</v>
      </c>
      <c r="AA196" s="136">
        <f>IF(COLUMN(AA$12)-COLUMN($V$12)+1&lt;=$U196,ROUNDUP(IF(SUM($V196:Z196)+($E196-SUM($V196:Z196))*$N196&gt;$E196-$O196,$E196-$O196-SUM($V196:Z196),($E196-SUM($V196:Z196))*$N196),0),0)</f>
        <v>0</v>
      </c>
      <c r="AB196" s="136">
        <f>IF(COLUMN(AB$12)-COLUMN($V$12)+1&lt;=$U196,ROUNDUP(IF(SUM($V196:AA196)+($E196-SUM($V196:AA196))*$N196&gt;$E196-$O196,$E196-$O196-SUM($V196:AA196),($E196-SUM($V196:AA196))*$N196),0),0)</f>
        <v>0</v>
      </c>
      <c r="AC196" s="136">
        <f>IF(COLUMN(AC$12)-COLUMN($V$12)+1&lt;=$U196,ROUNDUP(IF(SUM($V196:AB196)+($E196-SUM($V196:AB196))*$N196&gt;$E196-$O196,$E196-$O196-SUM($V196:AB196),($E196-SUM($V196:AB196))*$N196),0),0)</f>
        <v>0</v>
      </c>
      <c r="AD196" s="136">
        <f>IF(COLUMN(AD$12)-COLUMN($V$12)+1&lt;=$U196,ROUNDUP(IF(SUM($V196:AC196)+($E196-SUM($V196:AC196))*$N196&gt;$E196-$O196,$E196-$O196-SUM($V196:AC196),($E196-SUM($V196:AC196))*$N196),0),0)</f>
        <v>0</v>
      </c>
      <c r="AE196" s="136">
        <f>IF(COLUMN(AE$12)-COLUMN($V$12)+1&lt;=$U196,ROUNDUP(IF(SUM($V196:AD196)+($E196-SUM($V196:AD196))*$N196&gt;$E196-$O196,$E196-$O196-SUM($V196:AD196),($E196-SUM($V196:AD196))*$N196),0),0)</f>
        <v>0</v>
      </c>
      <c r="AF196" s="136">
        <f>IF(COLUMN(AF$12)-COLUMN($V$12)+1&lt;=$U196,ROUNDUP(IF(SUM($V196:AE196)+($E196-SUM($V196:AE196))*$N196&gt;$E196-$O196,$E196-$O196-SUM($V196:AE196),($E196-SUM($V196:AE196))*$N196),0),0)</f>
        <v>0</v>
      </c>
      <c r="AG196" s="136">
        <f>IF(COLUMN(AG$12)-COLUMN($V$12)+1&lt;=$U196,ROUNDUP(IF(SUM($V196:AF196)+($E196-SUM($V196:AF196))*$N196&gt;$E196-$O196,$E196-$O196-SUM($V196:AF196),($E196-SUM($V196:AF196))*$N196),0),0)</f>
        <v>0</v>
      </c>
      <c r="AH196" s="136">
        <f>IF(COLUMN(AH$12)-COLUMN($V$12)+1&lt;=$U196,ROUNDUP(IF(SUM($V196:AG196)+($E196-SUM($V196:AG196))*$N196&gt;$E196-$O196,$E196-$O196-SUM($V196:AG196),($E196-SUM($V196:AG196))*$N196),0),0)</f>
        <v>0</v>
      </c>
      <c r="AI196" s="136">
        <f>IF(COLUMN(AI$12)-COLUMN($V$12)+1&lt;=$U196,ROUNDUP(IF(SUM($V196:AH196)+($E196-SUM($V196:AH196))*$N196&gt;$E196-$O196,$E196-$O196-SUM($V196:AH196),($E196-SUM($V196:AH196))*$N196),0),0)</f>
        <v>0</v>
      </c>
      <c r="AJ196" s="136">
        <f>IF(COLUMN(AJ$12)-COLUMN($V$12)+1&lt;=$U196,ROUNDUP(IF(SUM($V196:AI196)+($E196-SUM($V196:AI196))*$N196&gt;$E196-$O196,$E196-$O196-SUM($V196:AI196),($E196-SUM($V196:AI196))*$N196),0),0)</f>
        <v>0</v>
      </c>
      <c r="AK196" s="136">
        <f>IF(COLUMN(AK$12)-COLUMN($V$12)+1&lt;=$U196,ROUNDUP(IF(SUM($V196:AJ196)+($E196-SUM($V196:AJ196))*$N196&gt;$E196-$O196,$E196-$O196-SUM($V196:AJ196),($E196-SUM($V196:AJ196))*$N196),0),0)</f>
        <v>0</v>
      </c>
      <c r="AL196" s="136">
        <f>IF(COLUMN(AL$12)-COLUMN($V$12)+1&lt;=$U196,ROUNDUP(IF(SUM($V196:AK196)+($E196-SUM($V196:AK196))*$N196&gt;$E196-$O196,$E196-$O196-SUM($V196:AK196),($E196-SUM($V196:AK196))*$N196),0),0)</f>
        <v>0</v>
      </c>
      <c r="AM196" s="136">
        <f>IF(COLUMN(AM$12)-COLUMN($V$12)+1&lt;=$U196,ROUNDUP(IF(SUM($V196:AL196)+($E196-SUM($V196:AL196))*$N196&gt;$E196-$O196,$E196-$O196-SUM($V196:AL196),($E196-SUM($V196:AL196))*$N196),0),0)</f>
        <v>0</v>
      </c>
      <c r="AN196" s="136">
        <f>IF(COLUMN(AN$12)-COLUMN($V$12)+1&lt;=$U196,ROUNDUP(IF(SUM($V196:AM196)+($E196-SUM($V196:AM196))*$N196&gt;$E196-$O196,$E196-$O196-SUM($V196:AM196),($E196-SUM($V196:AM196))*$N196),0),0)</f>
        <v>0</v>
      </c>
      <c r="AO196" s="136">
        <f>IF(COLUMN(AO$12)-COLUMN($V$12)+1&lt;=$U196,ROUNDUP(IF(SUM($V196:AN196)+($E196-SUM($V196:AN196))*$N196&gt;$E196-$O196,$E196-$O196-SUM($V196:AN196),($E196-SUM($V196:AN196))*$N196),0),0)</f>
        <v>0</v>
      </c>
      <c r="AP196" s="136">
        <f>IF(COLUMN(AP$12)-COLUMN($V$12)+1&lt;=$U196,ROUNDUP(IF(SUM($V196:AO196)+($E196-SUM($V196:AO196))*$N196&gt;$E196-$O196,$E196-$O196-SUM($V196:AO196),($E196-SUM($V196:AO196))*$N196),0),0)</f>
        <v>0</v>
      </c>
      <c r="AQ196" s="136">
        <f>IF(COLUMN(AQ$12)-COLUMN($V$12)+1&lt;=$U196,ROUNDUP(IF(SUM($V196:AP196)+($E196-SUM($V196:AP196))*$N196&gt;$E196-$O196,$E196-$O196-SUM($V196:AP196),($E196-SUM($V196:AP196))*$N196),0),0)</f>
        <v>0</v>
      </c>
      <c r="AR196" s="136">
        <f>IF(COLUMN(AR$12)-COLUMN($V$12)+1&lt;=$U196,ROUNDUP(IF(SUM($V196:AQ196)+($E196-SUM($V196:AQ196))*$N196&gt;$E196-$O196,$E196-$O196-SUM($V196:AQ196),($E196-SUM($V196:AQ196))*$N196),0),0)</f>
        <v>0</v>
      </c>
      <c r="AS196" s="136">
        <f>IF(COLUMN(AS$12)-COLUMN($V$12)+1&lt;=$U196,ROUNDUP(IF(SUM($V196:AR196)+($E196-SUM($V196:AR196))*$N196&gt;$E196-$O196,$E196-$O196-SUM($V196:AR196),($E196-SUM($V196:AR196))*$N196),0),0)</f>
        <v>0</v>
      </c>
      <c r="AT196" s="136">
        <f>IF(COLUMN(AT$12)-COLUMN($V$12)+1&lt;=$U196,ROUNDUP(IF(SUM($V196:AS196)+($E196-SUM($V196:AS196))*$N196&gt;$E196-$O196,$E196-$O196-SUM($V196:AS196),($E196-SUM($V196:AS196))*$N196),0),0)</f>
        <v>0</v>
      </c>
      <c r="AU196" s="136">
        <f>IF(COLUMN(AU$12)-COLUMN($V$12)+1&lt;=$U196,ROUNDUP(IF(SUM($V196:AT196)+($E196-SUM($V196:AT196))*$N196&gt;$E196-$O196,$E196-$O196-SUM($V196:AT196),($E196-SUM($V196:AT196))*$N196),0),0)</f>
        <v>0</v>
      </c>
      <c r="AV196" s="136">
        <f>IF(COLUMN(AV$12)-COLUMN($V$12)+1&lt;=$U196,ROUNDUP(IF(SUM($V196:AU196)+($E196-SUM($V196:AU196))*$N196&gt;$E196-$O196,$E196-$O196-SUM($V196:AU196),($E196-SUM($V196:AU196))*$N196),0),0)</f>
        <v>0</v>
      </c>
      <c r="AW196" s="136">
        <f>IF(COLUMN(AW$12)-COLUMN($V$12)+1&lt;=$U196,ROUNDUP(IF(SUM($V196:AV196)+($E196-SUM($V196:AV196))*$N196&gt;$E196-$O196,$E196-$O196-SUM($V196:AV196),($E196-SUM($V196:AV196))*$N196),0),0)</f>
        <v>0</v>
      </c>
      <c r="AX196" s="136">
        <f>IF(COLUMN(AX$12)-COLUMN($V$12)+1&lt;=$U196,ROUNDUP(IF(SUM($V196:AW196)+($E196-SUM($V196:AW196))*$N196&gt;$E196-$O196,$E196-$O196-SUM($V196:AW196),($E196-SUM($V196:AW196))*$N196),0),0)</f>
        <v>0</v>
      </c>
      <c r="AY196" s="136">
        <f>IF(COLUMN(AY$12)-COLUMN($V$12)+1&lt;=$U196,ROUNDUP(IF(SUM($V196:AX196)+($E196-SUM($V196:AX196))*$N196&gt;$E196-$O196,$E196-$O196-SUM($V196:AX196),($E196-SUM($V196:AX196))*$N196),0),0)</f>
        <v>0</v>
      </c>
      <c r="AZ196" s="136">
        <f>IF(COLUMN(AZ$12)-COLUMN($V$12)+1&lt;=$U196,ROUNDUP(IF(SUM($V196:AY196)+($E196-SUM($V196:AY196))*$N196&gt;$E196-$O196,$E196-$O196-SUM($V196:AY196),($E196-SUM($V196:AY196))*$N196),0),0)</f>
        <v>0</v>
      </c>
      <c r="BA196" s="136">
        <f>IF(COLUMN(BA$12)-COLUMN($V$12)+1&lt;=$U196,ROUNDUP(IF(SUM($V196:AZ196)+($E196-SUM($V196:AZ196))*$N196&gt;$E196-$O196,$E196-$O196-SUM($V196:AZ196),($E196-SUM($V196:AZ196))*$N196),0),0)</f>
        <v>0</v>
      </c>
      <c r="BB196" s="556">
        <f t="shared" si="172"/>
        <v>0</v>
      </c>
      <c r="BC196" s="556">
        <f t="shared" si="173"/>
        <v>0</v>
      </c>
      <c r="BD196" s="146">
        <f t="shared" si="174"/>
        <v>0</v>
      </c>
      <c r="BE196" s="146">
        <f t="shared" si="175"/>
        <v>0</v>
      </c>
      <c r="BF196" s="146">
        <f t="shared" si="176"/>
        <v>0</v>
      </c>
      <c r="BH196" s="557">
        <f t="shared" si="177"/>
        <v>0</v>
      </c>
      <c r="BI196" s="558">
        <f t="shared" si="150"/>
        <v>0</v>
      </c>
      <c r="BJ196" s="558">
        <f t="shared" si="151"/>
        <v>0</v>
      </c>
      <c r="BK196" s="557">
        <f t="shared" si="178"/>
        <v>0</v>
      </c>
      <c r="BL196" s="558">
        <f t="shared" si="152"/>
        <v>0</v>
      </c>
      <c r="BM196" s="558">
        <f t="shared" si="153"/>
        <v>0</v>
      </c>
      <c r="BN196" s="558">
        <f t="shared" si="154"/>
        <v>0</v>
      </c>
      <c r="BO196" s="558">
        <f t="shared" si="155"/>
        <v>0</v>
      </c>
      <c r="BP196" s="558">
        <f t="shared" si="156"/>
        <v>0</v>
      </c>
      <c r="BQ196" s="558">
        <f t="shared" si="157"/>
        <v>0</v>
      </c>
      <c r="BR196" s="533"/>
      <c r="BS196" s="557">
        <f t="shared" si="179"/>
        <v>0</v>
      </c>
      <c r="BT196" s="558">
        <f t="shared" si="158"/>
        <v>0</v>
      </c>
      <c r="BU196" s="558">
        <f t="shared" si="159"/>
        <v>0</v>
      </c>
      <c r="BV196" s="557">
        <f t="shared" si="180"/>
        <v>0</v>
      </c>
      <c r="BW196" s="558">
        <f t="shared" si="160"/>
        <v>0</v>
      </c>
      <c r="BX196" s="558">
        <f t="shared" si="161"/>
        <v>0</v>
      </c>
      <c r="BY196" s="558">
        <f t="shared" si="162"/>
        <v>0</v>
      </c>
      <c r="BZ196" s="558">
        <f t="shared" si="163"/>
        <v>0</v>
      </c>
      <c r="CA196" s="558">
        <f t="shared" si="164"/>
        <v>0</v>
      </c>
      <c r="CB196" s="558">
        <f t="shared" si="165"/>
        <v>0</v>
      </c>
      <c r="CC196" s="533"/>
      <c r="CD196" s="533"/>
      <c r="CE196" s="533"/>
      <c r="CF196" s="533"/>
      <c r="CG196" s="533"/>
      <c r="CH196" s="533"/>
      <c r="CI196" s="533"/>
      <c r="CJ196" s="533"/>
      <c r="CK196" s="533"/>
      <c r="CL196" s="533"/>
      <c r="CM196" s="533"/>
      <c r="CN196" s="533"/>
      <c r="CO196" s="533"/>
      <c r="CP196" s="533"/>
      <c r="CQ196" s="533"/>
      <c r="CR196" s="533"/>
      <c r="CS196" s="533"/>
      <c r="CT196" s="533"/>
      <c r="CU196" s="533"/>
      <c r="CV196" s="533"/>
      <c r="CW196" s="533"/>
      <c r="CX196" s="533"/>
      <c r="CY196" s="533"/>
      <c r="CZ196" s="533"/>
    </row>
    <row r="197" spans="1:104" ht="13.5" x14ac:dyDescent="0.2">
      <c r="B197" s="145" t="str">
        <f t="shared" si="145"/>
        <v/>
      </c>
      <c r="C197" s="550"/>
      <c r="D197" s="551"/>
      <c r="E197" s="552"/>
      <c r="F197" s="553"/>
      <c r="G197" s="553"/>
      <c r="H197" s="554"/>
      <c r="I197" s="554"/>
      <c r="J197" s="554"/>
      <c r="K197" s="554"/>
      <c r="L197" s="613" t="str" cm="1">
        <f t="array" ref="L197">IF(OR(NOT(ISBLANK(H197:K197))),SUM(H197:K197), "")</f>
        <v/>
      </c>
      <c r="M197" s="613" t="str">
        <f t="shared" si="146"/>
        <v/>
      </c>
      <c r="N197" s="555" t="str">
        <f t="shared" si="166"/>
        <v/>
      </c>
      <c r="O197" s="532">
        <f t="shared" si="167"/>
        <v>0</v>
      </c>
      <c r="P197" s="146">
        <f t="shared" si="168"/>
        <v>0</v>
      </c>
      <c r="Q197" s="146">
        <f t="shared" si="147"/>
        <v>0</v>
      </c>
      <c r="R197" s="146">
        <f t="shared" si="148"/>
        <v>0</v>
      </c>
      <c r="S197" s="146" t="str">
        <f t="shared" si="169"/>
        <v/>
      </c>
      <c r="T197" s="146" t="str">
        <f t="shared" si="170"/>
        <v/>
      </c>
      <c r="U197" s="146">
        <f t="shared" si="149"/>
        <v>0</v>
      </c>
      <c r="V197" s="136">
        <f t="shared" si="171"/>
        <v>0</v>
      </c>
      <c r="W197" s="136">
        <f>IF(COLUMN(W$12)-COLUMN($V$12)+1&lt;=$U197,ROUNDUP(IF(SUM($V197:V197)+($E197-SUM($V197:V197))*$N197&gt;$E197-$O197,$E197-$O197-SUM($V197:V197),($E197-SUM($V197:V197))*$N197),0),0)</f>
        <v>0</v>
      </c>
      <c r="X197" s="136">
        <f>IF(COLUMN(X$12)-COLUMN($V$12)+1&lt;=$U197,ROUNDUP(IF(SUM($V197:W197)+($E197-SUM($V197:W197))*$N197&gt;$E197-$O197,$E197-$O197-SUM($V197:W197),($E197-SUM($V197:W197))*$N197),0),0)</f>
        <v>0</v>
      </c>
      <c r="Y197" s="136">
        <f>IF(COLUMN(Y$12)-COLUMN($V$12)+1&lt;=$U197,ROUNDUP(IF(SUM($V197:X197)+($E197-SUM($V197:X197))*$N197&gt;$E197-$O197,$E197-$O197-SUM($V197:X197),($E197-SUM($V197:X197))*$N197),0),0)</f>
        <v>0</v>
      </c>
      <c r="Z197" s="136">
        <f>IF(COLUMN(Z$12)-COLUMN($V$12)+1&lt;=$U197,ROUNDUP(IF(SUM($V197:Y197)+($E197-SUM($V197:Y197))*$N197&gt;$E197-$O197,$E197-$O197-SUM($V197:Y197),($E197-SUM($V197:Y197))*$N197),0),0)</f>
        <v>0</v>
      </c>
      <c r="AA197" s="136">
        <f>IF(COLUMN(AA$12)-COLUMN($V$12)+1&lt;=$U197,ROUNDUP(IF(SUM($V197:Z197)+($E197-SUM($V197:Z197))*$N197&gt;$E197-$O197,$E197-$O197-SUM($V197:Z197),($E197-SUM($V197:Z197))*$N197),0),0)</f>
        <v>0</v>
      </c>
      <c r="AB197" s="136">
        <f>IF(COLUMN(AB$12)-COLUMN($V$12)+1&lt;=$U197,ROUNDUP(IF(SUM($V197:AA197)+($E197-SUM($V197:AA197))*$N197&gt;$E197-$O197,$E197-$O197-SUM($V197:AA197),($E197-SUM($V197:AA197))*$N197),0),0)</f>
        <v>0</v>
      </c>
      <c r="AC197" s="136">
        <f>IF(COLUMN(AC$12)-COLUMN($V$12)+1&lt;=$U197,ROUNDUP(IF(SUM($V197:AB197)+($E197-SUM($V197:AB197))*$N197&gt;$E197-$O197,$E197-$O197-SUM($V197:AB197),($E197-SUM($V197:AB197))*$N197),0),0)</f>
        <v>0</v>
      </c>
      <c r="AD197" s="136">
        <f>IF(COLUMN(AD$12)-COLUMN($V$12)+1&lt;=$U197,ROUNDUP(IF(SUM($V197:AC197)+($E197-SUM($V197:AC197))*$N197&gt;$E197-$O197,$E197-$O197-SUM($V197:AC197),($E197-SUM($V197:AC197))*$N197),0),0)</f>
        <v>0</v>
      </c>
      <c r="AE197" s="136">
        <f>IF(COLUMN(AE$12)-COLUMN($V$12)+1&lt;=$U197,ROUNDUP(IF(SUM($V197:AD197)+($E197-SUM($V197:AD197))*$N197&gt;$E197-$O197,$E197-$O197-SUM($V197:AD197),($E197-SUM($V197:AD197))*$N197),0),0)</f>
        <v>0</v>
      </c>
      <c r="AF197" s="136">
        <f>IF(COLUMN(AF$12)-COLUMN($V$12)+1&lt;=$U197,ROUNDUP(IF(SUM($V197:AE197)+($E197-SUM($V197:AE197))*$N197&gt;$E197-$O197,$E197-$O197-SUM($V197:AE197),($E197-SUM($V197:AE197))*$N197),0),0)</f>
        <v>0</v>
      </c>
      <c r="AG197" s="136">
        <f>IF(COLUMN(AG$12)-COLUMN($V$12)+1&lt;=$U197,ROUNDUP(IF(SUM($V197:AF197)+($E197-SUM($V197:AF197))*$N197&gt;$E197-$O197,$E197-$O197-SUM($V197:AF197),($E197-SUM($V197:AF197))*$N197),0),0)</f>
        <v>0</v>
      </c>
      <c r="AH197" s="136">
        <f>IF(COLUMN(AH$12)-COLUMN($V$12)+1&lt;=$U197,ROUNDUP(IF(SUM($V197:AG197)+($E197-SUM($V197:AG197))*$N197&gt;$E197-$O197,$E197-$O197-SUM($V197:AG197),($E197-SUM($V197:AG197))*$N197),0),0)</f>
        <v>0</v>
      </c>
      <c r="AI197" s="136">
        <f>IF(COLUMN(AI$12)-COLUMN($V$12)+1&lt;=$U197,ROUNDUP(IF(SUM($V197:AH197)+($E197-SUM($V197:AH197))*$N197&gt;$E197-$O197,$E197-$O197-SUM($V197:AH197),($E197-SUM($V197:AH197))*$N197),0),0)</f>
        <v>0</v>
      </c>
      <c r="AJ197" s="136">
        <f>IF(COLUMN(AJ$12)-COLUMN($V$12)+1&lt;=$U197,ROUNDUP(IF(SUM($V197:AI197)+($E197-SUM($V197:AI197))*$N197&gt;$E197-$O197,$E197-$O197-SUM($V197:AI197),($E197-SUM($V197:AI197))*$N197),0),0)</f>
        <v>0</v>
      </c>
      <c r="AK197" s="136">
        <f>IF(COLUMN(AK$12)-COLUMN($V$12)+1&lt;=$U197,ROUNDUP(IF(SUM($V197:AJ197)+($E197-SUM($V197:AJ197))*$N197&gt;$E197-$O197,$E197-$O197-SUM($V197:AJ197),($E197-SUM($V197:AJ197))*$N197),0),0)</f>
        <v>0</v>
      </c>
      <c r="AL197" s="136">
        <f>IF(COLUMN(AL$12)-COLUMN($V$12)+1&lt;=$U197,ROUNDUP(IF(SUM($V197:AK197)+($E197-SUM($V197:AK197))*$N197&gt;$E197-$O197,$E197-$O197-SUM($V197:AK197),($E197-SUM($V197:AK197))*$N197),0),0)</f>
        <v>0</v>
      </c>
      <c r="AM197" s="136">
        <f>IF(COLUMN(AM$12)-COLUMN($V$12)+1&lt;=$U197,ROUNDUP(IF(SUM($V197:AL197)+($E197-SUM($V197:AL197))*$N197&gt;$E197-$O197,$E197-$O197-SUM($V197:AL197),($E197-SUM($V197:AL197))*$N197),0),0)</f>
        <v>0</v>
      </c>
      <c r="AN197" s="136">
        <f>IF(COLUMN(AN$12)-COLUMN($V$12)+1&lt;=$U197,ROUNDUP(IF(SUM($V197:AM197)+($E197-SUM($V197:AM197))*$N197&gt;$E197-$O197,$E197-$O197-SUM($V197:AM197),($E197-SUM($V197:AM197))*$N197),0),0)</f>
        <v>0</v>
      </c>
      <c r="AO197" s="136">
        <f>IF(COLUMN(AO$12)-COLUMN($V$12)+1&lt;=$U197,ROUNDUP(IF(SUM($V197:AN197)+($E197-SUM($V197:AN197))*$N197&gt;$E197-$O197,$E197-$O197-SUM($V197:AN197),($E197-SUM($V197:AN197))*$N197),0),0)</f>
        <v>0</v>
      </c>
      <c r="AP197" s="136">
        <f>IF(COLUMN(AP$12)-COLUMN($V$12)+1&lt;=$U197,ROUNDUP(IF(SUM($V197:AO197)+($E197-SUM($V197:AO197))*$N197&gt;$E197-$O197,$E197-$O197-SUM($V197:AO197),($E197-SUM($V197:AO197))*$N197),0),0)</f>
        <v>0</v>
      </c>
      <c r="AQ197" s="136">
        <f>IF(COLUMN(AQ$12)-COLUMN($V$12)+1&lt;=$U197,ROUNDUP(IF(SUM($V197:AP197)+($E197-SUM($V197:AP197))*$N197&gt;$E197-$O197,$E197-$O197-SUM($V197:AP197),($E197-SUM($V197:AP197))*$N197),0),0)</f>
        <v>0</v>
      </c>
      <c r="AR197" s="136">
        <f>IF(COLUMN(AR$12)-COLUMN($V$12)+1&lt;=$U197,ROUNDUP(IF(SUM($V197:AQ197)+($E197-SUM($V197:AQ197))*$N197&gt;$E197-$O197,$E197-$O197-SUM($V197:AQ197),($E197-SUM($V197:AQ197))*$N197),0),0)</f>
        <v>0</v>
      </c>
      <c r="AS197" s="136">
        <f>IF(COLUMN(AS$12)-COLUMN($V$12)+1&lt;=$U197,ROUNDUP(IF(SUM($V197:AR197)+($E197-SUM($V197:AR197))*$N197&gt;$E197-$O197,$E197-$O197-SUM($V197:AR197),($E197-SUM($V197:AR197))*$N197),0),0)</f>
        <v>0</v>
      </c>
      <c r="AT197" s="136">
        <f>IF(COLUMN(AT$12)-COLUMN($V$12)+1&lt;=$U197,ROUNDUP(IF(SUM($V197:AS197)+($E197-SUM($V197:AS197))*$N197&gt;$E197-$O197,$E197-$O197-SUM($V197:AS197),($E197-SUM($V197:AS197))*$N197),0),0)</f>
        <v>0</v>
      </c>
      <c r="AU197" s="136">
        <f>IF(COLUMN(AU$12)-COLUMN($V$12)+1&lt;=$U197,ROUNDUP(IF(SUM($V197:AT197)+($E197-SUM($V197:AT197))*$N197&gt;$E197-$O197,$E197-$O197-SUM($V197:AT197),($E197-SUM($V197:AT197))*$N197),0),0)</f>
        <v>0</v>
      </c>
      <c r="AV197" s="136">
        <f>IF(COLUMN(AV$12)-COLUMN($V$12)+1&lt;=$U197,ROUNDUP(IF(SUM($V197:AU197)+($E197-SUM($V197:AU197))*$N197&gt;$E197-$O197,$E197-$O197-SUM($V197:AU197),($E197-SUM($V197:AU197))*$N197),0),0)</f>
        <v>0</v>
      </c>
      <c r="AW197" s="136">
        <f>IF(COLUMN(AW$12)-COLUMN($V$12)+1&lt;=$U197,ROUNDUP(IF(SUM($V197:AV197)+($E197-SUM($V197:AV197))*$N197&gt;$E197-$O197,$E197-$O197-SUM($V197:AV197),($E197-SUM($V197:AV197))*$N197),0),0)</f>
        <v>0</v>
      </c>
      <c r="AX197" s="136">
        <f>IF(COLUMN(AX$12)-COLUMN($V$12)+1&lt;=$U197,ROUNDUP(IF(SUM($V197:AW197)+($E197-SUM($V197:AW197))*$N197&gt;$E197-$O197,$E197-$O197-SUM($V197:AW197),($E197-SUM($V197:AW197))*$N197),0),0)</f>
        <v>0</v>
      </c>
      <c r="AY197" s="136">
        <f>IF(COLUMN(AY$12)-COLUMN($V$12)+1&lt;=$U197,ROUNDUP(IF(SUM($V197:AX197)+($E197-SUM($V197:AX197))*$N197&gt;$E197-$O197,$E197-$O197-SUM($V197:AX197),($E197-SUM($V197:AX197))*$N197),0),0)</f>
        <v>0</v>
      </c>
      <c r="AZ197" s="136">
        <f>IF(COLUMN(AZ$12)-COLUMN($V$12)+1&lt;=$U197,ROUNDUP(IF(SUM($V197:AY197)+($E197-SUM($V197:AY197))*$N197&gt;$E197-$O197,$E197-$O197-SUM($V197:AY197),($E197-SUM($V197:AY197))*$N197),0),0)</f>
        <v>0</v>
      </c>
      <c r="BA197" s="136">
        <f>IF(COLUMN(BA$12)-COLUMN($V$12)+1&lt;=$U197,ROUNDUP(IF(SUM($V197:AZ197)+($E197-SUM($V197:AZ197))*$N197&gt;$E197-$O197,$E197-$O197-SUM($V197:AZ197),($E197-SUM($V197:AZ197))*$N197),0),0)</f>
        <v>0</v>
      </c>
      <c r="BB197" s="556">
        <f t="shared" si="172"/>
        <v>0</v>
      </c>
      <c r="BC197" s="556">
        <f t="shared" si="173"/>
        <v>0</v>
      </c>
      <c r="BD197" s="146">
        <f t="shared" si="174"/>
        <v>0</v>
      </c>
      <c r="BE197" s="146">
        <f t="shared" si="175"/>
        <v>0</v>
      </c>
      <c r="BF197" s="146">
        <f t="shared" si="176"/>
        <v>0</v>
      </c>
      <c r="BH197" s="557">
        <f t="shared" si="177"/>
        <v>0</v>
      </c>
      <c r="BI197" s="558">
        <f t="shared" si="150"/>
        <v>0</v>
      </c>
      <c r="BJ197" s="558">
        <f t="shared" si="151"/>
        <v>0</v>
      </c>
      <c r="BK197" s="557">
        <f t="shared" si="178"/>
        <v>0</v>
      </c>
      <c r="BL197" s="558">
        <f t="shared" si="152"/>
        <v>0</v>
      </c>
      <c r="BM197" s="558">
        <f t="shared" si="153"/>
        <v>0</v>
      </c>
      <c r="BN197" s="558">
        <f t="shared" si="154"/>
        <v>0</v>
      </c>
      <c r="BO197" s="558">
        <f t="shared" si="155"/>
        <v>0</v>
      </c>
      <c r="BP197" s="558">
        <f t="shared" si="156"/>
        <v>0</v>
      </c>
      <c r="BQ197" s="558">
        <f t="shared" si="157"/>
        <v>0</v>
      </c>
      <c r="BR197" s="533"/>
      <c r="BS197" s="557">
        <f t="shared" si="179"/>
        <v>0</v>
      </c>
      <c r="BT197" s="558">
        <f t="shared" si="158"/>
        <v>0</v>
      </c>
      <c r="BU197" s="558">
        <f t="shared" si="159"/>
        <v>0</v>
      </c>
      <c r="BV197" s="557">
        <f t="shared" si="180"/>
        <v>0</v>
      </c>
      <c r="BW197" s="558">
        <f t="shared" si="160"/>
        <v>0</v>
      </c>
      <c r="BX197" s="558">
        <f t="shared" si="161"/>
        <v>0</v>
      </c>
      <c r="BY197" s="558">
        <f t="shared" si="162"/>
        <v>0</v>
      </c>
      <c r="BZ197" s="558">
        <f t="shared" si="163"/>
        <v>0</v>
      </c>
      <c r="CA197" s="558">
        <f t="shared" si="164"/>
        <v>0</v>
      </c>
      <c r="CB197" s="558">
        <f t="shared" si="165"/>
        <v>0</v>
      </c>
      <c r="CC197" s="533"/>
      <c r="CD197" s="533"/>
      <c r="CE197" s="533"/>
      <c r="CF197" s="533"/>
      <c r="CG197" s="533"/>
      <c r="CH197" s="533"/>
      <c r="CI197" s="533"/>
      <c r="CJ197" s="533"/>
      <c r="CK197" s="533"/>
      <c r="CL197" s="533"/>
      <c r="CM197" s="533"/>
      <c r="CN197" s="533"/>
      <c r="CO197" s="533"/>
      <c r="CP197" s="533"/>
      <c r="CQ197" s="533"/>
      <c r="CR197" s="533"/>
      <c r="CS197" s="533"/>
      <c r="CT197" s="533"/>
      <c r="CU197" s="533"/>
      <c r="CV197" s="533"/>
      <c r="CW197" s="533"/>
      <c r="CX197" s="533"/>
      <c r="CY197" s="533"/>
      <c r="CZ197" s="533"/>
    </row>
    <row r="198" spans="1:104" ht="13.5" x14ac:dyDescent="0.2">
      <c r="B198" s="145" t="str">
        <f t="shared" si="145"/>
        <v/>
      </c>
      <c r="C198" s="550"/>
      <c r="D198" s="551"/>
      <c r="E198" s="552"/>
      <c r="F198" s="553"/>
      <c r="G198" s="553"/>
      <c r="H198" s="554"/>
      <c r="I198" s="554"/>
      <c r="J198" s="554"/>
      <c r="K198" s="554"/>
      <c r="L198" s="613" t="str" cm="1">
        <f t="array" ref="L198">IF(OR(NOT(ISBLANK(H198:K198))),SUM(H198:K198), "")</f>
        <v/>
      </c>
      <c r="M198" s="613" t="str">
        <f t="shared" si="146"/>
        <v/>
      </c>
      <c r="N198" s="555" t="str">
        <f t="shared" si="166"/>
        <v/>
      </c>
      <c r="O198" s="532">
        <f t="shared" si="167"/>
        <v>0</v>
      </c>
      <c r="P198" s="146">
        <f t="shared" si="168"/>
        <v>0</v>
      </c>
      <c r="Q198" s="146">
        <f t="shared" si="147"/>
        <v>0</v>
      </c>
      <c r="R198" s="146">
        <f t="shared" si="148"/>
        <v>0</v>
      </c>
      <c r="S198" s="146" t="str">
        <f t="shared" si="169"/>
        <v/>
      </c>
      <c r="T198" s="146" t="str">
        <f t="shared" si="170"/>
        <v/>
      </c>
      <c r="U198" s="146">
        <f t="shared" si="149"/>
        <v>0</v>
      </c>
      <c r="V198" s="136">
        <f t="shared" si="171"/>
        <v>0</v>
      </c>
      <c r="W198" s="136">
        <f>IF(COLUMN(W$12)-COLUMN($V$12)+1&lt;=$U198,ROUNDUP(IF(SUM($V198:V198)+($E198-SUM($V198:V198))*$N198&gt;$E198-$O198,$E198-$O198-SUM($V198:V198),($E198-SUM($V198:V198))*$N198),0),0)</f>
        <v>0</v>
      </c>
      <c r="X198" s="136">
        <f>IF(COLUMN(X$12)-COLUMN($V$12)+1&lt;=$U198,ROUNDUP(IF(SUM($V198:W198)+($E198-SUM($V198:W198))*$N198&gt;$E198-$O198,$E198-$O198-SUM($V198:W198),($E198-SUM($V198:W198))*$N198),0),0)</f>
        <v>0</v>
      </c>
      <c r="Y198" s="136">
        <f>IF(COLUMN(Y$12)-COLUMN($V$12)+1&lt;=$U198,ROUNDUP(IF(SUM($V198:X198)+($E198-SUM($V198:X198))*$N198&gt;$E198-$O198,$E198-$O198-SUM($V198:X198),($E198-SUM($V198:X198))*$N198),0),0)</f>
        <v>0</v>
      </c>
      <c r="Z198" s="136">
        <f>IF(COLUMN(Z$12)-COLUMN($V$12)+1&lt;=$U198,ROUNDUP(IF(SUM($V198:Y198)+($E198-SUM($V198:Y198))*$N198&gt;$E198-$O198,$E198-$O198-SUM($V198:Y198),($E198-SUM($V198:Y198))*$N198),0),0)</f>
        <v>0</v>
      </c>
      <c r="AA198" s="136">
        <f>IF(COLUMN(AA$12)-COLUMN($V$12)+1&lt;=$U198,ROUNDUP(IF(SUM($V198:Z198)+($E198-SUM($V198:Z198))*$N198&gt;$E198-$O198,$E198-$O198-SUM($V198:Z198),($E198-SUM($V198:Z198))*$N198),0),0)</f>
        <v>0</v>
      </c>
      <c r="AB198" s="136">
        <f>IF(COLUMN(AB$12)-COLUMN($V$12)+1&lt;=$U198,ROUNDUP(IF(SUM($V198:AA198)+($E198-SUM($V198:AA198))*$N198&gt;$E198-$O198,$E198-$O198-SUM($V198:AA198),($E198-SUM($V198:AA198))*$N198),0),0)</f>
        <v>0</v>
      </c>
      <c r="AC198" s="136">
        <f>IF(COLUMN(AC$12)-COLUMN($V$12)+1&lt;=$U198,ROUNDUP(IF(SUM($V198:AB198)+($E198-SUM($V198:AB198))*$N198&gt;$E198-$O198,$E198-$O198-SUM($V198:AB198),($E198-SUM($V198:AB198))*$N198),0),0)</f>
        <v>0</v>
      </c>
      <c r="AD198" s="136">
        <f>IF(COLUMN(AD$12)-COLUMN($V$12)+1&lt;=$U198,ROUNDUP(IF(SUM($V198:AC198)+($E198-SUM($V198:AC198))*$N198&gt;$E198-$O198,$E198-$O198-SUM($V198:AC198),($E198-SUM($V198:AC198))*$N198),0),0)</f>
        <v>0</v>
      </c>
      <c r="AE198" s="136">
        <f>IF(COLUMN(AE$12)-COLUMN($V$12)+1&lt;=$U198,ROUNDUP(IF(SUM($V198:AD198)+($E198-SUM($V198:AD198))*$N198&gt;$E198-$O198,$E198-$O198-SUM($V198:AD198),($E198-SUM($V198:AD198))*$N198),0),0)</f>
        <v>0</v>
      </c>
      <c r="AF198" s="136">
        <f>IF(COLUMN(AF$12)-COLUMN($V$12)+1&lt;=$U198,ROUNDUP(IF(SUM($V198:AE198)+($E198-SUM($V198:AE198))*$N198&gt;$E198-$O198,$E198-$O198-SUM($V198:AE198),($E198-SUM($V198:AE198))*$N198),0),0)</f>
        <v>0</v>
      </c>
      <c r="AG198" s="136">
        <f>IF(COLUMN(AG$12)-COLUMN($V$12)+1&lt;=$U198,ROUNDUP(IF(SUM($V198:AF198)+($E198-SUM($V198:AF198))*$N198&gt;$E198-$O198,$E198-$O198-SUM($V198:AF198),($E198-SUM($V198:AF198))*$N198),0),0)</f>
        <v>0</v>
      </c>
      <c r="AH198" s="136">
        <f>IF(COLUMN(AH$12)-COLUMN($V$12)+1&lt;=$U198,ROUNDUP(IF(SUM($V198:AG198)+($E198-SUM($V198:AG198))*$N198&gt;$E198-$O198,$E198-$O198-SUM($V198:AG198),($E198-SUM($V198:AG198))*$N198),0),0)</f>
        <v>0</v>
      </c>
      <c r="AI198" s="136">
        <f>IF(COLUMN(AI$12)-COLUMN($V$12)+1&lt;=$U198,ROUNDUP(IF(SUM($V198:AH198)+($E198-SUM($V198:AH198))*$N198&gt;$E198-$O198,$E198-$O198-SUM($V198:AH198),($E198-SUM($V198:AH198))*$N198),0),0)</f>
        <v>0</v>
      </c>
      <c r="AJ198" s="136">
        <f>IF(COLUMN(AJ$12)-COLUMN($V$12)+1&lt;=$U198,ROUNDUP(IF(SUM($V198:AI198)+($E198-SUM($V198:AI198))*$N198&gt;$E198-$O198,$E198-$O198-SUM($V198:AI198),($E198-SUM($V198:AI198))*$N198),0),0)</f>
        <v>0</v>
      </c>
      <c r="AK198" s="136">
        <f>IF(COLUMN(AK$12)-COLUMN($V$12)+1&lt;=$U198,ROUNDUP(IF(SUM($V198:AJ198)+($E198-SUM($V198:AJ198))*$N198&gt;$E198-$O198,$E198-$O198-SUM($V198:AJ198),($E198-SUM($V198:AJ198))*$N198),0),0)</f>
        <v>0</v>
      </c>
      <c r="AL198" s="136">
        <f>IF(COLUMN(AL$12)-COLUMN($V$12)+1&lt;=$U198,ROUNDUP(IF(SUM($V198:AK198)+($E198-SUM($V198:AK198))*$N198&gt;$E198-$O198,$E198-$O198-SUM($V198:AK198),($E198-SUM($V198:AK198))*$N198),0),0)</f>
        <v>0</v>
      </c>
      <c r="AM198" s="136">
        <f>IF(COLUMN(AM$12)-COLUMN($V$12)+1&lt;=$U198,ROUNDUP(IF(SUM($V198:AL198)+($E198-SUM($V198:AL198))*$N198&gt;$E198-$O198,$E198-$O198-SUM($V198:AL198),($E198-SUM($V198:AL198))*$N198),0),0)</f>
        <v>0</v>
      </c>
      <c r="AN198" s="136">
        <f>IF(COLUMN(AN$12)-COLUMN($V$12)+1&lt;=$U198,ROUNDUP(IF(SUM($V198:AM198)+($E198-SUM($V198:AM198))*$N198&gt;$E198-$O198,$E198-$O198-SUM($V198:AM198),($E198-SUM($V198:AM198))*$N198),0),0)</f>
        <v>0</v>
      </c>
      <c r="AO198" s="136">
        <f>IF(COLUMN(AO$12)-COLUMN($V$12)+1&lt;=$U198,ROUNDUP(IF(SUM($V198:AN198)+($E198-SUM($V198:AN198))*$N198&gt;$E198-$O198,$E198-$O198-SUM($V198:AN198),($E198-SUM($V198:AN198))*$N198),0),0)</f>
        <v>0</v>
      </c>
      <c r="AP198" s="136">
        <f>IF(COLUMN(AP$12)-COLUMN($V$12)+1&lt;=$U198,ROUNDUP(IF(SUM($V198:AO198)+($E198-SUM($V198:AO198))*$N198&gt;$E198-$O198,$E198-$O198-SUM($V198:AO198),($E198-SUM($V198:AO198))*$N198),0),0)</f>
        <v>0</v>
      </c>
      <c r="AQ198" s="136">
        <f>IF(COLUMN(AQ$12)-COLUMN($V$12)+1&lt;=$U198,ROUNDUP(IF(SUM($V198:AP198)+($E198-SUM($V198:AP198))*$N198&gt;$E198-$O198,$E198-$O198-SUM($V198:AP198),($E198-SUM($V198:AP198))*$N198),0),0)</f>
        <v>0</v>
      </c>
      <c r="AR198" s="136">
        <f>IF(COLUMN(AR$12)-COLUMN($V$12)+1&lt;=$U198,ROUNDUP(IF(SUM($V198:AQ198)+($E198-SUM($V198:AQ198))*$N198&gt;$E198-$O198,$E198-$O198-SUM($V198:AQ198),($E198-SUM($V198:AQ198))*$N198),0),0)</f>
        <v>0</v>
      </c>
      <c r="AS198" s="136">
        <f>IF(COLUMN(AS$12)-COLUMN($V$12)+1&lt;=$U198,ROUNDUP(IF(SUM($V198:AR198)+($E198-SUM($V198:AR198))*$N198&gt;$E198-$O198,$E198-$O198-SUM($V198:AR198),($E198-SUM($V198:AR198))*$N198),0),0)</f>
        <v>0</v>
      </c>
      <c r="AT198" s="136">
        <f>IF(COLUMN(AT$12)-COLUMN($V$12)+1&lt;=$U198,ROUNDUP(IF(SUM($V198:AS198)+($E198-SUM($V198:AS198))*$N198&gt;$E198-$O198,$E198-$O198-SUM($V198:AS198),($E198-SUM($V198:AS198))*$N198),0),0)</f>
        <v>0</v>
      </c>
      <c r="AU198" s="136">
        <f>IF(COLUMN(AU$12)-COLUMN($V$12)+1&lt;=$U198,ROUNDUP(IF(SUM($V198:AT198)+($E198-SUM($V198:AT198))*$N198&gt;$E198-$O198,$E198-$O198-SUM($V198:AT198),($E198-SUM($V198:AT198))*$N198),0),0)</f>
        <v>0</v>
      </c>
      <c r="AV198" s="136">
        <f>IF(COLUMN(AV$12)-COLUMN($V$12)+1&lt;=$U198,ROUNDUP(IF(SUM($V198:AU198)+($E198-SUM($V198:AU198))*$N198&gt;$E198-$O198,$E198-$O198-SUM($V198:AU198),($E198-SUM($V198:AU198))*$N198),0),0)</f>
        <v>0</v>
      </c>
      <c r="AW198" s="136">
        <f>IF(COLUMN(AW$12)-COLUMN($V$12)+1&lt;=$U198,ROUNDUP(IF(SUM($V198:AV198)+($E198-SUM($V198:AV198))*$N198&gt;$E198-$O198,$E198-$O198-SUM($V198:AV198),($E198-SUM($V198:AV198))*$N198),0),0)</f>
        <v>0</v>
      </c>
      <c r="AX198" s="136">
        <f>IF(COLUMN(AX$12)-COLUMN($V$12)+1&lt;=$U198,ROUNDUP(IF(SUM($V198:AW198)+($E198-SUM($V198:AW198))*$N198&gt;$E198-$O198,$E198-$O198-SUM($V198:AW198),($E198-SUM($V198:AW198))*$N198),0),0)</f>
        <v>0</v>
      </c>
      <c r="AY198" s="136">
        <f>IF(COLUMN(AY$12)-COLUMN($V$12)+1&lt;=$U198,ROUNDUP(IF(SUM($V198:AX198)+($E198-SUM($V198:AX198))*$N198&gt;$E198-$O198,$E198-$O198-SUM($V198:AX198),($E198-SUM($V198:AX198))*$N198),0),0)</f>
        <v>0</v>
      </c>
      <c r="AZ198" s="136">
        <f>IF(COLUMN(AZ$12)-COLUMN($V$12)+1&lt;=$U198,ROUNDUP(IF(SUM($V198:AY198)+($E198-SUM($V198:AY198))*$N198&gt;$E198-$O198,$E198-$O198-SUM($V198:AY198),($E198-SUM($V198:AY198))*$N198),0),0)</f>
        <v>0</v>
      </c>
      <c r="BA198" s="136">
        <f>IF(COLUMN(BA$12)-COLUMN($V$12)+1&lt;=$U198,ROUNDUP(IF(SUM($V198:AZ198)+($E198-SUM($V198:AZ198))*$N198&gt;$E198-$O198,$E198-$O198-SUM($V198:AZ198),($E198-SUM($V198:AZ198))*$N198),0),0)</f>
        <v>0</v>
      </c>
      <c r="BB198" s="556">
        <f t="shared" si="172"/>
        <v>0</v>
      </c>
      <c r="BC198" s="556">
        <f t="shared" si="173"/>
        <v>0</v>
      </c>
      <c r="BD198" s="146">
        <f t="shared" si="174"/>
        <v>0</v>
      </c>
      <c r="BE198" s="146">
        <f t="shared" si="175"/>
        <v>0</v>
      </c>
      <c r="BF198" s="146">
        <f t="shared" si="176"/>
        <v>0</v>
      </c>
      <c r="BH198" s="557">
        <f t="shared" si="177"/>
        <v>0</v>
      </c>
      <c r="BI198" s="558">
        <f t="shared" si="150"/>
        <v>0</v>
      </c>
      <c r="BJ198" s="558">
        <f t="shared" si="151"/>
        <v>0</v>
      </c>
      <c r="BK198" s="557">
        <f t="shared" si="178"/>
        <v>0</v>
      </c>
      <c r="BL198" s="558">
        <f t="shared" si="152"/>
        <v>0</v>
      </c>
      <c r="BM198" s="558">
        <f t="shared" si="153"/>
        <v>0</v>
      </c>
      <c r="BN198" s="558">
        <f t="shared" si="154"/>
        <v>0</v>
      </c>
      <c r="BO198" s="558">
        <f t="shared" si="155"/>
        <v>0</v>
      </c>
      <c r="BP198" s="558">
        <f t="shared" si="156"/>
        <v>0</v>
      </c>
      <c r="BQ198" s="558">
        <f t="shared" si="157"/>
        <v>0</v>
      </c>
      <c r="BR198" s="533"/>
      <c r="BS198" s="557">
        <f t="shared" si="179"/>
        <v>0</v>
      </c>
      <c r="BT198" s="558">
        <f t="shared" si="158"/>
        <v>0</v>
      </c>
      <c r="BU198" s="558">
        <f t="shared" si="159"/>
        <v>0</v>
      </c>
      <c r="BV198" s="557">
        <f t="shared" si="180"/>
        <v>0</v>
      </c>
      <c r="BW198" s="558">
        <f t="shared" si="160"/>
        <v>0</v>
      </c>
      <c r="BX198" s="558">
        <f t="shared" si="161"/>
        <v>0</v>
      </c>
      <c r="BY198" s="558">
        <f t="shared" si="162"/>
        <v>0</v>
      </c>
      <c r="BZ198" s="558">
        <f t="shared" si="163"/>
        <v>0</v>
      </c>
      <c r="CA198" s="558">
        <f t="shared" si="164"/>
        <v>0</v>
      </c>
      <c r="CB198" s="558">
        <f t="shared" si="165"/>
        <v>0</v>
      </c>
      <c r="CC198" s="533"/>
      <c r="CD198" s="533"/>
      <c r="CE198" s="533"/>
      <c r="CF198" s="533"/>
      <c r="CG198" s="533"/>
      <c r="CH198" s="533"/>
      <c r="CI198" s="533"/>
      <c r="CJ198" s="533"/>
      <c r="CK198" s="533"/>
      <c r="CL198" s="533"/>
      <c r="CM198" s="533"/>
      <c r="CN198" s="533"/>
      <c r="CO198" s="533"/>
      <c r="CP198" s="533"/>
      <c r="CQ198" s="533"/>
      <c r="CR198" s="533"/>
      <c r="CS198" s="533"/>
      <c r="CT198" s="533"/>
      <c r="CU198" s="533"/>
      <c r="CV198" s="533"/>
      <c r="CW198" s="533"/>
      <c r="CX198" s="533"/>
      <c r="CY198" s="533"/>
      <c r="CZ198" s="533"/>
    </row>
    <row r="199" spans="1:104" ht="13.5" x14ac:dyDescent="0.2">
      <c r="B199" s="145" t="str">
        <f t="shared" si="145"/>
        <v/>
      </c>
      <c r="C199" s="550"/>
      <c r="D199" s="551"/>
      <c r="E199" s="552"/>
      <c r="F199" s="553"/>
      <c r="G199" s="553"/>
      <c r="H199" s="554"/>
      <c r="I199" s="554"/>
      <c r="J199" s="554"/>
      <c r="K199" s="554"/>
      <c r="L199" s="613" t="str" cm="1">
        <f t="array" ref="L199">IF(OR(NOT(ISBLANK(H199:K199))),SUM(H199:K199), "")</f>
        <v/>
      </c>
      <c r="M199" s="613" t="str">
        <f t="shared" si="146"/>
        <v/>
      </c>
      <c r="N199" s="555" t="str">
        <f t="shared" si="166"/>
        <v/>
      </c>
      <c r="O199" s="532">
        <f t="shared" si="167"/>
        <v>0</v>
      </c>
      <c r="P199" s="146">
        <f t="shared" si="168"/>
        <v>0</v>
      </c>
      <c r="Q199" s="146">
        <f t="shared" si="147"/>
        <v>0</v>
      </c>
      <c r="R199" s="146">
        <f t="shared" si="148"/>
        <v>0</v>
      </c>
      <c r="S199" s="146" t="str">
        <f t="shared" si="169"/>
        <v/>
      </c>
      <c r="T199" s="146" t="str">
        <f t="shared" si="170"/>
        <v/>
      </c>
      <c r="U199" s="146">
        <f t="shared" si="149"/>
        <v>0</v>
      </c>
      <c r="V199" s="136">
        <f t="shared" si="171"/>
        <v>0</v>
      </c>
      <c r="W199" s="136">
        <f>IF(COLUMN(W$12)-COLUMN($V$12)+1&lt;=$U199,ROUNDUP(IF(SUM($V199:V199)+($E199-SUM($V199:V199))*$N199&gt;$E199-$O199,$E199-$O199-SUM($V199:V199),($E199-SUM($V199:V199))*$N199),0),0)</f>
        <v>0</v>
      </c>
      <c r="X199" s="136">
        <f>IF(COLUMN(X$12)-COLUMN($V$12)+1&lt;=$U199,ROUNDUP(IF(SUM($V199:W199)+($E199-SUM($V199:W199))*$N199&gt;$E199-$O199,$E199-$O199-SUM($V199:W199),($E199-SUM($V199:W199))*$N199),0),0)</f>
        <v>0</v>
      </c>
      <c r="Y199" s="136">
        <f>IF(COLUMN(Y$12)-COLUMN($V$12)+1&lt;=$U199,ROUNDUP(IF(SUM($V199:X199)+($E199-SUM($V199:X199))*$N199&gt;$E199-$O199,$E199-$O199-SUM($V199:X199),($E199-SUM($V199:X199))*$N199),0),0)</f>
        <v>0</v>
      </c>
      <c r="Z199" s="136">
        <f>IF(COLUMN(Z$12)-COLUMN($V$12)+1&lt;=$U199,ROUNDUP(IF(SUM($V199:Y199)+($E199-SUM($V199:Y199))*$N199&gt;$E199-$O199,$E199-$O199-SUM($V199:Y199),($E199-SUM($V199:Y199))*$N199),0),0)</f>
        <v>0</v>
      </c>
      <c r="AA199" s="136">
        <f>IF(COLUMN(AA$12)-COLUMN($V$12)+1&lt;=$U199,ROUNDUP(IF(SUM($V199:Z199)+($E199-SUM($V199:Z199))*$N199&gt;$E199-$O199,$E199-$O199-SUM($V199:Z199),($E199-SUM($V199:Z199))*$N199),0),0)</f>
        <v>0</v>
      </c>
      <c r="AB199" s="136">
        <f>IF(COLUMN(AB$12)-COLUMN($V$12)+1&lt;=$U199,ROUNDUP(IF(SUM($V199:AA199)+($E199-SUM($V199:AA199))*$N199&gt;$E199-$O199,$E199-$O199-SUM($V199:AA199),($E199-SUM($V199:AA199))*$N199),0),0)</f>
        <v>0</v>
      </c>
      <c r="AC199" s="136">
        <f>IF(COLUMN(AC$12)-COLUMN($V$12)+1&lt;=$U199,ROUNDUP(IF(SUM($V199:AB199)+($E199-SUM($V199:AB199))*$N199&gt;$E199-$O199,$E199-$O199-SUM($V199:AB199),($E199-SUM($V199:AB199))*$N199),0),0)</f>
        <v>0</v>
      </c>
      <c r="AD199" s="136">
        <f>IF(COLUMN(AD$12)-COLUMN($V$12)+1&lt;=$U199,ROUNDUP(IF(SUM($V199:AC199)+($E199-SUM($V199:AC199))*$N199&gt;$E199-$O199,$E199-$O199-SUM($V199:AC199),($E199-SUM($V199:AC199))*$N199),0),0)</f>
        <v>0</v>
      </c>
      <c r="AE199" s="136">
        <f>IF(COLUMN(AE$12)-COLUMN($V$12)+1&lt;=$U199,ROUNDUP(IF(SUM($V199:AD199)+($E199-SUM($V199:AD199))*$N199&gt;$E199-$O199,$E199-$O199-SUM($V199:AD199),($E199-SUM($V199:AD199))*$N199),0),0)</f>
        <v>0</v>
      </c>
      <c r="AF199" s="136">
        <f>IF(COLUMN(AF$12)-COLUMN($V$12)+1&lt;=$U199,ROUNDUP(IF(SUM($V199:AE199)+($E199-SUM($V199:AE199))*$N199&gt;$E199-$O199,$E199-$O199-SUM($V199:AE199),($E199-SUM($V199:AE199))*$N199),0),0)</f>
        <v>0</v>
      </c>
      <c r="AG199" s="136">
        <f>IF(COLUMN(AG$12)-COLUMN($V$12)+1&lt;=$U199,ROUNDUP(IF(SUM($V199:AF199)+($E199-SUM($V199:AF199))*$N199&gt;$E199-$O199,$E199-$O199-SUM($V199:AF199),($E199-SUM($V199:AF199))*$N199),0),0)</f>
        <v>0</v>
      </c>
      <c r="AH199" s="136">
        <f>IF(COLUMN(AH$12)-COLUMN($V$12)+1&lt;=$U199,ROUNDUP(IF(SUM($V199:AG199)+($E199-SUM($V199:AG199))*$N199&gt;$E199-$O199,$E199-$O199-SUM($V199:AG199),($E199-SUM($V199:AG199))*$N199),0),0)</f>
        <v>0</v>
      </c>
      <c r="AI199" s="136">
        <f>IF(COLUMN(AI$12)-COLUMN($V$12)+1&lt;=$U199,ROUNDUP(IF(SUM($V199:AH199)+($E199-SUM($V199:AH199))*$N199&gt;$E199-$O199,$E199-$O199-SUM($V199:AH199),($E199-SUM($V199:AH199))*$N199),0),0)</f>
        <v>0</v>
      </c>
      <c r="AJ199" s="136">
        <f>IF(COLUMN(AJ$12)-COLUMN($V$12)+1&lt;=$U199,ROUNDUP(IF(SUM($V199:AI199)+($E199-SUM($V199:AI199))*$N199&gt;$E199-$O199,$E199-$O199-SUM($V199:AI199),($E199-SUM($V199:AI199))*$N199),0),0)</f>
        <v>0</v>
      </c>
      <c r="AK199" s="136">
        <f>IF(COLUMN(AK$12)-COLUMN($V$12)+1&lt;=$U199,ROUNDUP(IF(SUM($V199:AJ199)+($E199-SUM($V199:AJ199))*$N199&gt;$E199-$O199,$E199-$O199-SUM($V199:AJ199),($E199-SUM($V199:AJ199))*$N199),0),0)</f>
        <v>0</v>
      </c>
      <c r="AL199" s="136">
        <f>IF(COLUMN(AL$12)-COLUMN($V$12)+1&lt;=$U199,ROUNDUP(IF(SUM($V199:AK199)+($E199-SUM($V199:AK199))*$N199&gt;$E199-$O199,$E199-$O199-SUM($V199:AK199),($E199-SUM($V199:AK199))*$N199),0),0)</f>
        <v>0</v>
      </c>
      <c r="AM199" s="136">
        <f>IF(COLUMN(AM$12)-COLUMN($V$12)+1&lt;=$U199,ROUNDUP(IF(SUM($V199:AL199)+($E199-SUM($V199:AL199))*$N199&gt;$E199-$O199,$E199-$O199-SUM($V199:AL199),($E199-SUM($V199:AL199))*$N199),0),0)</f>
        <v>0</v>
      </c>
      <c r="AN199" s="136">
        <f>IF(COLUMN(AN$12)-COLUMN($V$12)+1&lt;=$U199,ROUNDUP(IF(SUM($V199:AM199)+($E199-SUM($V199:AM199))*$N199&gt;$E199-$O199,$E199-$O199-SUM($V199:AM199),($E199-SUM($V199:AM199))*$N199),0),0)</f>
        <v>0</v>
      </c>
      <c r="AO199" s="136">
        <f>IF(COLUMN(AO$12)-COLUMN($V$12)+1&lt;=$U199,ROUNDUP(IF(SUM($V199:AN199)+($E199-SUM($V199:AN199))*$N199&gt;$E199-$O199,$E199-$O199-SUM($V199:AN199),($E199-SUM($V199:AN199))*$N199),0),0)</f>
        <v>0</v>
      </c>
      <c r="AP199" s="136">
        <f>IF(COLUMN(AP$12)-COLUMN($V$12)+1&lt;=$U199,ROUNDUP(IF(SUM($V199:AO199)+($E199-SUM($V199:AO199))*$N199&gt;$E199-$O199,$E199-$O199-SUM($V199:AO199),($E199-SUM($V199:AO199))*$N199),0),0)</f>
        <v>0</v>
      </c>
      <c r="AQ199" s="136">
        <f>IF(COLUMN(AQ$12)-COLUMN($V$12)+1&lt;=$U199,ROUNDUP(IF(SUM($V199:AP199)+($E199-SUM($V199:AP199))*$N199&gt;$E199-$O199,$E199-$O199-SUM($V199:AP199),($E199-SUM($V199:AP199))*$N199),0),0)</f>
        <v>0</v>
      </c>
      <c r="AR199" s="136">
        <f>IF(COLUMN(AR$12)-COLUMN($V$12)+1&lt;=$U199,ROUNDUP(IF(SUM($V199:AQ199)+($E199-SUM($V199:AQ199))*$N199&gt;$E199-$O199,$E199-$O199-SUM($V199:AQ199),($E199-SUM($V199:AQ199))*$N199),0),0)</f>
        <v>0</v>
      </c>
      <c r="AS199" s="136">
        <f>IF(COLUMN(AS$12)-COLUMN($V$12)+1&lt;=$U199,ROUNDUP(IF(SUM($V199:AR199)+($E199-SUM($V199:AR199))*$N199&gt;$E199-$O199,$E199-$O199-SUM($V199:AR199),($E199-SUM($V199:AR199))*$N199),0),0)</f>
        <v>0</v>
      </c>
      <c r="AT199" s="136">
        <f>IF(COLUMN(AT$12)-COLUMN($V$12)+1&lt;=$U199,ROUNDUP(IF(SUM($V199:AS199)+($E199-SUM($V199:AS199))*$N199&gt;$E199-$O199,$E199-$O199-SUM($V199:AS199),($E199-SUM($V199:AS199))*$N199),0),0)</f>
        <v>0</v>
      </c>
      <c r="AU199" s="136">
        <f>IF(COLUMN(AU$12)-COLUMN($V$12)+1&lt;=$U199,ROUNDUP(IF(SUM($V199:AT199)+($E199-SUM($V199:AT199))*$N199&gt;$E199-$O199,$E199-$O199-SUM($V199:AT199),($E199-SUM($V199:AT199))*$N199),0),0)</f>
        <v>0</v>
      </c>
      <c r="AV199" s="136">
        <f>IF(COLUMN(AV$12)-COLUMN($V$12)+1&lt;=$U199,ROUNDUP(IF(SUM($V199:AU199)+($E199-SUM($V199:AU199))*$N199&gt;$E199-$O199,$E199-$O199-SUM($V199:AU199),($E199-SUM($V199:AU199))*$N199),0),0)</f>
        <v>0</v>
      </c>
      <c r="AW199" s="136">
        <f>IF(COLUMN(AW$12)-COLUMN($V$12)+1&lt;=$U199,ROUNDUP(IF(SUM($V199:AV199)+($E199-SUM($V199:AV199))*$N199&gt;$E199-$O199,$E199-$O199-SUM($V199:AV199),($E199-SUM($V199:AV199))*$N199),0),0)</f>
        <v>0</v>
      </c>
      <c r="AX199" s="136">
        <f>IF(COLUMN(AX$12)-COLUMN($V$12)+1&lt;=$U199,ROUNDUP(IF(SUM($V199:AW199)+($E199-SUM($V199:AW199))*$N199&gt;$E199-$O199,$E199-$O199-SUM($V199:AW199),($E199-SUM($V199:AW199))*$N199),0),0)</f>
        <v>0</v>
      </c>
      <c r="AY199" s="136">
        <f>IF(COLUMN(AY$12)-COLUMN($V$12)+1&lt;=$U199,ROUNDUP(IF(SUM($V199:AX199)+($E199-SUM($V199:AX199))*$N199&gt;$E199-$O199,$E199-$O199-SUM($V199:AX199),($E199-SUM($V199:AX199))*$N199),0),0)</f>
        <v>0</v>
      </c>
      <c r="AZ199" s="136">
        <f>IF(COLUMN(AZ$12)-COLUMN($V$12)+1&lt;=$U199,ROUNDUP(IF(SUM($V199:AY199)+($E199-SUM($V199:AY199))*$N199&gt;$E199-$O199,$E199-$O199-SUM($V199:AY199),($E199-SUM($V199:AY199))*$N199),0),0)</f>
        <v>0</v>
      </c>
      <c r="BA199" s="136">
        <f>IF(COLUMN(BA$12)-COLUMN($V$12)+1&lt;=$U199,ROUNDUP(IF(SUM($V199:AZ199)+($E199-SUM($V199:AZ199))*$N199&gt;$E199-$O199,$E199-$O199-SUM($V199:AZ199),($E199-SUM($V199:AZ199))*$N199),0),0)</f>
        <v>0</v>
      </c>
      <c r="BB199" s="556">
        <f t="shared" si="172"/>
        <v>0</v>
      </c>
      <c r="BC199" s="556">
        <f t="shared" si="173"/>
        <v>0</v>
      </c>
      <c r="BD199" s="146">
        <f t="shared" si="174"/>
        <v>0</v>
      </c>
      <c r="BE199" s="146">
        <f t="shared" si="175"/>
        <v>0</v>
      </c>
      <c r="BF199" s="146">
        <f t="shared" si="176"/>
        <v>0</v>
      </c>
      <c r="BH199" s="557">
        <f t="shared" si="177"/>
        <v>0</v>
      </c>
      <c r="BI199" s="558">
        <f t="shared" si="150"/>
        <v>0</v>
      </c>
      <c r="BJ199" s="558">
        <f t="shared" si="151"/>
        <v>0</v>
      </c>
      <c r="BK199" s="557">
        <f t="shared" si="178"/>
        <v>0</v>
      </c>
      <c r="BL199" s="558">
        <f t="shared" si="152"/>
        <v>0</v>
      </c>
      <c r="BM199" s="558">
        <f t="shared" si="153"/>
        <v>0</v>
      </c>
      <c r="BN199" s="558">
        <f t="shared" si="154"/>
        <v>0</v>
      </c>
      <c r="BO199" s="558">
        <f t="shared" si="155"/>
        <v>0</v>
      </c>
      <c r="BP199" s="558">
        <f t="shared" si="156"/>
        <v>0</v>
      </c>
      <c r="BQ199" s="558">
        <f t="shared" si="157"/>
        <v>0</v>
      </c>
      <c r="BR199" s="533"/>
      <c r="BS199" s="557">
        <f t="shared" si="179"/>
        <v>0</v>
      </c>
      <c r="BT199" s="558">
        <f t="shared" si="158"/>
        <v>0</v>
      </c>
      <c r="BU199" s="558">
        <f t="shared" si="159"/>
        <v>0</v>
      </c>
      <c r="BV199" s="557">
        <f t="shared" si="180"/>
        <v>0</v>
      </c>
      <c r="BW199" s="558">
        <f t="shared" si="160"/>
        <v>0</v>
      </c>
      <c r="BX199" s="558">
        <f t="shared" si="161"/>
        <v>0</v>
      </c>
      <c r="BY199" s="558">
        <f t="shared" si="162"/>
        <v>0</v>
      </c>
      <c r="BZ199" s="558">
        <f t="shared" si="163"/>
        <v>0</v>
      </c>
      <c r="CA199" s="558">
        <f t="shared" si="164"/>
        <v>0</v>
      </c>
      <c r="CB199" s="558">
        <f t="shared" si="165"/>
        <v>0</v>
      </c>
      <c r="CC199" s="533"/>
      <c r="CD199" s="533"/>
      <c r="CE199" s="533"/>
      <c r="CF199" s="533"/>
      <c r="CG199" s="533"/>
      <c r="CH199" s="533"/>
      <c r="CI199" s="533"/>
      <c r="CJ199" s="533"/>
      <c r="CK199" s="533"/>
      <c r="CL199" s="533"/>
      <c r="CM199" s="533"/>
      <c r="CN199" s="533"/>
      <c r="CO199" s="533"/>
      <c r="CP199" s="533"/>
      <c r="CQ199" s="533"/>
      <c r="CR199" s="533"/>
      <c r="CS199" s="533"/>
      <c r="CT199" s="533"/>
      <c r="CU199" s="533"/>
      <c r="CV199" s="533"/>
      <c r="CW199" s="533"/>
      <c r="CX199" s="533"/>
      <c r="CY199" s="533"/>
      <c r="CZ199" s="533"/>
    </row>
    <row r="200" spans="1:104" ht="13.5" x14ac:dyDescent="0.2">
      <c r="B200" s="145" t="str">
        <f t="shared" si="145"/>
        <v/>
      </c>
      <c r="C200" s="550"/>
      <c r="D200" s="551"/>
      <c r="E200" s="552"/>
      <c r="F200" s="553"/>
      <c r="G200" s="553"/>
      <c r="H200" s="554"/>
      <c r="I200" s="554"/>
      <c r="J200" s="554"/>
      <c r="K200" s="554"/>
      <c r="L200" s="613" t="str" cm="1">
        <f t="array" ref="L200">IF(OR(NOT(ISBLANK(H200:K200))),SUM(H200:K200), "")</f>
        <v/>
      </c>
      <c r="M200" s="613" t="str">
        <f t="shared" si="146"/>
        <v/>
      </c>
      <c r="N200" s="555" t="str">
        <f t="shared" si="166"/>
        <v/>
      </c>
      <c r="O200" s="532">
        <f t="shared" si="167"/>
        <v>0</v>
      </c>
      <c r="P200" s="146">
        <f t="shared" si="168"/>
        <v>0</v>
      </c>
      <c r="Q200" s="146">
        <f t="shared" si="147"/>
        <v>0</v>
      </c>
      <c r="R200" s="146">
        <f t="shared" si="148"/>
        <v>0</v>
      </c>
      <c r="S200" s="146" t="str">
        <f t="shared" si="169"/>
        <v/>
      </c>
      <c r="T200" s="146" t="str">
        <f t="shared" si="170"/>
        <v/>
      </c>
      <c r="U200" s="146">
        <f t="shared" si="149"/>
        <v>0</v>
      </c>
      <c r="V200" s="136">
        <f t="shared" si="171"/>
        <v>0</v>
      </c>
      <c r="W200" s="136">
        <f>IF(COLUMN(W$12)-COLUMN($V$12)+1&lt;=$U200,ROUNDUP(IF(SUM($V200:V200)+($E200-SUM($V200:V200))*$N200&gt;$E200-$O200,$E200-$O200-SUM($V200:V200),($E200-SUM($V200:V200))*$N200),0),0)</f>
        <v>0</v>
      </c>
      <c r="X200" s="136">
        <f>IF(COLUMN(X$12)-COLUMN($V$12)+1&lt;=$U200,ROUNDUP(IF(SUM($V200:W200)+($E200-SUM($V200:W200))*$N200&gt;$E200-$O200,$E200-$O200-SUM($V200:W200),($E200-SUM($V200:W200))*$N200),0),0)</f>
        <v>0</v>
      </c>
      <c r="Y200" s="136">
        <f>IF(COLUMN(Y$12)-COLUMN($V$12)+1&lt;=$U200,ROUNDUP(IF(SUM($V200:X200)+($E200-SUM($V200:X200))*$N200&gt;$E200-$O200,$E200-$O200-SUM($V200:X200),($E200-SUM($V200:X200))*$N200),0),0)</f>
        <v>0</v>
      </c>
      <c r="Z200" s="136">
        <f>IF(COLUMN(Z$12)-COLUMN($V$12)+1&lt;=$U200,ROUNDUP(IF(SUM($V200:Y200)+($E200-SUM($V200:Y200))*$N200&gt;$E200-$O200,$E200-$O200-SUM($V200:Y200),($E200-SUM($V200:Y200))*$N200),0),0)</f>
        <v>0</v>
      </c>
      <c r="AA200" s="136">
        <f>IF(COLUMN(AA$12)-COLUMN($V$12)+1&lt;=$U200,ROUNDUP(IF(SUM($V200:Z200)+($E200-SUM($V200:Z200))*$N200&gt;$E200-$O200,$E200-$O200-SUM($V200:Z200),($E200-SUM($V200:Z200))*$N200),0),0)</f>
        <v>0</v>
      </c>
      <c r="AB200" s="136">
        <f>IF(COLUMN(AB$12)-COLUMN($V$12)+1&lt;=$U200,ROUNDUP(IF(SUM($V200:AA200)+($E200-SUM($V200:AA200))*$N200&gt;$E200-$O200,$E200-$O200-SUM($V200:AA200),($E200-SUM($V200:AA200))*$N200),0),0)</f>
        <v>0</v>
      </c>
      <c r="AC200" s="136">
        <f>IF(COLUMN(AC$12)-COLUMN($V$12)+1&lt;=$U200,ROUNDUP(IF(SUM($V200:AB200)+($E200-SUM($V200:AB200))*$N200&gt;$E200-$O200,$E200-$O200-SUM($V200:AB200),($E200-SUM($V200:AB200))*$N200),0),0)</f>
        <v>0</v>
      </c>
      <c r="AD200" s="136">
        <f>IF(COLUMN(AD$12)-COLUMN($V$12)+1&lt;=$U200,ROUNDUP(IF(SUM($V200:AC200)+($E200-SUM($V200:AC200))*$N200&gt;$E200-$O200,$E200-$O200-SUM($V200:AC200),($E200-SUM($V200:AC200))*$N200),0),0)</f>
        <v>0</v>
      </c>
      <c r="AE200" s="136">
        <f>IF(COLUMN(AE$12)-COLUMN($V$12)+1&lt;=$U200,ROUNDUP(IF(SUM($V200:AD200)+($E200-SUM($V200:AD200))*$N200&gt;$E200-$O200,$E200-$O200-SUM($V200:AD200),($E200-SUM($V200:AD200))*$N200),0),0)</f>
        <v>0</v>
      </c>
      <c r="AF200" s="136">
        <f>IF(COLUMN(AF$12)-COLUMN($V$12)+1&lt;=$U200,ROUNDUP(IF(SUM($V200:AE200)+($E200-SUM($V200:AE200))*$N200&gt;$E200-$O200,$E200-$O200-SUM($V200:AE200),($E200-SUM($V200:AE200))*$N200),0),0)</f>
        <v>0</v>
      </c>
      <c r="AG200" s="136">
        <f>IF(COLUMN(AG$12)-COLUMN($V$12)+1&lt;=$U200,ROUNDUP(IF(SUM($V200:AF200)+($E200-SUM($V200:AF200))*$N200&gt;$E200-$O200,$E200-$O200-SUM($V200:AF200),($E200-SUM($V200:AF200))*$N200),0),0)</f>
        <v>0</v>
      </c>
      <c r="AH200" s="136">
        <f>IF(COLUMN(AH$12)-COLUMN($V$12)+1&lt;=$U200,ROUNDUP(IF(SUM($V200:AG200)+($E200-SUM($V200:AG200))*$N200&gt;$E200-$O200,$E200-$O200-SUM($V200:AG200),($E200-SUM($V200:AG200))*$N200),0),0)</f>
        <v>0</v>
      </c>
      <c r="AI200" s="136">
        <f>IF(COLUMN(AI$12)-COLUMN($V$12)+1&lt;=$U200,ROUNDUP(IF(SUM($V200:AH200)+($E200-SUM($V200:AH200))*$N200&gt;$E200-$O200,$E200-$O200-SUM($V200:AH200),($E200-SUM($V200:AH200))*$N200),0),0)</f>
        <v>0</v>
      </c>
      <c r="AJ200" s="136">
        <f>IF(COLUMN(AJ$12)-COLUMN($V$12)+1&lt;=$U200,ROUNDUP(IF(SUM($V200:AI200)+($E200-SUM($V200:AI200))*$N200&gt;$E200-$O200,$E200-$O200-SUM($V200:AI200),($E200-SUM($V200:AI200))*$N200),0),0)</f>
        <v>0</v>
      </c>
      <c r="AK200" s="136">
        <f>IF(COLUMN(AK$12)-COLUMN($V$12)+1&lt;=$U200,ROUNDUP(IF(SUM($V200:AJ200)+($E200-SUM($V200:AJ200))*$N200&gt;$E200-$O200,$E200-$O200-SUM($V200:AJ200),($E200-SUM($V200:AJ200))*$N200),0),0)</f>
        <v>0</v>
      </c>
      <c r="AL200" s="136">
        <f>IF(COLUMN(AL$12)-COLUMN($V$12)+1&lt;=$U200,ROUNDUP(IF(SUM($V200:AK200)+($E200-SUM($V200:AK200))*$N200&gt;$E200-$O200,$E200-$O200-SUM($V200:AK200),($E200-SUM($V200:AK200))*$N200),0),0)</f>
        <v>0</v>
      </c>
      <c r="AM200" s="136">
        <f>IF(COLUMN(AM$12)-COLUMN($V$12)+1&lt;=$U200,ROUNDUP(IF(SUM($V200:AL200)+($E200-SUM($V200:AL200))*$N200&gt;$E200-$O200,$E200-$O200-SUM($V200:AL200),($E200-SUM($V200:AL200))*$N200),0),0)</f>
        <v>0</v>
      </c>
      <c r="AN200" s="136">
        <f>IF(COLUMN(AN$12)-COLUMN($V$12)+1&lt;=$U200,ROUNDUP(IF(SUM($V200:AM200)+($E200-SUM($V200:AM200))*$N200&gt;$E200-$O200,$E200-$O200-SUM($V200:AM200),($E200-SUM($V200:AM200))*$N200),0),0)</f>
        <v>0</v>
      </c>
      <c r="AO200" s="136">
        <f>IF(COLUMN(AO$12)-COLUMN($V$12)+1&lt;=$U200,ROUNDUP(IF(SUM($V200:AN200)+($E200-SUM($V200:AN200))*$N200&gt;$E200-$O200,$E200-$O200-SUM($V200:AN200),($E200-SUM($V200:AN200))*$N200),0),0)</f>
        <v>0</v>
      </c>
      <c r="AP200" s="136">
        <f>IF(COLUMN(AP$12)-COLUMN($V$12)+1&lt;=$U200,ROUNDUP(IF(SUM($V200:AO200)+($E200-SUM($V200:AO200))*$N200&gt;$E200-$O200,$E200-$O200-SUM($V200:AO200),($E200-SUM($V200:AO200))*$N200),0),0)</f>
        <v>0</v>
      </c>
      <c r="AQ200" s="136">
        <f>IF(COLUMN(AQ$12)-COLUMN($V$12)+1&lt;=$U200,ROUNDUP(IF(SUM($V200:AP200)+($E200-SUM($V200:AP200))*$N200&gt;$E200-$O200,$E200-$O200-SUM($V200:AP200),($E200-SUM($V200:AP200))*$N200),0),0)</f>
        <v>0</v>
      </c>
      <c r="AR200" s="136">
        <f>IF(COLUMN(AR$12)-COLUMN($V$12)+1&lt;=$U200,ROUNDUP(IF(SUM($V200:AQ200)+($E200-SUM($V200:AQ200))*$N200&gt;$E200-$O200,$E200-$O200-SUM($V200:AQ200),($E200-SUM($V200:AQ200))*$N200),0),0)</f>
        <v>0</v>
      </c>
      <c r="AS200" s="136">
        <f>IF(COLUMN(AS$12)-COLUMN($V$12)+1&lt;=$U200,ROUNDUP(IF(SUM($V200:AR200)+($E200-SUM($V200:AR200))*$N200&gt;$E200-$O200,$E200-$O200-SUM($V200:AR200),($E200-SUM($V200:AR200))*$N200),0),0)</f>
        <v>0</v>
      </c>
      <c r="AT200" s="136">
        <f>IF(COLUMN(AT$12)-COLUMN($V$12)+1&lt;=$U200,ROUNDUP(IF(SUM($V200:AS200)+($E200-SUM($V200:AS200))*$N200&gt;$E200-$O200,$E200-$O200-SUM($V200:AS200),($E200-SUM($V200:AS200))*$N200),0),0)</f>
        <v>0</v>
      </c>
      <c r="AU200" s="136">
        <f>IF(COLUMN(AU$12)-COLUMN($V$12)+1&lt;=$U200,ROUNDUP(IF(SUM($V200:AT200)+($E200-SUM($V200:AT200))*$N200&gt;$E200-$O200,$E200-$O200-SUM($V200:AT200),($E200-SUM($V200:AT200))*$N200),0),0)</f>
        <v>0</v>
      </c>
      <c r="AV200" s="136">
        <f>IF(COLUMN(AV$12)-COLUMN($V$12)+1&lt;=$U200,ROUNDUP(IF(SUM($V200:AU200)+($E200-SUM($V200:AU200))*$N200&gt;$E200-$O200,$E200-$O200-SUM($V200:AU200),($E200-SUM($V200:AU200))*$N200),0),0)</f>
        <v>0</v>
      </c>
      <c r="AW200" s="136">
        <f>IF(COLUMN(AW$12)-COLUMN($V$12)+1&lt;=$U200,ROUNDUP(IF(SUM($V200:AV200)+($E200-SUM($V200:AV200))*$N200&gt;$E200-$O200,$E200-$O200-SUM($V200:AV200),($E200-SUM($V200:AV200))*$N200),0),0)</f>
        <v>0</v>
      </c>
      <c r="AX200" s="136">
        <f>IF(COLUMN(AX$12)-COLUMN($V$12)+1&lt;=$U200,ROUNDUP(IF(SUM($V200:AW200)+($E200-SUM($V200:AW200))*$N200&gt;$E200-$O200,$E200-$O200-SUM($V200:AW200),($E200-SUM($V200:AW200))*$N200),0),0)</f>
        <v>0</v>
      </c>
      <c r="AY200" s="136">
        <f>IF(COLUMN(AY$12)-COLUMN($V$12)+1&lt;=$U200,ROUNDUP(IF(SUM($V200:AX200)+($E200-SUM($V200:AX200))*$N200&gt;$E200-$O200,$E200-$O200-SUM($V200:AX200),($E200-SUM($V200:AX200))*$N200),0),0)</f>
        <v>0</v>
      </c>
      <c r="AZ200" s="136">
        <f>IF(COLUMN(AZ$12)-COLUMN($V$12)+1&lt;=$U200,ROUNDUP(IF(SUM($V200:AY200)+($E200-SUM($V200:AY200))*$N200&gt;$E200-$O200,$E200-$O200-SUM($V200:AY200),($E200-SUM($V200:AY200))*$N200),0),0)</f>
        <v>0</v>
      </c>
      <c r="BA200" s="136">
        <f>IF(COLUMN(BA$12)-COLUMN($V$12)+1&lt;=$U200,ROUNDUP(IF(SUM($V200:AZ200)+($E200-SUM($V200:AZ200))*$N200&gt;$E200-$O200,$E200-$O200-SUM($V200:AZ200),($E200-SUM($V200:AZ200))*$N200),0),0)</f>
        <v>0</v>
      </c>
      <c r="BB200" s="556">
        <f t="shared" si="172"/>
        <v>0</v>
      </c>
      <c r="BC200" s="556">
        <f t="shared" si="173"/>
        <v>0</v>
      </c>
      <c r="BD200" s="146">
        <f t="shared" si="174"/>
        <v>0</v>
      </c>
      <c r="BE200" s="146">
        <f t="shared" si="175"/>
        <v>0</v>
      </c>
      <c r="BF200" s="146">
        <f t="shared" si="176"/>
        <v>0</v>
      </c>
      <c r="BH200" s="557">
        <f t="shared" si="177"/>
        <v>0</v>
      </c>
      <c r="BI200" s="558">
        <f t="shared" si="150"/>
        <v>0</v>
      </c>
      <c r="BJ200" s="558">
        <f t="shared" si="151"/>
        <v>0</v>
      </c>
      <c r="BK200" s="557">
        <f t="shared" si="178"/>
        <v>0</v>
      </c>
      <c r="BL200" s="558">
        <f t="shared" si="152"/>
        <v>0</v>
      </c>
      <c r="BM200" s="558">
        <f t="shared" si="153"/>
        <v>0</v>
      </c>
      <c r="BN200" s="558">
        <f t="shared" si="154"/>
        <v>0</v>
      </c>
      <c r="BO200" s="558">
        <f t="shared" si="155"/>
        <v>0</v>
      </c>
      <c r="BP200" s="558">
        <f t="shared" si="156"/>
        <v>0</v>
      </c>
      <c r="BQ200" s="558">
        <f t="shared" si="157"/>
        <v>0</v>
      </c>
      <c r="BR200" s="533"/>
      <c r="BS200" s="557">
        <f t="shared" si="179"/>
        <v>0</v>
      </c>
      <c r="BT200" s="558">
        <f t="shared" si="158"/>
        <v>0</v>
      </c>
      <c r="BU200" s="558">
        <f t="shared" si="159"/>
        <v>0</v>
      </c>
      <c r="BV200" s="557">
        <f t="shared" si="180"/>
        <v>0</v>
      </c>
      <c r="BW200" s="558">
        <f t="shared" si="160"/>
        <v>0</v>
      </c>
      <c r="BX200" s="558">
        <f t="shared" si="161"/>
        <v>0</v>
      </c>
      <c r="BY200" s="558">
        <f t="shared" si="162"/>
        <v>0</v>
      </c>
      <c r="BZ200" s="558">
        <f t="shared" si="163"/>
        <v>0</v>
      </c>
      <c r="CA200" s="558">
        <f t="shared" si="164"/>
        <v>0</v>
      </c>
      <c r="CB200" s="558">
        <f t="shared" si="165"/>
        <v>0</v>
      </c>
      <c r="CC200" s="533"/>
      <c r="CD200" s="533"/>
      <c r="CE200" s="533"/>
      <c r="CF200" s="533"/>
      <c r="CG200" s="533"/>
      <c r="CH200" s="533"/>
      <c r="CI200" s="533"/>
      <c r="CJ200" s="533"/>
      <c r="CK200" s="533"/>
      <c r="CL200" s="533"/>
      <c r="CM200" s="533"/>
      <c r="CN200" s="533"/>
      <c r="CO200" s="533"/>
      <c r="CP200" s="533"/>
      <c r="CQ200" s="533"/>
      <c r="CR200" s="533"/>
      <c r="CS200" s="533"/>
      <c r="CT200" s="533"/>
      <c r="CU200" s="533"/>
      <c r="CV200" s="533"/>
      <c r="CW200" s="533"/>
      <c r="CX200" s="533"/>
      <c r="CY200" s="533"/>
      <c r="CZ200" s="533"/>
    </row>
    <row r="201" spans="1:104" x14ac:dyDescent="0.2">
      <c r="A201" s="533"/>
      <c r="B201" s="533"/>
      <c r="C201" s="533"/>
      <c r="D201" s="559"/>
      <c r="E201" s="560"/>
      <c r="F201" s="561"/>
      <c r="G201" s="561"/>
      <c r="H201" s="562"/>
      <c r="I201" s="562"/>
      <c r="J201" s="562"/>
      <c r="K201" s="562"/>
      <c r="L201" s="614" t="str" cm="1">
        <f t="array" ref="L201">IF(OR(NOT(ISBLANK(H201:K201))),SUM(H201:K201), "")</f>
        <v/>
      </c>
      <c r="M201" s="562"/>
      <c r="N201" s="533"/>
      <c r="O201" s="563"/>
      <c r="P201" s="533"/>
      <c r="Q201" s="533"/>
      <c r="R201" s="533"/>
      <c r="S201" s="533"/>
      <c r="T201" s="533"/>
      <c r="U201" s="533"/>
      <c r="V201" s="533"/>
      <c r="W201" s="533"/>
      <c r="X201" s="533"/>
      <c r="Y201" s="533"/>
      <c r="Z201" s="533"/>
      <c r="AA201" s="533"/>
      <c r="AB201" s="533"/>
      <c r="AC201" s="533"/>
      <c r="AD201" s="533"/>
      <c r="AE201" s="533"/>
      <c r="AF201" s="533"/>
      <c r="AG201" s="533"/>
      <c r="AH201" s="533"/>
      <c r="AI201" s="533"/>
      <c r="AJ201" s="533"/>
      <c r="AK201" s="533"/>
      <c r="AL201" s="533"/>
      <c r="AM201" s="533"/>
      <c r="AN201" s="533"/>
      <c r="AO201" s="533"/>
      <c r="AP201" s="533"/>
      <c r="AQ201" s="533"/>
      <c r="AR201" s="533"/>
      <c r="AS201" s="533"/>
      <c r="AT201" s="533"/>
      <c r="AU201" s="533"/>
      <c r="AV201" s="533"/>
      <c r="AW201" s="533"/>
      <c r="AX201" s="533"/>
      <c r="AY201" s="533"/>
      <c r="AZ201" s="533"/>
      <c r="BA201" s="533"/>
      <c r="BB201" s="533"/>
      <c r="BC201" s="533"/>
      <c r="BD201" s="533"/>
      <c r="BE201" s="533"/>
      <c r="BF201" s="533"/>
      <c r="BG201" s="533"/>
      <c r="BH201" s="533"/>
      <c r="BI201" s="533"/>
      <c r="BJ201" s="533"/>
      <c r="BK201" s="533"/>
      <c r="BL201" s="533"/>
      <c r="BM201" s="533"/>
      <c r="BN201" s="533"/>
      <c r="BO201" s="533"/>
      <c r="BP201" s="533"/>
      <c r="BQ201" s="533"/>
      <c r="BR201" s="533"/>
      <c r="BS201" s="533"/>
      <c r="BT201" s="533"/>
      <c r="BU201" s="533"/>
      <c r="BV201" s="533"/>
      <c r="BW201" s="533"/>
      <c r="BX201" s="533"/>
      <c r="BY201" s="533"/>
      <c r="BZ201" s="533"/>
      <c r="CA201" s="533"/>
      <c r="CB201" s="533"/>
      <c r="CC201" s="533"/>
      <c r="CD201" s="533"/>
      <c r="CE201" s="533"/>
      <c r="CF201" s="533"/>
      <c r="CG201" s="533"/>
      <c r="CH201" s="533"/>
      <c r="CI201" s="533"/>
      <c r="CJ201" s="533"/>
      <c r="CK201" s="533"/>
      <c r="CL201" s="533"/>
      <c r="CM201" s="533"/>
      <c r="CN201" s="533"/>
      <c r="CO201" s="533"/>
      <c r="CP201" s="533"/>
      <c r="CQ201" s="533"/>
      <c r="CR201" s="533"/>
      <c r="CS201" s="533"/>
      <c r="CT201" s="533"/>
      <c r="CU201" s="533"/>
      <c r="CV201" s="533"/>
      <c r="CW201" s="533"/>
      <c r="CX201" s="533"/>
      <c r="CY201" s="533"/>
      <c r="CZ201" s="533"/>
    </row>
    <row r="202" spans="1:104" x14ac:dyDescent="0.2">
      <c r="A202" s="533"/>
      <c r="B202" s="533"/>
      <c r="C202" s="533"/>
      <c r="D202" s="559"/>
      <c r="E202" s="560"/>
      <c r="F202" s="561"/>
      <c r="G202" s="561"/>
      <c r="H202" s="562"/>
      <c r="I202" s="562"/>
      <c r="J202" s="562"/>
      <c r="K202" s="562"/>
      <c r="L202" s="614" t="str" cm="1">
        <f t="array" ref="L202">IF(OR(NOT(ISBLANK(H202:K202))),SUM(H202:K202), "")</f>
        <v/>
      </c>
      <c r="M202" s="562"/>
      <c r="N202" s="533"/>
      <c r="O202" s="563"/>
      <c r="P202" s="533"/>
      <c r="Q202" s="533"/>
      <c r="R202" s="533"/>
      <c r="S202" s="533"/>
      <c r="T202" s="533"/>
      <c r="U202" s="533"/>
      <c r="V202" s="533"/>
      <c r="W202" s="533"/>
      <c r="X202" s="533"/>
      <c r="Y202" s="533"/>
      <c r="Z202" s="533"/>
      <c r="AA202" s="533"/>
      <c r="AB202" s="533"/>
      <c r="AC202" s="533"/>
      <c r="AD202" s="533"/>
      <c r="AE202" s="533"/>
      <c r="AF202" s="533"/>
      <c r="AG202" s="533"/>
      <c r="AH202" s="533"/>
      <c r="AI202" s="533"/>
      <c r="AJ202" s="533"/>
      <c r="AK202" s="533"/>
      <c r="AL202" s="533"/>
      <c r="AM202" s="533"/>
      <c r="AN202" s="533"/>
      <c r="AO202" s="533"/>
      <c r="AP202" s="533"/>
      <c r="AQ202" s="533"/>
      <c r="AR202" s="533"/>
      <c r="AS202" s="533"/>
      <c r="AT202" s="533"/>
      <c r="AU202" s="533"/>
      <c r="AV202" s="533"/>
      <c r="AW202" s="533"/>
      <c r="AX202" s="533"/>
      <c r="AY202" s="533"/>
      <c r="AZ202" s="533"/>
      <c r="BA202" s="533"/>
      <c r="BB202" s="533"/>
      <c r="BC202" s="533"/>
      <c r="BD202" s="533"/>
      <c r="BE202" s="533"/>
      <c r="BF202" s="533"/>
      <c r="BG202" s="533"/>
      <c r="BH202" s="533"/>
      <c r="BI202" s="533"/>
      <c r="BJ202" s="533"/>
      <c r="BK202" s="533"/>
      <c r="BL202" s="533"/>
      <c r="BM202" s="533"/>
      <c r="BN202" s="533"/>
      <c r="BO202" s="533"/>
      <c r="BP202" s="533"/>
      <c r="BQ202" s="533"/>
      <c r="BR202" s="533"/>
      <c r="BS202" s="533"/>
      <c r="BT202" s="533"/>
      <c r="BU202" s="533"/>
      <c r="BV202" s="533"/>
      <c r="BW202" s="533"/>
      <c r="BX202" s="533"/>
      <c r="BY202" s="533"/>
      <c r="BZ202" s="533"/>
      <c r="CA202" s="533"/>
      <c r="CB202" s="533"/>
      <c r="CC202" s="533"/>
      <c r="CD202" s="533"/>
      <c r="CE202" s="533"/>
      <c r="CF202" s="533"/>
      <c r="CG202" s="533"/>
      <c r="CH202" s="533"/>
      <c r="CI202" s="533"/>
      <c r="CJ202" s="533"/>
      <c r="CK202" s="533"/>
      <c r="CL202" s="533"/>
      <c r="CM202" s="533"/>
      <c r="CN202" s="533"/>
      <c r="CO202" s="533"/>
      <c r="CP202" s="533"/>
      <c r="CQ202" s="533"/>
      <c r="CR202" s="533"/>
      <c r="CS202" s="533"/>
      <c r="CT202" s="533"/>
      <c r="CU202" s="533"/>
      <c r="CV202" s="533"/>
      <c r="CW202" s="533"/>
      <c r="CX202" s="533"/>
      <c r="CY202" s="533"/>
      <c r="CZ202" s="533"/>
    </row>
    <row r="203" spans="1:104" x14ac:dyDescent="0.2">
      <c r="A203" s="533"/>
      <c r="B203" s="533"/>
      <c r="C203" s="533"/>
      <c r="D203" s="559"/>
      <c r="E203" s="560"/>
      <c r="F203" s="561"/>
      <c r="G203" s="561"/>
      <c r="H203" s="562"/>
      <c r="I203" s="562"/>
      <c r="J203" s="562"/>
      <c r="K203" s="562"/>
      <c r="L203" s="614" t="str" cm="1">
        <f t="array" ref="L203">IF(OR(NOT(ISBLANK(H203:K203))),SUM(H203:K203), "")</f>
        <v/>
      </c>
      <c r="M203" s="562"/>
      <c r="N203" s="533"/>
      <c r="O203" s="563"/>
      <c r="P203" s="533"/>
      <c r="Q203" s="533"/>
      <c r="R203" s="533"/>
      <c r="S203" s="533"/>
      <c r="T203" s="533"/>
      <c r="U203" s="533"/>
      <c r="V203" s="533"/>
      <c r="W203" s="533"/>
      <c r="X203" s="533"/>
      <c r="Y203" s="533"/>
      <c r="Z203" s="533"/>
      <c r="AA203" s="533"/>
      <c r="AB203" s="533"/>
      <c r="AC203" s="533"/>
      <c r="AD203" s="533"/>
      <c r="AE203" s="533"/>
      <c r="AF203" s="533"/>
      <c r="AG203" s="533"/>
      <c r="AH203" s="533"/>
      <c r="AI203" s="533"/>
      <c r="AJ203" s="533"/>
      <c r="AK203" s="533"/>
      <c r="AL203" s="533"/>
      <c r="AM203" s="533"/>
      <c r="AN203" s="533"/>
      <c r="AO203" s="533"/>
      <c r="AP203" s="533"/>
      <c r="AQ203" s="533"/>
      <c r="AR203" s="533"/>
      <c r="AS203" s="533"/>
      <c r="AT203" s="533"/>
      <c r="AU203" s="533"/>
      <c r="AV203" s="533"/>
      <c r="AW203" s="533"/>
      <c r="AX203" s="533"/>
      <c r="AY203" s="533"/>
      <c r="AZ203" s="533"/>
      <c r="BA203" s="533"/>
      <c r="BB203" s="533"/>
      <c r="BC203" s="533"/>
      <c r="BD203" s="533"/>
      <c r="BE203" s="533"/>
      <c r="BF203" s="533"/>
      <c r="BG203" s="533"/>
      <c r="BH203" s="533"/>
      <c r="BI203" s="533"/>
      <c r="BJ203" s="533"/>
      <c r="BK203" s="533"/>
      <c r="BL203" s="533"/>
      <c r="BM203" s="533"/>
      <c r="BN203" s="533"/>
      <c r="BO203" s="533"/>
      <c r="BP203" s="533"/>
      <c r="BQ203" s="533"/>
      <c r="BR203" s="533"/>
      <c r="BS203" s="533"/>
      <c r="BT203" s="533"/>
      <c r="BU203" s="533"/>
      <c r="BV203" s="533"/>
      <c r="BW203" s="533"/>
      <c r="BX203" s="533"/>
      <c r="BY203" s="533"/>
      <c r="BZ203" s="533"/>
      <c r="CA203" s="533"/>
      <c r="CB203" s="533"/>
      <c r="CC203" s="533"/>
      <c r="CD203" s="533"/>
      <c r="CE203" s="533"/>
      <c r="CF203" s="533"/>
      <c r="CG203" s="533"/>
      <c r="CH203" s="533"/>
      <c r="CI203" s="533"/>
      <c r="CJ203" s="533"/>
      <c r="CK203" s="533"/>
      <c r="CL203" s="533"/>
      <c r="CM203" s="533"/>
      <c r="CN203" s="533"/>
      <c r="CO203" s="533"/>
      <c r="CP203" s="533"/>
      <c r="CQ203" s="533"/>
      <c r="CR203" s="533"/>
      <c r="CS203" s="533"/>
      <c r="CT203" s="533"/>
      <c r="CU203" s="533"/>
      <c r="CV203" s="533"/>
      <c r="CW203" s="533"/>
      <c r="CX203" s="533"/>
      <c r="CY203" s="533"/>
      <c r="CZ203" s="533"/>
    </row>
    <row r="204" spans="1:104" x14ac:dyDescent="0.2">
      <c r="A204" s="533"/>
      <c r="B204" s="533"/>
      <c r="C204" s="533"/>
      <c r="D204" s="559"/>
      <c r="E204" s="560"/>
      <c r="F204" s="561"/>
      <c r="G204" s="561"/>
      <c r="H204" s="562"/>
      <c r="I204" s="562"/>
      <c r="J204" s="562"/>
      <c r="K204" s="562"/>
      <c r="L204" s="614" t="str" cm="1">
        <f t="array" ref="L204">IF(OR(NOT(ISBLANK(H204:K204))),SUM(H204:K204), "")</f>
        <v/>
      </c>
      <c r="M204" s="562"/>
      <c r="N204" s="533"/>
      <c r="O204" s="563"/>
      <c r="P204" s="533"/>
      <c r="Q204" s="533"/>
      <c r="R204" s="533"/>
      <c r="S204" s="533"/>
      <c r="T204" s="533"/>
      <c r="U204" s="533"/>
      <c r="V204" s="533"/>
      <c r="W204" s="533"/>
      <c r="X204" s="533"/>
      <c r="Y204" s="533"/>
      <c r="Z204" s="533"/>
      <c r="AA204" s="533"/>
      <c r="AB204" s="533"/>
      <c r="AC204" s="533"/>
      <c r="AD204" s="533"/>
      <c r="AE204" s="533"/>
      <c r="AF204" s="533"/>
      <c r="AG204" s="533"/>
      <c r="AH204" s="533"/>
      <c r="AI204" s="533"/>
      <c r="AJ204" s="533"/>
      <c r="AK204" s="533"/>
      <c r="AL204" s="533"/>
      <c r="AM204" s="533"/>
      <c r="AN204" s="533"/>
      <c r="AO204" s="533"/>
      <c r="AP204" s="533"/>
      <c r="AQ204" s="533"/>
      <c r="AR204" s="533"/>
      <c r="AS204" s="533"/>
      <c r="AT204" s="533"/>
      <c r="AU204" s="533"/>
      <c r="AV204" s="533"/>
      <c r="AW204" s="533"/>
      <c r="AX204" s="533"/>
      <c r="AY204" s="533"/>
      <c r="AZ204" s="533"/>
      <c r="BA204" s="533"/>
      <c r="BB204" s="533"/>
      <c r="BC204" s="533"/>
      <c r="BD204" s="533"/>
      <c r="BE204" s="533"/>
      <c r="BF204" s="533"/>
      <c r="BG204" s="533"/>
      <c r="BH204" s="533"/>
      <c r="BI204" s="533"/>
      <c r="BJ204" s="533"/>
      <c r="BK204" s="533"/>
      <c r="BL204" s="533"/>
      <c r="BM204" s="533"/>
      <c r="BN204" s="533"/>
      <c r="BO204" s="533"/>
      <c r="BP204" s="533"/>
      <c r="BQ204" s="533"/>
      <c r="BR204" s="533"/>
      <c r="BS204" s="533"/>
      <c r="BT204" s="533"/>
      <c r="BU204" s="533"/>
      <c r="BV204" s="533"/>
      <c r="BW204" s="533"/>
      <c r="BX204" s="533"/>
      <c r="BY204" s="533"/>
      <c r="BZ204" s="533"/>
      <c r="CA204" s="533"/>
      <c r="CB204" s="533"/>
      <c r="CC204" s="533"/>
      <c r="CD204" s="533"/>
      <c r="CE204" s="533"/>
      <c r="CF204" s="533"/>
      <c r="CG204" s="533"/>
      <c r="CH204" s="533"/>
      <c r="CI204" s="533"/>
      <c r="CJ204" s="533"/>
      <c r="CK204" s="533"/>
      <c r="CL204" s="533"/>
      <c r="CM204" s="533"/>
      <c r="CN204" s="533"/>
      <c r="CO204" s="533"/>
      <c r="CP204" s="533"/>
      <c r="CQ204" s="533"/>
      <c r="CR204" s="533"/>
      <c r="CS204" s="533"/>
      <c r="CT204" s="533"/>
      <c r="CU204" s="533"/>
      <c r="CV204" s="533"/>
      <c r="CW204" s="533"/>
      <c r="CX204" s="533"/>
      <c r="CY204" s="533"/>
      <c r="CZ204" s="533"/>
    </row>
    <row r="205" spans="1:104" x14ac:dyDescent="0.2">
      <c r="A205" s="533"/>
      <c r="B205" s="533"/>
      <c r="C205" s="533"/>
      <c r="D205" s="559"/>
      <c r="E205" s="560"/>
      <c r="F205" s="561"/>
      <c r="G205" s="561"/>
      <c r="H205" s="562"/>
      <c r="I205" s="562"/>
      <c r="J205" s="562"/>
      <c r="K205" s="562"/>
      <c r="L205" s="614" t="str" cm="1">
        <f t="array" ref="L205">IF(OR(NOT(ISBLANK(H205:K205))),SUM(H205:K205), "")</f>
        <v/>
      </c>
      <c r="M205" s="562"/>
      <c r="N205" s="533"/>
      <c r="O205" s="563"/>
      <c r="P205" s="533"/>
      <c r="Q205" s="533"/>
      <c r="R205" s="533"/>
      <c r="S205" s="533"/>
      <c r="T205" s="533"/>
      <c r="U205" s="533"/>
      <c r="V205" s="533"/>
      <c r="W205" s="533"/>
      <c r="X205" s="533"/>
      <c r="Y205" s="533"/>
      <c r="Z205" s="533"/>
      <c r="AA205" s="533"/>
      <c r="AB205" s="533"/>
      <c r="AC205" s="533"/>
      <c r="AD205" s="533"/>
      <c r="AE205" s="533"/>
      <c r="AF205" s="533"/>
      <c r="AG205" s="533"/>
      <c r="AH205" s="533"/>
      <c r="AI205" s="533"/>
      <c r="AJ205" s="533"/>
      <c r="AK205" s="533"/>
      <c r="AL205" s="533"/>
      <c r="AM205" s="533"/>
      <c r="AN205" s="533"/>
      <c r="AO205" s="533"/>
      <c r="AP205" s="533"/>
      <c r="AQ205" s="533"/>
      <c r="AR205" s="533"/>
      <c r="AS205" s="533"/>
      <c r="AT205" s="533"/>
      <c r="AU205" s="533"/>
      <c r="AV205" s="533"/>
      <c r="AW205" s="533"/>
      <c r="AX205" s="533"/>
      <c r="AY205" s="533"/>
      <c r="AZ205" s="533"/>
      <c r="BA205" s="533"/>
      <c r="BB205" s="533"/>
      <c r="BC205" s="533"/>
      <c r="BD205" s="533"/>
      <c r="BE205" s="533"/>
      <c r="BF205" s="533"/>
      <c r="BG205" s="533"/>
      <c r="BH205" s="533"/>
      <c r="BI205" s="533"/>
      <c r="BJ205" s="533"/>
      <c r="BK205" s="533"/>
      <c r="BL205" s="533"/>
      <c r="BM205" s="533"/>
      <c r="BN205" s="533"/>
      <c r="BO205" s="533"/>
      <c r="BP205" s="533"/>
      <c r="BQ205" s="533"/>
      <c r="BR205" s="533"/>
      <c r="BS205" s="533"/>
      <c r="BT205" s="533"/>
      <c r="BU205" s="533"/>
      <c r="BV205" s="533"/>
      <c r="BW205" s="533"/>
      <c r="BX205" s="533"/>
      <c r="BY205" s="533"/>
      <c r="BZ205" s="533"/>
      <c r="CA205" s="533"/>
      <c r="CB205" s="533"/>
      <c r="CC205" s="533"/>
      <c r="CD205" s="533"/>
      <c r="CE205" s="533"/>
      <c r="CF205" s="533"/>
      <c r="CG205" s="533"/>
      <c r="CH205" s="533"/>
      <c r="CI205" s="533"/>
      <c r="CJ205" s="533"/>
      <c r="CK205" s="533"/>
      <c r="CL205" s="533"/>
      <c r="CM205" s="533"/>
      <c r="CN205" s="533"/>
      <c r="CO205" s="533"/>
      <c r="CP205" s="533"/>
      <c r="CQ205" s="533"/>
      <c r="CR205" s="533"/>
      <c r="CS205" s="533"/>
      <c r="CT205" s="533"/>
      <c r="CU205" s="533"/>
      <c r="CV205" s="533"/>
      <c r="CW205" s="533"/>
      <c r="CX205" s="533"/>
      <c r="CY205" s="533"/>
      <c r="CZ205" s="533"/>
    </row>
    <row r="206" spans="1:104" x14ac:dyDescent="0.2">
      <c r="A206" s="533"/>
      <c r="B206" s="533"/>
      <c r="C206" s="533"/>
      <c r="D206" s="559"/>
      <c r="E206" s="560"/>
      <c r="F206" s="561"/>
      <c r="G206" s="561"/>
      <c r="H206" s="562"/>
      <c r="I206" s="562"/>
      <c r="J206" s="562"/>
      <c r="K206" s="562"/>
      <c r="L206" s="614" t="str" cm="1">
        <f t="array" ref="L206">IF(OR(NOT(ISBLANK(H206:K206))),SUM(H206:K206), "")</f>
        <v/>
      </c>
      <c r="M206" s="562"/>
      <c r="N206" s="533"/>
      <c r="O206" s="563"/>
      <c r="P206" s="533"/>
      <c r="Q206" s="533"/>
      <c r="R206" s="533"/>
      <c r="S206" s="533"/>
      <c r="T206" s="533"/>
      <c r="U206" s="533"/>
      <c r="V206" s="533"/>
      <c r="W206" s="533"/>
      <c r="X206" s="533"/>
      <c r="Y206" s="533"/>
      <c r="Z206" s="533"/>
      <c r="AA206" s="533"/>
      <c r="AB206" s="533"/>
      <c r="AC206" s="533"/>
      <c r="AD206" s="533"/>
      <c r="AE206" s="533"/>
      <c r="AF206" s="533"/>
      <c r="AG206" s="533"/>
      <c r="AH206" s="533"/>
      <c r="AI206" s="533"/>
      <c r="AJ206" s="533"/>
      <c r="AK206" s="533"/>
      <c r="AL206" s="533"/>
      <c r="AM206" s="533"/>
      <c r="AN206" s="533"/>
      <c r="AO206" s="533"/>
      <c r="AP206" s="533"/>
      <c r="AQ206" s="533"/>
      <c r="AR206" s="533"/>
      <c r="AS206" s="533"/>
      <c r="AT206" s="533"/>
      <c r="AU206" s="533"/>
      <c r="AV206" s="533"/>
      <c r="AW206" s="533"/>
      <c r="AX206" s="533"/>
      <c r="AY206" s="533"/>
      <c r="AZ206" s="533"/>
      <c r="BA206" s="533"/>
      <c r="BB206" s="533"/>
      <c r="BC206" s="533"/>
      <c r="BD206" s="533"/>
      <c r="BE206" s="533"/>
      <c r="BF206" s="533"/>
      <c r="BG206" s="533"/>
      <c r="BH206" s="533"/>
      <c r="BI206" s="533"/>
      <c r="BJ206" s="533"/>
      <c r="BK206" s="533"/>
      <c r="BL206" s="533"/>
      <c r="BM206" s="533"/>
      <c r="BN206" s="533"/>
      <c r="BO206" s="533"/>
      <c r="BP206" s="533"/>
      <c r="BQ206" s="533"/>
      <c r="BR206" s="533"/>
      <c r="BS206" s="533"/>
      <c r="BT206" s="533"/>
      <c r="BU206" s="533"/>
      <c r="BV206" s="533"/>
      <c r="BW206" s="533"/>
      <c r="BX206" s="533"/>
      <c r="BY206" s="533"/>
      <c r="BZ206" s="533"/>
      <c r="CA206" s="533"/>
      <c r="CB206" s="533"/>
      <c r="CC206" s="533"/>
      <c r="CD206" s="533"/>
      <c r="CE206" s="533"/>
      <c r="CF206" s="533"/>
      <c r="CG206" s="533"/>
      <c r="CH206" s="533"/>
      <c r="CI206" s="533"/>
      <c r="CJ206" s="533"/>
      <c r="CK206" s="533"/>
      <c r="CL206" s="533"/>
      <c r="CM206" s="533"/>
      <c r="CN206" s="533"/>
      <c r="CO206" s="533"/>
      <c r="CP206" s="533"/>
      <c r="CQ206" s="533"/>
      <c r="CR206" s="533"/>
      <c r="CS206" s="533"/>
      <c r="CT206" s="533"/>
      <c r="CU206" s="533"/>
      <c r="CV206" s="533"/>
      <c r="CW206" s="533"/>
      <c r="CX206" s="533"/>
      <c r="CY206" s="533"/>
      <c r="CZ206" s="533"/>
    </row>
    <row r="207" spans="1:104" x14ac:dyDescent="0.2">
      <c r="A207" s="533"/>
      <c r="B207" s="533"/>
      <c r="C207" s="533"/>
      <c r="D207" s="559"/>
      <c r="E207" s="560"/>
      <c r="F207" s="561"/>
      <c r="G207" s="561"/>
      <c r="H207" s="562"/>
      <c r="I207" s="562"/>
      <c r="J207" s="562"/>
      <c r="K207" s="562"/>
      <c r="L207" s="614" t="str" cm="1">
        <f t="array" ref="L207">IF(OR(NOT(ISBLANK(H207:K207))),SUM(H207:K207), "")</f>
        <v/>
      </c>
      <c r="M207" s="562"/>
      <c r="N207" s="533"/>
      <c r="O207" s="563"/>
      <c r="P207" s="533"/>
      <c r="Q207" s="533"/>
      <c r="R207" s="533"/>
      <c r="S207" s="533"/>
      <c r="T207" s="533"/>
      <c r="U207" s="533"/>
      <c r="V207" s="533"/>
      <c r="W207" s="533"/>
      <c r="X207" s="533"/>
      <c r="Y207" s="533"/>
      <c r="Z207" s="533"/>
      <c r="AA207" s="533"/>
      <c r="AB207" s="533"/>
      <c r="AC207" s="533"/>
      <c r="AD207" s="533"/>
      <c r="AE207" s="533"/>
      <c r="AF207" s="533"/>
      <c r="AG207" s="533"/>
      <c r="AH207" s="533"/>
      <c r="AI207" s="533"/>
      <c r="AJ207" s="533"/>
      <c r="AK207" s="533"/>
      <c r="AL207" s="533"/>
      <c r="AM207" s="533"/>
      <c r="AN207" s="533"/>
      <c r="AO207" s="533"/>
      <c r="AP207" s="533"/>
      <c r="AQ207" s="533"/>
      <c r="AR207" s="533"/>
      <c r="AS207" s="533"/>
      <c r="AT207" s="533"/>
      <c r="AU207" s="533"/>
      <c r="AV207" s="533"/>
      <c r="AW207" s="533"/>
      <c r="AX207" s="533"/>
      <c r="AY207" s="533"/>
      <c r="AZ207" s="533"/>
      <c r="BA207" s="533"/>
      <c r="BB207" s="533"/>
      <c r="BC207" s="533"/>
      <c r="BD207" s="533"/>
      <c r="BE207" s="533"/>
      <c r="BF207" s="533"/>
      <c r="BG207" s="533"/>
      <c r="BH207" s="533"/>
      <c r="BI207" s="533"/>
      <c r="BJ207" s="533"/>
      <c r="BK207" s="533"/>
      <c r="BL207" s="533"/>
      <c r="BM207" s="533"/>
      <c r="BN207" s="533"/>
      <c r="BO207" s="533"/>
      <c r="BP207" s="533"/>
      <c r="BQ207" s="533"/>
      <c r="BR207" s="533"/>
      <c r="BS207" s="533"/>
      <c r="BT207" s="533"/>
      <c r="BU207" s="533"/>
      <c r="BV207" s="533"/>
      <c r="BW207" s="533"/>
      <c r="BX207" s="533"/>
      <c r="BY207" s="533"/>
      <c r="BZ207" s="533"/>
      <c r="CA207" s="533"/>
      <c r="CB207" s="533"/>
      <c r="CC207" s="533"/>
      <c r="CD207" s="533"/>
      <c r="CE207" s="533"/>
      <c r="CF207" s="533"/>
      <c r="CG207" s="533"/>
      <c r="CH207" s="533"/>
      <c r="CI207" s="533"/>
      <c r="CJ207" s="533"/>
      <c r="CK207" s="533"/>
      <c r="CL207" s="533"/>
      <c r="CM207" s="533"/>
      <c r="CN207" s="533"/>
      <c r="CO207" s="533"/>
      <c r="CP207" s="533"/>
      <c r="CQ207" s="533"/>
      <c r="CR207" s="533"/>
      <c r="CS207" s="533"/>
      <c r="CT207" s="533"/>
      <c r="CU207" s="533"/>
      <c r="CV207" s="533"/>
      <c r="CW207" s="533"/>
      <c r="CX207" s="533"/>
      <c r="CY207" s="533"/>
      <c r="CZ207" s="533"/>
    </row>
    <row r="208" spans="1:104" x14ac:dyDescent="0.2">
      <c r="A208" s="533"/>
      <c r="B208" s="533"/>
      <c r="C208" s="533"/>
      <c r="D208" s="559"/>
      <c r="E208" s="560"/>
      <c r="F208" s="561"/>
      <c r="G208" s="561"/>
      <c r="H208" s="562"/>
      <c r="I208" s="562"/>
      <c r="J208" s="562"/>
      <c r="K208" s="562"/>
      <c r="L208" s="614" t="str" cm="1">
        <f t="array" ref="L208">IF(OR(NOT(ISBLANK(H208:K208))),SUM(H208:K208), "")</f>
        <v/>
      </c>
      <c r="M208" s="562"/>
      <c r="N208" s="533"/>
      <c r="O208" s="563"/>
      <c r="P208" s="533"/>
      <c r="Q208" s="533"/>
      <c r="R208" s="533"/>
      <c r="S208" s="533"/>
      <c r="T208" s="533"/>
      <c r="U208" s="533"/>
      <c r="V208" s="533"/>
      <c r="W208" s="533"/>
      <c r="X208" s="533"/>
      <c r="Y208" s="533"/>
      <c r="Z208" s="533"/>
      <c r="AA208" s="533"/>
      <c r="AB208" s="533"/>
      <c r="AC208" s="533"/>
      <c r="AD208" s="533"/>
      <c r="AE208" s="533"/>
      <c r="AF208" s="533"/>
      <c r="AG208" s="533"/>
      <c r="AH208" s="533"/>
      <c r="AI208" s="533"/>
      <c r="AJ208" s="533"/>
      <c r="AK208" s="533"/>
      <c r="AL208" s="533"/>
      <c r="AM208" s="533"/>
      <c r="AN208" s="533"/>
      <c r="AO208" s="533"/>
      <c r="AP208" s="533"/>
      <c r="AQ208" s="533"/>
      <c r="AR208" s="533"/>
      <c r="AS208" s="533"/>
      <c r="AT208" s="533"/>
      <c r="AU208" s="533"/>
      <c r="AV208" s="533"/>
      <c r="AW208" s="533"/>
      <c r="AX208" s="533"/>
      <c r="AY208" s="533"/>
      <c r="AZ208" s="533"/>
      <c r="BA208" s="533"/>
      <c r="BB208" s="533"/>
      <c r="BC208" s="533"/>
      <c r="BD208" s="533"/>
      <c r="BE208" s="533"/>
      <c r="BF208" s="533"/>
      <c r="BG208" s="533"/>
      <c r="BH208" s="533"/>
      <c r="BI208" s="533"/>
      <c r="BJ208" s="533"/>
      <c r="BK208" s="533"/>
      <c r="BL208" s="533"/>
      <c r="BM208" s="533"/>
      <c r="BN208" s="533"/>
      <c r="BO208" s="533"/>
      <c r="BP208" s="533"/>
      <c r="BQ208" s="533"/>
      <c r="BR208" s="533"/>
      <c r="BS208" s="533"/>
      <c r="BT208" s="533"/>
      <c r="BU208" s="533"/>
      <c r="BV208" s="533"/>
      <c r="BW208" s="533"/>
      <c r="BX208" s="533"/>
      <c r="BY208" s="533"/>
      <c r="BZ208" s="533"/>
      <c r="CA208" s="533"/>
      <c r="CB208" s="533"/>
      <c r="CC208" s="533"/>
      <c r="CD208" s="533"/>
      <c r="CE208" s="533"/>
      <c r="CF208" s="533"/>
      <c r="CG208" s="533"/>
      <c r="CH208" s="533"/>
      <c r="CI208" s="533"/>
      <c r="CJ208" s="533"/>
      <c r="CK208" s="533"/>
      <c r="CL208" s="533"/>
      <c r="CM208" s="533"/>
      <c r="CN208" s="533"/>
      <c r="CO208" s="533"/>
      <c r="CP208" s="533"/>
      <c r="CQ208" s="533"/>
      <c r="CR208" s="533"/>
      <c r="CS208" s="533"/>
      <c r="CT208" s="533"/>
      <c r="CU208" s="533"/>
      <c r="CV208" s="533"/>
      <c r="CW208" s="533"/>
      <c r="CX208" s="533"/>
      <c r="CY208" s="533"/>
      <c r="CZ208" s="533"/>
    </row>
    <row r="209" spans="1:104" x14ac:dyDescent="0.2">
      <c r="A209" s="533"/>
      <c r="B209" s="533"/>
      <c r="C209" s="533"/>
      <c r="D209" s="559"/>
      <c r="E209" s="560"/>
      <c r="F209" s="561"/>
      <c r="G209" s="561"/>
      <c r="H209" s="562"/>
      <c r="I209" s="562"/>
      <c r="J209" s="562"/>
      <c r="K209" s="562"/>
      <c r="L209" s="614" t="str" cm="1">
        <f t="array" ref="L209">IF(OR(NOT(ISBLANK(H209:K209))),SUM(H209:K209), "")</f>
        <v/>
      </c>
      <c r="M209" s="562"/>
      <c r="N209" s="533"/>
      <c r="O209" s="563"/>
      <c r="P209" s="533"/>
      <c r="Q209" s="533"/>
      <c r="R209" s="533"/>
      <c r="S209" s="533"/>
      <c r="T209" s="533"/>
      <c r="U209" s="533"/>
      <c r="V209" s="533"/>
      <c r="W209" s="533"/>
      <c r="X209" s="533"/>
      <c r="Y209" s="533"/>
      <c r="Z209" s="533"/>
      <c r="AA209" s="533"/>
      <c r="AB209" s="533"/>
      <c r="AC209" s="533"/>
      <c r="AD209" s="533"/>
      <c r="AE209" s="533"/>
      <c r="AF209" s="533"/>
      <c r="AG209" s="533"/>
      <c r="AH209" s="533"/>
      <c r="AI209" s="533"/>
      <c r="AJ209" s="533"/>
      <c r="AK209" s="533"/>
      <c r="AL209" s="533"/>
      <c r="AM209" s="533"/>
      <c r="AN209" s="533"/>
      <c r="AO209" s="533"/>
      <c r="AP209" s="533"/>
      <c r="AQ209" s="533"/>
      <c r="AR209" s="533"/>
      <c r="AS209" s="533"/>
      <c r="AT209" s="533"/>
      <c r="AU209" s="533"/>
      <c r="AV209" s="533"/>
      <c r="AW209" s="533"/>
      <c r="AX209" s="533"/>
      <c r="AY209" s="533"/>
      <c r="AZ209" s="533"/>
      <c r="BA209" s="533"/>
      <c r="BB209" s="533"/>
      <c r="BC209" s="533"/>
      <c r="BD209" s="533"/>
      <c r="BE209" s="533"/>
      <c r="BF209" s="533"/>
      <c r="BG209" s="533"/>
      <c r="BH209" s="533"/>
      <c r="BI209" s="533"/>
      <c r="BJ209" s="533"/>
      <c r="BK209" s="533"/>
      <c r="BL209" s="533"/>
      <c r="BM209" s="533"/>
      <c r="BN209" s="533"/>
      <c r="BO209" s="533"/>
      <c r="BP209" s="533"/>
      <c r="BQ209" s="533"/>
      <c r="BR209" s="533"/>
      <c r="BS209" s="533"/>
      <c r="BT209" s="533"/>
      <c r="BU209" s="533"/>
      <c r="BV209" s="533"/>
      <c r="BW209" s="533"/>
      <c r="BX209" s="533"/>
      <c r="BY209" s="533"/>
      <c r="BZ209" s="533"/>
      <c r="CA209" s="533"/>
      <c r="CB209" s="533"/>
      <c r="CC209" s="533"/>
      <c r="CD209" s="533"/>
      <c r="CE209" s="533"/>
      <c r="CF209" s="533"/>
      <c r="CG209" s="533"/>
      <c r="CH209" s="533"/>
      <c r="CI209" s="533"/>
      <c r="CJ209" s="533"/>
      <c r="CK209" s="533"/>
      <c r="CL209" s="533"/>
      <c r="CM209" s="533"/>
      <c r="CN209" s="533"/>
      <c r="CO209" s="533"/>
      <c r="CP209" s="533"/>
      <c r="CQ209" s="533"/>
      <c r="CR209" s="533"/>
      <c r="CS209" s="533"/>
      <c r="CT209" s="533"/>
      <c r="CU209" s="533"/>
      <c r="CV209" s="533"/>
      <c r="CW209" s="533"/>
      <c r="CX209" s="533"/>
      <c r="CY209" s="533"/>
      <c r="CZ209" s="533"/>
    </row>
    <row r="210" spans="1:104" x14ac:dyDescent="0.2">
      <c r="A210" s="533"/>
      <c r="B210" s="533"/>
      <c r="C210" s="533"/>
      <c r="D210" s="559"/>
      <c r="E210" s="560"/>
      <c r="F210" s="561"/>
      <c r="G210" s="561"/>
      <c r="H210" s="562"/>
      <c r="I210" s="562"/>
      <c r="J210" s="562"/>
      <c r="K210" s="562"/>
      <c r="L210" s="614" t="str" cm="1">
        <f t="array" ref="L210">IF(OR(NOT(ISBLANK(H210:K210))),SUM(H210:K210), "")</f>
        <v/>
      </c>
      <c r="M210" s="562"/>
      <c r="N210" s="533"/>
      <c r="O210" s="563"/>
      <c r="P210" s="533"/>
      <c r="Q210" s="533"/>
      <c r="R210" s="533"/>
      <c r="S210" s="533"/>
      <c r="T210" s="533"/>
      <c r="U210" s="533"/>
      <c r="V210" s="533"/>
      <c r="W210" s="533"/>
      <c r="X210" s="533"/>
      <c r="Y210" s="533"/>
      <c r="Z210" s="533"/>
      <c r="AA210" s="533"/>
      <c r="AB210" s="533"/>
      <c r="AC210" s="533"/>
      <c r="AD210" s="533"/>
      <c r="AE210" s="533"/>
      <c r="AF210" s="533"/>
      <c r="AG210" s="533"/>
      <c r="AH210" s="533"/>
      <c r="AI210" s="533"/>
      <c r="AJ210" s="533"/>
      <c r="AK210" s="533"/>
      <c r="AL210" s="533"/>
      <c r="AM210" s="533"/>
      <c r="AN210" s="533"/>
      <c r="AO210" s="533"/>
      <c r="AP210" s="533"/>
      <c r="AQ210" s="533"/>
      <c r="AR210" s="533"/>
      <c r="AS210" s="533"/>
      <c r="AT210" s="533"/>
      <c r="AU210" s="533"/>
      <c r="AV210" s="533"/>
      <c r="AW210" s="533"/>
      <c r="AX210" s="533"/>
      <c r="AY210" s="533"/>
      <c r="AZ210" s="533"/>
      <c r="BA210" s="533"/>
      <c r="BB210" s="533"/>
      <c r="BC210" s="533"/>
      <c r="BD210" s="533"/>
      <c r="BE210" s="533"/>
      <c r="BF210" s="533"/>
      <c r="BG210" s="533"/>
      <c r="BH210" s="533"/>
      <c r="BI210" s="533"/>
      <c r="BJ210" s="533"/>
      <c r="BK210" s="533"/>
      <c r="BL210" s="533"/>
      <c r="BM210" s="533"/>
      <c r="BN210" s="533"/>
      <c r="BO210" s="533"/>
      <c r="BP210" s="533"/>
      <c r="BQ210" s="533"/>
      <c r="BR210" s="533"/>
      <c r="BS210" s="533"/>
      <c r="BT210" s="533"/>
      <c r="BU210" s="533"/>
      <c r="BV210" s="533"/>
      <c r="BW210" s="533"/>
      <c r="BX210" s="533"/>
      <c r="BY210" s="533"/>
      <c r="BZ210" s="533"/>
      <c r="CA210" s="533"/>
      <c r="CB210" s="533"/>
      <c r="CC210" s="533"/>
      <c r="CD210" s="533"/>
      <c r="CE210" s="533"/>
      <c r="CF210" s="533"/>
      <c r="CG210" s="533"/>
      <c r="CH210" s="533"/>
      <c r="CI210" s="533"/>
      <c r="CJ210" s="533"/>
      <c r="CK210" s="533"/>
      <c r="CL210" s="533"/>
      <c r="CM210" s="533"/>
      <c r="CN210" s="533"/>
      <c r="CO210" s="533"/>
      <c r="CP210" s="533"/>
      <c r="CQ210" s="533"/>
      <c r="CR210" s="533"/>
      <c r="CS210" s="533"/>
      <c r="CT210" s="533"/>
      <c r="CU210" s="533"/>
      <c r="CV210" s="533"/>
      <c r="CW210" s="533"/>
      <c r="CX210" s="533"/>
      <c r="CY210" s="533"/>
      <c r="CZ210" s="533"/>
    </row>
    <row r="211" spans="1:104" x14ac:dyDescent="0.2">
      <c r="A211" s="533"/>
      <c r="B211" s="533"/>
      <c r="C211" s="533"/>
      <c r="D211" s="559"/>
      <c r="E211" s="560"/>
      <c r="F211" s="561"/>
      <c r="G211" s="561"/>
      <c r="H211" s="562"/>
      <c r="I211" s="562"/>
      <c r="J211" s="562"/>
      <c r="K211" s="562"/>
      <c r="L211" s="614" t="str" cm="1">
        <f t="array" ref="L211">IF(OR(NOT(ISBLANK(H211:K211))),SUM(H211:K211), "")</f>
        <v/>
      </c>
      <c r="M211" s="562"/>
      <c r="N211" s="533"/>
      <c r="O211" s="563"/>
      <c r="P211" s="533"/>
      <c r="Q211" s="533"/>
      <c r="R211" s="533"/>
      <c r="S211" s="533"/>
      <c r="T211" s="533"/>
      <c r="U211" s="533"/>
      <c r="V211" s="533"/>
      <c r="W211" s="533"/>
      <c r="X211" s="533"/>
      <c r="Y211" s="533"/>
      <c r="Z211" s="533"/>
      <c r="AA211" s="533"/>
      <c r="AB211" s="533"/>
      <c r="AC211" s="533"/>
      <c r="AD211" s="533"/>
      <c r="AE211" s="533"/>
      <c r="AF211" s="533"/>
      <c r="AG211" s="533"/>
      <c r="AH211" s="533"/>
      <c r="AI211" s="533"/>
      <c r="AJ211" s="533"/>
      <c r="AK211" s="533"/>
      <c r="AL211" s="533"/>
      <c r="AM211" s="533"/>
      <c r="AN211" s="533"/>
      <c r="AO211" s="533"/>
      <c r="AP211" s="533"/>
      <c r="AQ211" s="533"/>
      <c r="AR211" s="533"/>
      <c r="AS211" s="533"/>
      <c r="AT211" s="533"/>
      <c r="AU211" s="533"/>
      <c r="AV211" s="533"/>
      <c r="AW211" s="533"/>
      <c r="AX211" s="533"/>
      <c r="AY211" s="533"/>
      <c r="AZ211" s="533"/>
      <c r="BA211" s="533"/>
      <c r="BB211" s="533"/>
      <c r="BC211" s="533"/>
      <c r="BD211" s="533"/>
      <c r="BE211" s="533"/>
      <c r="BF211" s="533"/>
      <c r="BG211" s="533"/>
      <c r="BH211" s="533"/>
      <c r="BI211" s="533"/>
      <c r="BJ211" s="533"/>
      <c r="BK211" s="533"/>
      <c r="BL211" s="533"/>
      <c r="BM211" s="533"/>
      <c r="BN211" s="533"/>
      <c r="BO211" s="533"/>
      <c r="BP211" s="533"/>
      <c r="BQ211" s="533"/>
      <c r="BR211" s="533"/>
      <c r="BS211" s="533"/>
      <c r="BT211" s="533"/>
      <c r="BU211" s="533"/>
      <c r="BV211" s="533"/>
      <c r="BW211" s="533"/>
      <c r="BX211" s="533"/>
      <c r="BY211" s="533"/>
      <c r="BZ211" s="533"/>
      <c r="CA211" s="533"/>
      <c r="CB211" s="533"/>
      <c r="CC211" s="533"/>
      <c r="CD211" s="533"/>
      <c r="CE211" s="533"/>
      <c r="CF211" s="533"/>
      <c r="CG211" s="533"/>
      <c r="CH211" s="533"/>
      <c r="CI211" s="533"/>
      <c r="CJ211" s="533"/>
      <c r="CK211" s="533"/>
      <c r="CL211" s="533"/>
      <c r="CM211" s="533"/>
      <c r="CN211" s="533"/>
      <c r="CO211" s="533"/>
      <c r="CP211" s="533"/>
      <c r="CQ211" s="533"/>
      <c r="CR211" s="533"/>
      <c r="CS211" s="533"/>
      <c r="CT211" s="533"/>
      <c r="CU211" s="533"/>
      <c r="CV211" s="533"/>
      <c r="CW211" s="533"/>
      <c r="CX211" s="533"/>
      <c r="CY211" s="533"/>
      <c r="CZ211" s="533"/>
    </row>
    <row r="212" spans="1:104" x14ac:dyDescent="0.2">
      <c r="A212" s="533"/>
      <c r="B212" s="533"/>
      <c r="C212" s="533"/>
      <c r="D212" s="559"/>
      <c r="E212" s="560"/>
      <c r="F212" s="561"/>
      <c r="G212" s="561"/>
      <c r="H212" s="562"/>
      <c r="I212" s="562"/>
      <c r="J212" s="562"/>
      <c r="K212" s="562"/>
      <c r="L212" s="614" t="str" cm="1">
        <f t="array" ref="L212">IF(OR(NOT(ISBLANK(H212:K212))),SUM(H212:K212), "")</f>
        <v/>
      </c>
      <c r="M212" s="562"/>
      <c r="N212" s="533"/>
      <c r="O212" s="563"/>
      <c r="P212" s="533"/>
      <c r="Q212" s="533"/>
      <c r="R212" s="533"/>
      <c r="S212" s="533"/>
      <c r="T212" s="533"/>
      <c r="U212" s="533"/>
      <c r="V212" s="533"/>
      <c r="W212" s="533"/>
      <c r="X212" s="533"/>
      <c r="Y212" s="533"/>
      <c r="Z212" s="533"/>
      <c r="AA212" s="533"/>
      <c r="AB212" s="533"/>
      <c r="AC212" s="533"/>
      <c r="AD212" s="533"/>
      <c r="AE212" s="533"/>
      <c r="AF212" s="533"/>
      <c r="AG212" s="533"/>
      <c r="AH212" s="533"/>
      <c r="AI212" s="533"/>
      <c r="AJ212" s="533"/>
      <c r="AK212" s="533"/>
      <c r="AL212" s="533"/>
      <c r="AM212" s="533"/>
      <c r="AN212" s="533"/>
      <c r="AO212" s="533"/>
      <c r="AP212" s="533"/>
      <c r="AQ212" s="533"/>
      <c r="AR212" s="533"/>
      <c r="AS212" s="533"/>
      <c r="AT212" s="533"/>
      <c r="AU212" s="533"/>
      <c r="AV212" s="533"/>
      <c r="AW212" s="533"/>
      <c r="AX212" s="533"/>
      <c r="AY212" s="533"/>
      <c r="AZ212" s="533"/>
      <c r="BA212" s="533"/>
      <c r="BB212" s="533"/>
      <c r="BC212" s="533"/>
      <c r="BD212" s="533"/>
      <c r="BE212" s="533"/>
      <c r="BF212" s="533"/>
      <c r="BG212" s="533"/>
      <c r="BH212" s="533"/>
      <c r="BI212" s="533"/>
      <c r="BJ212" s="533"/>
      <c r="BK212" s="533"/>
      <c r="BL212" s="533"/>
      <c r="BM212" s="533"/>
      <c r="BN212" s="533"/>
      <c r="BO212" s="533"/>
      <c r="BP212" s="533"/>
      <c r="BQ212" s="533"/>
      <c r="BR212" s="533"/>
      <c r="BS212" s="533"/>
      <c r="BT212" s="533"/>
      <c r="BU212" s="533"/>
      <c r="BV212" s="533"/>
      <c r="BW212" s="533"/>
      <c r="BX212" s="533"/>
      <c r="BY212" s="533"/>
      <c r="BZ212" s="533"/>
      <c r="CA212" s="533"/>
      <c r="CB212" s="533"/>
      <c r="CC212" s="533"/>
      <c r="CD212" s="533"/>
      <c r="CE212" s="533"/>
      <c r="CF212" s="533"/>
      <c r="CG212" s="533"/>
      <c r="CH212" s="533"/>
      <c r="CI212" s="533"/>
      <c r="CJ212" s="533"/>
      <c r="CK212" s="533"/>
      <c r="CL212" s="533"/>
      <c r="CM212" s="533"/>
      <c r="CN212" s="533"/>
      <c r="CO212" s="533"/>
      <c r="CP212" s="533"/>
      <c r="CQ212" s="533"/>
      <c r="CR212" s="533"/>
      <c r="CS212" s="533"/>
      <c r="CT212" s="533"/>
      <c r="CU212" s="533"/>
      <c r="CV212" s="533"/>
      <c r="CW212" s="533"/>
      <c r="CX212" s="533"/>
      <c r="CY212" s="533"/>
      <c r="CZ212" s="533"/>
    </row>
    <row r="213" spans="1:104" x14ac:dyDescent="0.2">
      <c r="A213" s="533"/>
      <c r="B213" s="533"/>
      <c r="C213" s="533"/>
      <c r="D213" s="559"/>
      <c r="E213" s="560"/>
      <c r="F213" s="561"/>
      <c r="G213" s="561"/>
      <c r="H213" s="562"/>
      <c r="I213" s="562"/>
      <c r="J213" s="562"/>
      <c r="K213" s="562"/>
      <c r="L213" s="614" t="str" cm="1">
        <f t="array" ref="L213">IF(OR(NOT(ISBLANK(H213:K213))),SUM(H213:K213), "")</f>
        <v/>
      </c>
      <c r="M213" s="562"/>
      <c r="N213" s="533"/>
      <c r="O213" s="563"/>
      <c r="P213" s="533"/>
      <c r="Q213" s="533"/>
      <c r="R213" s="533"/>
      <c r="S213" s="533"/>
      <c r="T213" s="533"/>
      <c r="U213" s="533"/>
      <c r="V213" s="533"/>
      <c r="W213" s="533"/>
      <c r="X213" s="533"/>
      <c r="Y213" s="533"/>
      <c r="Z213" s="533"/>
      <c r="AA213" s="533"/>
      <c r="AB213" s="533"/>
      <c r="AC213" s="533"/>
      <c r="AD213" s="533"/>
      <c r="AE213" s="533"/>
      <c r="AF213" s="533"/>
      <c r="AG213" s="533"/>
      <c r="AH213" s="533"/>
      <c r="AI213" s="533"/>
      <c r="AJ213" s="533"/>
      <c r="AK213" s="533"/>
      <c r="AL213" s="533"/>
      <c r="AM213" s="533"/>
      <c r="AN213" s="533"/>
      <c r="AO213" s="533"/>
      <c r="AP213" s="533"/>
      <c r="AQ213" s="533"/>
      <c r="AR213" s="533"/>
      <c r="AS213" s="533"/>
      <c r="AT213" s="533"/>
      <c r="AU213" s="533"/>
      <c r="AV213" s="533"/>
      <c r="AW213" s="533"/>
      <c r="AX213" s="533"/>
      <c r="AY213" s="533"/>
      <c r="AZ213" s="533"/>
      <c r="BA213" s="533"/>
      <c r="BB213" s="533"/>
      <c r="BC213" s="533"/>
      <c r="BD213" s="533"/>
      <c r="BE213" s="533"/>
      <c r="BF213" s="533"/>
      <c r="BG213" s="533"/>
      <c r="BH213" s="533"/>
      <c r="BI213" s="533"/>
      <c r="BJ213" s="533"/>
      <c r="BK213" s="533"/>
      <c r="BL213" s="533"/>
      <c r="BM213" s="533"/>
      <c r="BN213" s="533"/>
      <c r="BO213" s="533"/>
      <c r="BP213" s="533"/>
      <c r="BQ213" s="533"/>
      <c r="BR213" s="533"/>
      <c r="BS213" s="533"/>
      <c r="BT213" s="533"/>
      <c r="BU213" s="533"/>
      <c r="BV213" s="533"/>
      <c r="BW213" s="533"/>
      <c r="BX213" s="533"/>
      <c r="BY213" s="533"/>
      <c r="BZ213" s="533"/>
      <c r="CA213" s="533"/>
      <c r="CB213" s="533"/>
      <c r="CC213" s="533"/>
      <c r="CD213" s="533"/>
      <c r="CE213" s="533"/>
      <c r="CF213" s="533"/>
      <c r="CG213" s="533"/>
      <c r="CH213" s="533"/>
      <c r="CI213" s="533"/>
      <c r="CJ213" s="533"/>
      <c r="CK213" s="533"/>
      <c r="CL213" s="533"/>
      <c r="CM213" s="533"/>
      <c r="CN213" s="533"/>
      <c r="CO213" s="533"/>
      <c r="CP213" s="533"/>
      <c r="CQ213" s="533"/>
      <c r="CR213" s="533"/>
      <c r="CS213" s="533"/>
      <c r="CT213" s="533"/>
      <c r="CU213" s="533"/>
      <c r="CV213" s="533"/>
      <c r="CW213" s="533"/>
      <c r="CX213" s="533"/>
      <c r="CY213" s="533"/>
      <c r="CZ213" s="533"/>
    </row>
    <row r="214" spans="1:104" x14ac:dyDescent="0.2">
      <c r="A214" s="533"/>
      <c r="B214" s="533"/>
      <c r="C214" s="533"/>
      <c r="D214" s="559"/>
      <c r="E214" s="560"/>
      <c r="F214" s="561"/>
      <c r="G214" s="561"/>
      <c r="H214" s="562"/>
      <c r="I214" s="562"/>
      <c r="J214" s="562"/>
      <c r="K214" s="562"/>
      <c r="L214" s="614" t="str" cm="1">
        <f t="array" ref="L214">IF(OR(NOT(ISBLANK(H214:K214))),SUM(H214:K214), "")</f>
        <v/>
      </c>
      <c r="M214" s="562"/>
      <c r="N214" s="533"/>
      <c r="O214" s="563"/>
      <c r="P214" s="533"/>
      <c r="Q214" s="533"/>
      <c r="R214" s="533"/>
      <c r="S214" s="533"/>
      <c r="T214" s="533"/>
      <c r="U214" s="533"/>
      <c r="V214" s="533"/>
      <c r="W214" s="533"/>
      <c r="X214" s="533"/>
      <c r="Y214" s="533"/>
      <c r="Z214" s="533"/>
      <c r="AA214" s="533"/>
      <c r="AB214" s="533"/>
      <c r="AC214" s="533"/>
      <c r="AD214" s="533"/>
      <c r="AE214" s="533"/>
      <c r="AF214" s="533"/>
      <c r="AG214" s="533"/>
      <c r="AH214" s="533"/>
      <c r="AI214" s="533"/>
      <c r="AJ214" s="533"/>
      <c r="AK214" s="533"/>
      <c r="AL214" s="533"/>
      <c r="AM214" s="533"/>
      <c r="AN214" s="533"/>
      <c r="AO214" s="533"/>
      <c r="AP214" s="533"/>
      <c r="AQ214" s="533"/>
      <c r="AR214" s="533"/>
      <c r="AS214" s="533"/>
      <c r="AT214" s="533"/>
      <c r="AU214" s="533"/>
      <c r="AV214" s="533"/>
      <c r="AW214" s="533"/>
      <c r="AX214" s="533"/>
      <c r="AY214" s="533"/>
      <c r="AZ214" s="533"/>
      <c r="BA214" s="533"/>
      <c r="BB214" s="533"/>
      <c r="BC214" s="533"/>
      <c r="BD214" s="533"/>
      <c r="BE214" s="533"/>
      <c r="BF214" s="533"/>
      <c r="BG214" s="533"/>
      <c r="BH214" s="533"/>
      <c r="BI214" s="533"/>
      <c r="BJ214" s="533"/>
      <c r="BK214" s="533"/>
      <c r="BL214" s="533"/>
      <c r="BM214" s="533"/>
      <c r="BN214" s="533"/>
      <c r="BO214" s="533"/>
      <c r="BP214" s="533"/>
      <c r="BQ214" s="533"/>
      <c r="BR214" s="533"/>
      <c r="BS214" s="533"/>
      <c r="BT214" s="533"/>
      <c r="BU214" s="533"/>
      <c r="BV214" s="533"/>
      <c r="BW214" s="533"/>
      <c r="BX214" s="533"/>
      <c r="BY214" s="533"/>
      <c r="BZ214" s="533"/>
      <c r="CA214" s="533"/>
      <c r="CB214" s="533"/>
      <c r="CC214" s="533"/>
      <c r="CD214" s="533"/>
      <c r="CE214" s="533"/>
      <c r="CF214" s="533"/>
      <c r="CG214" s="533"/>
      <c r="CH214" s="533"/>
      <c r="CI214" s="533"/>
      <c r="CJ214" s="533"/>
      <c r="CK214" s="533"/>
      <c r="CL214" s="533"/>
      <c r="CM214" s="533"/>
      <c r="CN214" s="533"/>
      <c r="CO214" s="533"/>
      <c r="CP214" s="533"/>
      <c r="CQ214" s="533"/>
      <c r="CR214" s="533"/>
      <c r="CS214" s="533"/>
      <c r="CT214" s="533"/>
      <c r="CU214" s="533"/>
      <c r="CV214" s="533"/>
      <c r="CW214" s="533"/>
      <c r="CX214" s="533"/>
      <c r="CY214" s="533"/>
      <c r="CZ214" s="533"/>
    </row>
    <row r="215" spans="1:104" x14ac:dyDescent="0.2">
      <c r="A215" s="533"/>
      <c r="B215" s="533"/>
      <c r="C215" s="533"/>
      <c r="D215" s="559"/>
      <c r="E215" s="560"/>
      <c r="F215" s="561"/>
      <c r="G215" s="561"/>
      <c r="H215" s="562"/>
      <c r="I215" s="562"/>
      <c r="J215" s="562"/>
      <c r="K215" s="562"/>
      <c r="L215" s="614" t="str" cm="1">
        <f t="array" ref="L215">IF(OR(NOT(ISBLANK(H215:K215))),SUM(H215:K215), "")</f>
        <v/>
      </c>
      <c r="M215" s="562"/>
      <c r="N215" s="533"/>
      <c r="O215" s="563"/>
      <c r="P215" s="533"/>
      <c r="Q215" s="533"/>
      <c r="R215" s="533"/>
      <c r="S215" s="533"/>
      <c r="T215" s="533"/>
      <c r="U215" s="533"/>
      <c r="V215" s="533"/>
      <c r="W215" s="533"/>
      <c r="X215" s="533"/>
      <c r="Y215" s="533"/>
      <c r="Z215" s="533"/>
      <c r="AA215" s="533"/>
      <c r="AB215" s="533"/>
      <c r="AC215" s="533"/>
      <c r="AD215" s="533"/>
      <c r="AE215" s="533"/>
      <c r="AF215" s="533"/>
      <c r="AG215" s="533"/>
      <c r="AH215" s="533"/>
      <c r="AI215" s="533"/>
      <c r="AJ215" s="533"/>
      <c r="AK215" s="533"/>
      <c r="AL215" s="533"/>
      <c r="AM215" s="533"/>
      <c r="AN215" s="533"/>
      <c r="AO215" s="533"/>
      <c r="AP215" s="533"/>
      <c r="AQ215" s="533"/>
      <c r="AR215" s="533"/>
      <c r="AS215" s="533"/>
      <c r="AT215" s="533"/>
      <c r="AU215" s="533"/>
      <c r="AV215" s="533"/>
      <c r="AW215" s="533"/>
      <c r="AX215" s="533"/>
      <c r="AY215" s="533"/>
      <c r="AZ215" s="533"/>
      <c r="BA215" s="533"/>
      <c r="BB215" s="533"/>
      <c r="BC215" s="533"/>
      <c r="BD215" s="533"/>
      <c r="BE215" s="533"/>
      <c r="BF215" s="533"/>
      <c r="BG215" s="533"/>
      <c r="BH215" s="533"/>
      <c r="BI215" s="533"/>
      <c r="BJ215" s="533"/>
      <c r="BK215" s="533"/>
      <c r="BL215" s="533"/>
      <c r="BM215" s="533"/>
      <c r="BN215" s="533"/>
      <c r="BO215" s="533"/>
      <c r="BP215" s="533"/>
      <c r="BQ215" s="533"/>
      <c r="BR215" s="533"/>
      <c r="BS215" s="533"/>
      <c r="BT215" s="533"/>
      <c r="BU215" s="533"/>
      <c r="BV215" s="533"/>
      <c r="BW215" s="533"/>
      <c r="BX215" s="533"/>
      <c r="BY215" s="533"/>
      <c r="BZ215" s="533"/>
      <c r="CA215" s="533"/>
      <c r="CB215" s="533"/>
      <c r="CC215" s="533"/>
      <c r="CD215" s="533"/>
      <c r="CE215" s="533"/>
      <c r="CF215" s="533"/>
      <c r="CG215" s="533"/>
      <c r="CH215" s="533"/>
      <c r="CI215" s="533"/>
      <c r="CJ215" s="533"/>
      <c r="CK215" s="533"/>
      <c r="CL215" s="533"/>
      <c r="CM215" s="533"/>
      <c r="CN215" s="533"/>
      <c r="CO215" s="533"/>
      <c r="CP215" s="533"/>
      <c r="CQ215" s="533"/>
      <c r="CR215" s="533"/>
      <c r="CS215" s="533"/>
      <c r="CT215" s="533"/>
      <c r="CU215" s="533"/>
      <c r="CV215" s="533"/>
      <c r="CW215" s="533"/>
      <c r="CX215" s="533"/>
      <c r="CY215" s="533"/>
      <c r="CZ215" s="533"/>
    </row>
    <row r="216" spans="1:104" x14ac:dyDescent="0.2">
      <c r="A216" s="533"/>
      <c r="B216" s="533"/>
      <c r="C216" s="533"/>
      <c r="D216" s="559"/>
      <c r="E216" s="560"/>
      <c r="F216" s="561"/>
      <c r="G216" s="561"/>
      <c r="H216" s="562"/>
      <c r="I216" s="562"/>
      <c r="J216" s="562"/>
      <c r="K216" s="562"/>
      <c r="L216" s="614" t="str" cm="1">
        <f t="array" ref="L216">IF(OR(NOT(ISBLANK(H216:K216))),SUM(H216:K216), "")</f>
        <v/>
      </c>
      <c r="M216" s="562"/>
      <c r="N216" s="533"/>
      <c r="O216" s="563"/>
      <c r="P216" s="533"/>
      <c r="Q216" s="533"/>
      <c r="R216" s="533"/>
      <c r="S216" s="533"/>
      <c r="T216" s="533"/>
      <c r="U216" s="533"/>
      <c r="V216" s="533"/>
      <c r="W216" s="533"/>
      <c r="X216" s="533"/>
      <c r="Y216" s="533"/>
      <c r="Z216" s="533"/>
      <c r="AA216" s="533"/>
      <c r="AB216" s="533"/>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3"/>
      <c r="AY216" s="533"/>
      <c r="AZ216" s="533"/>
      <c r="BA216" s="533"/>
      <c r="BB216" s="533"/>
      <c r="BC216" s="533"/>
      <c r="BD216" s="533"/>
      <c r="BE216" s="533"/>
      <c r="BF216" s="533"/>
      <c r="BG216" s="533"/>
      <c r="BH216" s="533"/>
      <c r="BI216" s="533"/>
      <c r="BJ216" s="533"/>
      <c r="BK216" s="533"/>
      <c r="BL216" s="533"/>
      <c r="BM216" s="533"/>
      <c r="BN216" s="533"/>
      <c r="BO216" s="533"/>
      <c r="BP216" s="533"/>
      <c r="BQ216" s="533"/>
      <c r="BR216" s="533"/>
      <c r="BS216" s="533"/>
      <c r="BT216" s="533"/>
      <c r="BU216" s="533"/>
      <c r="BV216" s="533"/>
      <c r="BW216" s="533"/>
      <c r="BX216" s="533"/>
      <c r="BY216" s="533"/>
      <c r="BZ216" s="533"/>
      <c r="CA216" s="533"/>
      <c r="CB216" s="533"/>
      <c r="CC216" s="533"/>
      <c r="CD216" s="533"/>
      <c r="CE216" s="533"/>
      <c r="CF216" s="533"/>
      <c r="CG216" s="533"/>
      <c r="CH216" s="533"/>
      <c r="CI216" s="533"/>
      <c r="CJ216" s="533"/>
      <c r="CK216" s="533"/>
      <c r="CL216" s="533"/>
      <c r="CM216" s="533"/>
      <c r="CN216" s="533"/>
      <c r="CO216" s="533"/>
      <c r="CP216" s="533"/>
      <c r="CQ216" s="533"/>
      <c r="CR216" s="533"/>
      <c r="CS216" s="533"/>
      <c r="CT216" s="533"/>
      <c r="CU216" s="533"/>
      <c r="CV216" s="533"/>
      <c r="CW216" s="533"/>
      <c r="CX216" s="533"/>
      <c r="CY216" s="533"/>
      <c r="CZ216" s="533"/>
    </row>
    <row r="217" spans="1:104" x14ac:dyDescent="0.2">
      <c r="A217" s="533"/>
      <c r="B217" s="533"/>
      <c r="C217" s="533"/>
      <c r="D217" s="559"/>
      <c r="E217" s="560"/>
      <c r="F217" s="561"/>
      <c r="G217" s="561"/>
      <c r="H217" s="562"/>
      <c r="I217" s="562"/>
      <c r="J217" s="562"/>
      <c r="K217" s="562"/>
      <c r="L217" s="614" t="str" cm="1">
        <f t="array" ref="L217">IF(OR(NOT(ISBLANK(H217:K217))),SUM(H217:K217), "")</f>
        <v/>
      </c>
      <c r="M217" s="562"/>
      <c r="N217" s="533"/>
      <c r="O217" s="563"/>
      <c r="P217" s="533"/>
      <c r="Q217" s="533"/>
      <c r="R217" s="533"/>
      <c r="S217" s="533"/>
      <c r="T217" s="533"/>
      <c r="U217" s="533"/>
      <c r="V217" s="533"/>
      <c r="W217" s="533"/>
      <c r="X217" s="533"/>
      <c r="Y217" s="533"/>
      <c r="Z217" s="533"/>
      <c r="AA217" s="533"/>
      <c r="AB217" s="533"/>
      <c r="AC217" s="533"/>
      <c r="AD217" s="533"/>
      <c r="AE217" s="533"/>
      <c r="AF217" s="533"/>
      <c r="AG217" s="533"/>
      <c r="AH217" s="533"/>
      <c r="AI217" s="533"/>
      <c r="AJ217" s="533"/>
      <c r="AK217" s="533"/>
      <c r="AL217" s="533"/>
      <c r="AM217" s="533"/>
      <c r="AN217" s="533"/>
      <c r="AO217" s="533"/>
      <c r="AP217" s="533"/>
      <c r="AQ217" s="533"/>
      <c r="AR217" s="533"/>
      <c r="AS217" s="533"/>
      <c r="AT217" s="533"/>
      <c r="AU217" s="533"/>
      <c r="AV217" s="533"/>
      <c r="AW217" s="533"/>
      <c r="AX217" s="533"/>
      <c r="AY217" s="533"/>
      <c r="AZ217" s="533"/>
      <c r="BA217" s="533"/>
      <c r="BB217" s="533"/>
      <c r="BC217" s="533"/>
      <c r="BD217" s="533"/>
      <c r="BE217" s="533"/>
      <c r="BF217" s="533"/>
      <c r="BG217" s="533"/>
      <c r="BH217" s="533"/>
      <c r="BI217" s="533"/>
      <c r="BJ217" s="533"/>
      <c r="BK217" s="533"/>
      <c r="BL217" s="533"/>
      <c r="BM217" s="533"/>
      <c r="BN217" s="533"/>
      <c r="BO217" s="533"/>
      <c r="BP217" s="533"/>
      <c r="BQ217" s="533"/>
      <c r="BR217" s="533"/>
      <c r="BS217" s="533"/>
      <c r="BT217" s="533"/>
      <c r="BU217" s="533"/>
      <c r="BV217" s="533"/>
      <c r="BW217" s="533"/>
      <c r="BX217" s="533"/>
      <c r="BY217" s="533"/>
      <c r="BZ217" s="533"/>
      <c r="CA217" s="533"/>
      <c r="CB217" s="533"/>
      <c r="CC217" s="533"/>
      <c r="CD217" s="533"/>
      <c r="CE217" s="533"/>
      <c r="CF217" s="533"/>
      <c r="CG217" s="533"/>
      <c r="CH217" s="533"/>
      <c r="CI217" s="533"/>
      <c r="CJ217" s="533"/>
      <c r="CK217" s="533"/>
      <c r="CL217" s="533"/>
      <c r="CM217" s="533"/>
      <c r="CN217" s="533"/>
      <c r="CO217" s="533"/>
      <c r="CP217" s="533"/>
      <c r="CQ217" s="533"/>
      <c r="CR217" s="533"/>
      <c r="CS217" s="533"/>
      <c r="CT217" s="533"/>
      <c r="CU217" s="533"/>
      <c r="CV217" s="533"/>
      <c r="CW217" s="533"/>
      <c r="CX217" s="533"/>
      <c r="CY217" s="533"/>
      <c r="CZ217" s="533"/>
    </row>
    <row r="218" spans="1:104" x14ac:dyDescent="0.2">
      <c r="A218" s="533"/>
      <c r="B218" s="533"/>
      <c r="C218" s="533"/>
      <c r="D218" s="559"/>
      <c r="E218" s="560"/>
      <c r="F218" s="561"/>
      <c r="G218" s="561"/>
      <c r="H218" s="562"/>
      <c r="I218" s="562"/>
      <c r="J218" s="562"/>
      <c r="K218" s="562"/>
      <c r="L218" s="614" t="str" cm="1">
        <f t="array" ref="L218">IF(OR(NOT(ISBLANK(H218:K218))),SUM(H218:K218), "")</f>
        <v/>
      </c>
      <c r="M218" s="562"/>
      <c r="N218" s="533"/>
      <c r="O218" s="56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3"/>
      <c r="AY218" s="533"/>
      <c r="AZ218" s="533"/>
      <c r="BA218" s="533"/>
      <c r="BB218" s="533"/>
      <c r="BC218" s="533"/>
      <c r="BD218" s="533"/>
      <c r="BE218" s="533"/>
      <c r="BF218" s="533"/>
      <c r="BG218" s="533"/>
      <c r="BH218" s="533"/>
      <c r="BI218" s="533"/>
      <c r="BJ218" s="533"/>
      <c r="BK218" s="533"/>
      <c r="BL218" s="533"/>
      <c r="BM218" s="533"/>
      <c r="BN218" s="533"/>
      <c r="BO218" s="533"/>
      <c r="BP218" s="533"/>
      <c r="BQ218" s="533"/>
      <c r="BR218" s="533"/>
      <c r="BS218" s="533"/>
      <c r="BT218" s="533"/>
      <c r="BU218" s="533"/>
      <c r="BV218" s="533"/>
      <c r="BW218" s="533"/>
      <c r="BX218" s="533"/>
      <c r="BY218" s="533"/>
      <c r="BZ218" s="533"/>
      <c r="CA218" s="533"/>
      <c r="CB218" s="533"/>
      <c r="CC218" s="533"/>
      <c r="CD218" s="533"/>
      <c r="CE218" s="533"/>
      <c r="CF218" s="533"/>
      <c r="CG218" s="533"/>
      <c r="CH218" s="533"/>
      <c r="CI218" s="533"/>
      <c r="CJ218" s="533"/>
      <c r="CK218" s="533"/>
      <c r="CL218" s="533"/>
      <c r="CM218" s="533"/>
      <c r="CN218" s="533"/>
      <c r="CO218" s="533"/>
      <c r="CP218" s="533"/>
      <c r="CQ218" s="533"/>
      <c r="CR218" s="533"/>
      <c r="CS218" s="533"/>
      <c r="CT218" s="533"/>
      <c r="CU218" s="533"/>
      <c r="CV218" s="533"/>
      <c r="CW218" s="533"/>
      <c r="CX218" s="533"/>
      <c r="CY218" s="533"/>
      <c r="CZ218" s="533"/>
    </row>
    <row r="219" spans="1:104" x14ac:dyDescent="0.2">
      <c r="A219" s="533"/>
      <c r="B219" s="533"/>
      <c r="C219" s="533"/>
      <c r="D219" s="559"/>
      <c r="E219" s="560"/>
      <c r="F219" s="561"/>
      <c r="G219" s="561"/>
      <c r="H219" s="562"/>
      <c r="I219" s="562"/>
      <c r="J219" s="562"/>
      <c r="K219" s="562"/>
      <c r="L219" s="614" t="str" cm="1">
        <f t="array" ref="L219">IF(OR(NOT(ISBLANK(H219:K219))),SUM(H219:K219), "")</f>
        <v/>
      </c>
      <c r="M219" s="562"/>
      <c r="N219" s="533"/>
      <c r="O219" s="563"/>
      <c r="P219" s="533"/>
      <c r="Q219" s="533"/>
      <c r="R219" s="533"/>
      <c r="S219" s="533"/>
      <c r="T219" s="533"/>
      <c r="U219" s="533"/>
      <c r="V219" s="533"/>
      <c r="W219" s="533"/>
      <c r="X219" s="533"/>
      <c r="Y219" s="533"/>
      <c r="Z219" s="533"/>
      <c r="AA219" s="533"/>
      <c r="AB219" s="533"/>
      <c r="AC219" s="533"/>
      <c r="AD219" s="533"/>
      <c r="AE219" s="533"/>
      <c r="AF219" s="533"/>
      <c r="AG219" s="533"/>
      <c r="AH219" s="533"/>
      <c r="AI219" s="533"/>
      <c r="AJ219" s="533"/>
      <c r="AK219" s="533"/>
      <c r="AL219" s="533"/>
      <c r="AM219" s="533"/>
      <c r="AN219" s="533"/>
      <c r="AO219" s="533"/>
      <c r="AP219" s="533"/>
      <c r="AQ219" s="533"/>
      <c r="AR219" s="533"/>
      <c r="AS219" s="533"/>
      <c r="AT219" s="533"/>
      <c r="AU219" s="533"/>
      <c r="AV219" s="533"/>
      <c r="AW219" s="533"/>
      <c r="AX219" s="533"/>
      <c r="AY219" s="533"/>
      <c r="AZ219" s="533"/>
      <c r="BA219" s="533"/>
      <c r="BB219" s="533"/>
      <c r="BC219" s="533"/>
      <c r="BD219" s="533"/>
      <c r="BE219" s="533"/>
      <c r="BF219" s="533"/>
      <c r="BG219" s="533"/>
      <c r="BH219" s="533"/>
      <c r="BI219" s="533"/>
      <c r="BJ219" s="533"/>
      <c r="BK219" s="533"/>
      <c r="BL219" s="533"/>
      <c r="BM219" s="533"/>
      <c r="BN219" s="533"/>
      <c r="BO219" s="533"/>
      <c r="BP219" s="533"/>
      <c r="BQ219" s="533"/>
      <c r="BR219" s="533"/>
      <c r="BS219" s="533"/>
      <c r="BT219" s="533"/>
      <c r="BU219" s="533"/>
      <c r="BV219" s="533"/>
      <c r="BW219" s="533"/>
      <c r="BX219" s="533"/>
      <c r="BY219" s="533"/>
      <c r="BZ219" s="533"/>
      <c r="CA219" s="533"/>
      <c r="CB219" s="533"/>
      <c r="CC219" s="533"/>
      <c r="CD219" s="533"/>
      <c r="CE219" s="533"/>
      <c r="CF219" s="533"/>
      <c r="CG219" s="533"/>
      <c r="CH219" s="533"/>
      <c r="CI219" s="533"/>
      <c r="CJ219" s="533"/>
      <c r="CK219" s="533"/>
      <c r="CL219" s="533"/>
      <c r="CM219" s="533"/>
      <c r="CN219" s="533"/>
      <c r="CO219" s="533"/>
      <c r="CP219" s="533"/>
      <c r="CQ219" s="533"/>
      <c r="CR219" s="533"/>
      <c r="CS219" s="533"/>
      <c r="CT219" s="533"/>
      <c r="CU219" s="533"/>
      <c r="CV219" s="533"/>
      <c r="CW219" s="533"/>
      <c r="CX219" s="533"/>
      <c r="CY219" s="533"/>
      <c r="CZ219" s="533"/>
    </row>
    <row r="220" spans="1:104" x14ac:dyDescent="0.2">
      <c r="A220" s="533"/>
      <c r="B220" s="533"/>
      <c r="C220" s="533"/>
      <c r="D220" s="559"/>
      <c r="E220" s="560"/>
      <c r="F220" s="561"/>
      <c r="G220" s="561"/>
      <c r="H220" s="562"/>
      <c r="I220" s="562"/>
      <c r="J220" s="562"/>
      <c r="K220" s="562"/>
      <c r="L220" s="614" t="str" cm="1">
        <f t="array" ref="L220">IF(OR(NOT(ISBLANK(H220:K220))),SUM(H220:K220), "")</f>
        <v/>
      </c>
      <c r="M220" s="562"/>
      <c r="N220" s="533"/>
      <c r="O220" s="563"/>
      <c r="P220" s="533"/>
      <c r="Q220" s="533"/>
      <c r="R220" s="533"/>
      <c r="S220" s="533"/>
      <c r="T220" s="533"/>
      <c r="U220" s="533"/>
      <c r="V220" s="533"/>
      <c r="W220" s="533"/>
      <c r="X220" s="533"/>
      <c r="Y220" s="533"/>
      <c r="Z220" s="533"/>
      <c r="AA220" s="533"/>
      <c r="AB220" s="533"/>
      <c r="AC220" s="533"/>
      <c r="AD220" s="533"/>
      <c r="AE220" s="533"/>
      <c r="AF220" s="533"/>
      <c r="AG220" s="533"/>
      <c r="AH220" s="533"/>
      <c r="AI220" s="533"/>
      <c r="AJ220" s="533"/>
      <c r="AK220" s="533"/>
      <c r="AL220" s="533"/>
      <c r="AM220" s="533"/>
      <c r="AN220" s="533"/>
      <c r="AO220" s="533"/>
      <c r="AP220" s="533"/>
      <c r="AQ220" s="533"/>
      <c r="AR220" s="533"/>
      <c r="AS220" s="533"/>
      <c r="AT220" s="533"/>
      <c r="AU220" s="533"/>
      <c r="AV220" s="533"/>
      <c r="AW220" s="533"/>
      <c r="AX220" s="533"/>
      <c r="AY220" s="533"/>
      <c r="AZ220" s="533"/>
      <c r="BA220" s="533"/>
      <c r="BB220" s="533"/>
      <c r="BC220" s="533"/>
      <c r="BD220" s="533"/>
      <c r="BE220" s="533"/>
      <c r="BF220" s="533"/>
      <c r="BG220" s="533"/>
      <c r="BH220" s="533"/>
      <c r="BI220" s="533"/>
      <c r="BJ220" s="533"/>
      <c r="BK220" s="533"/>
      <c r="BL220" s="533"/>
      <c r="BM220" s="533"/>
      <c r="BN220" s="533"/>
      <c r="BO220" s="533"/>
      <c r="BP220" s="533"/>
      <c r="BQ220" s="533"/>
      <c r="BR220" s="533"/>
      <c r="BS220" s="533"/>
      <c r="BT220" s="533"/>
      <c r="BU220" s="533"/>
      <c r="BV220" s="533"/>
      <c r="BW220" s="533"/>
      <c r="BX220" s="533"/>
      <c r="BY220" s="533"/>
      <c r="BZ220" s="533"/>
      <c r="CA220" s="533"/>
      <c r="CB220" s="533"/>
      <c r="CC220" s="533"/>
      <c r="CD220" s="533"/>
      <c r="CE220" s="533"/>
      <c r="CF220" s="533"/>
      <c r="CG220" s="533"/>
      <c r="CH220" s="533"/>
      <c r="CI220" s="533"/>
      <c r="CJ220" s="533"/>
      <c r="CK220" s="533"/>
      <c r="CL220" s="533"/>
      <c r="CM220" s="533"/>
      <c r="CN220" s="533"/>
      <c r="CO220" s="533"/>
      <c r="CP220" s="533"/>
      <c r="CQ220" s="533"/>
      <c r="CR220" s="533"/>
      <c r="CS220" s="533"/>
      <c r="CT220" s="533"/>
      <c r="CU220" s="533"/>
      <c r="CV220" s="533"/>
      <c r="CW220" s="533"/>
      <c r="CX220" s="533"/>
      <c r="CY220" s="533"/>
      <c r="CZ220" s="533"/>
    </row>
    <row r="221" spans="1:104" x14ac:dyDescent="0.2">
      <c r="A221" s="533"/>
      <c r="B221" s="533"/>
      <c r="C221" s="533"/>
      <c r="D221" s="559"/>
      <c r="E221" s="560"/>
      <c r="F221" s="561"/>
      <c r="G221" s="561"/>
      <c r="H221" s="562"/>
      <c r="I221" s="562"/>
      <c r="J221" s="562"/>
      <c r="K221" s="562"/>
      <c r="L221" s="614" t="str" cm="1">
        <f t="array" ref="L221">IF(OR(NOT(ISBLANK(H221:K221))),SUM(H221:K221), "")</f>
        <v/>
      </c>
      <c r="M221" s="562"/>
      <c r="N221" s="533"/>
      <c r="O221" s="563"/>
      <c r="P221" s="533"/>
      <c r="Q221" s="533"/>
      <c r="R221" s="533"/>
      <c r="S221" s="533"/>
      <c r="T221" s="533"/>
      <c r="U221" s="533"/>
      <c r="V221" s="533"/>
      <c r="W221" s="533"/>
      <c r="X221" s="533"/>
      <c r="Y221" s="533"/>
      <c r="Z221" s="533"/>
      <c r="AA221" s="533"/>
      <c r="AB221" s="533"/>
      <c r="AC221" s="533"/>
      <c r="AD221" s="533"/>
      <c r="AE221" s="533"/>
      <c r="AF221" s="533"/>
      <c r="AG221" s="533"/>
      <c r="AH221" s="533"/>
      <c r="AI221" s="533"/>
      <c r="AJ221" s="533"/>
      <c r="AK221" s="533"/>
      <c r="AL221" s="533"/>
      <c r="AM221" s="533"/>
      <c r="AN221" s="533"/>
      <c r="AO221" s="533"/>
      <c r="AP221" s="533"/>
      <c r="AQ221" s="533"/>
      <c r="AR221" s="533"/>
      <c r="AS221" s="533"/>
      <c r="AT221" s="533"/>
      <c r="AU221" s="533"/>
      <c r="AV221" s="533"/>
      <c r="AW221" s="533"/>
      <c r="AX221" s="533"/>
      <c r="AY221" s="533"/>
      <c r="AZ221" s="533"/>
      <c r="BA221" s="533"/>
      <c r="BB221" s="533"/>
      <c r="BC221" s="533"/>
      <c r="BD221" s="533"/>
      <c r="BE221" s="533"/>
      <c r="BF221" s="533"/>
      <c r="BG221" s="533"/>
      <c r="BH221" s="533"/>
      <c r="BI221" s="533"/>
      <c r="BJ221" s="533"/>
      <c r="BK221" s="533"/>
      <c r="BL221" s="533"/>
      <c r="BM221" s="533"/>
      <c r="BN221" s="533"/>
      <c r="BO221" s="533"/>
      <c r="BP221" s="533"/>
      <c r="BQ221" s="533"/>
      <c r="BR221" s="533"/>
      <c r="BS221" s="533"/>
      <c r="BT221" s="533"/>
      <c r="BU221" s="533"/>
      <c r="BV221" s="533"/>
      <c r="BW221" s="533"/>
      <c r="BX221" s="533"/>
      <c r="BY221" s="533"/>
      <c r="BZ221" s="533"/>
      <c r="CA221" s="533"/>
      <c r="CB221" s="533"/>
      <c r="CC221" s="533"/>
      <c r="CD221" s="533"/>
      <c r="CE221" s="533"/>
      <c r="CF221" s="533"/>
      <c r="CG221" s="533"/>
      <c r="CH221" s="533"/>
      <c r="CI221" s="533"/>
      <c r="CJ221" s="533"/>
      <c r="CK221" s="533"/>
      <c r="CL221" s="533"/>
      <c r="CM221" s="533"/>
      <c r="CN221" s="533"/>
      <c r="CO221" s="533"/>
      <c r="CP221" s="533"/>
      <c r="CQ221" s="533"/>
      <c r="CR221" s="533"/>
      <c r="CS221" s="533"/>
      <c r="CT221" s="533"/>
      <c r="CU221" s="533"/>
      <c r="CV221" s="533"/>
      <c r="CW221" s="533"/>
      <c r="CX221" s="533"/>
      <c r="CY221" s="533"/>
      <c r="CZ221" s="533"/>
    </row>
    <row r="222" spans="1:104" x14ac:dyDescent="0.2">
      <c r="A222" s="533"/>
      <c r="B222" s="533"/>
      <c r="C222" s="533"/>
      <c r="D222" s="559"/>
      <c r="E222" s="560"/>
      <c r="F222" s="561"/>
      <c r="G222" s="561"/>
      <c r="H222" s="562"/>
      <c r="I222" s="562"/>
      <c r="J222" s="562"/>
      <c r="K222" s="562"/>
      <c r="L222" s="614" t="str" cm="1">
        <f t="array" ref="L222">IF(OR(NOT(ISBLANK(H222:K222))),SUM(H222:K222), "")</f>
        <v/>
      </c>
      <c r="M222" s="562"/>
      <c r="N222" s="533"/>
      <c r="O222" s="56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3"/>
      <c r="AY222" s="533"/>
      <c r="AZ222" s="533"/>
      <c r="BA222" s="533"/>
      <c r="BB222" s="533"/>
      <c r="BC222" s="533"/>
      <c r="BD222" s="533"/>
      <c r="BE222" s="533"/>
      <c r="BF222" s="533"/>
      <c r="BG222" s="533"/>
      <c r="BH222" s="533"/>
      <c r="BI222" s="533"/>
      <c r="BJ222" s="533"/>
      <c r="BK222" s="533"/>
      <c r="BL222" s="533"/>
      <c r="BM222" s="533"/>
      <c r="BN222" s="533"/>
      <c r="BO222" s="533"/>
      <c r="BP222" s="533"/>
      <c r="BQ222" s="533"/>
      <c r="BR222" s="533"/>
      <c r="BS222" s="533"/>
      <c r="BT222" s="533"/>
      <c r="BU222" s="533"/>
      <c r="BV222" s="533"/>
      <c r="BW222" s="533"/>
      <c r="BX222" s="533"/>
      <c r="BY222" s="533"/>
      <c r="BZ222" s="533"/>
      <c r="CA222" s="533"/>
      <c r="CB222" s="533"/>
      <c r="CC222" s="533"/>
      <c r="CD222" s="533"/>
      <c r="CE222" s="533"/>
      <c r="CF222" s="533"/>
      <c r="CG222" s="533"/>
      <c r="CH222" s="533"/>
      <c r="CI222" s="533"/>
      <c r="CJ222" s="533"/>
      <c r="CK222" s="533"/>
      <c r="CL222" s="533"/>
      <c r="CM222" s="533"/>
      <c r="CN222" s="533"/>
      <c r="CO222" s="533"/>
      <c r="CP222" s="533"/>
      <c r="CQ222" s="533"/>
      <c r="CR222" s="533"/>
      <c r="CS222" s="533"/>
      <c r="CT222" s="533"/>
      <c r="CU222" s="533"/>
      <c r="CV222" s="533"/>
      <c r="CW222" s="533"/>
      <c r="CX222" s="533"/>
      <c r="CY222" s="533"/>
      <c r="CZ222" s="533"/>
    </row>
    <row r="223" spans="1:104" x14ac:dyDescent="0.2">
      <c r="A223" s="533"/>
      <c r="B223" s="533"/>
      <c r="C223" s="533"/>
      <c r="D223" s="559"/>
      <c r="E223" s="560"/>
      <c r="F223" s="561"/>
      <c r="G223" s="561"/>
      <c r="H223" s="562"/>
      <c r="I223" s="562"/>
      <c r="J223" s="562"/>
      <c r="K223" s="562"/>
      <c r="L223" s="614" t="str" cm="1">
        <f t="array" ref="L223">IF(OR(NOT(ISBLANK(H223:K223))),SUM(H223:K223), "")</f>
        <v/>
      </c>
      <c r="M223" s="562"/>
      <c r="N223" s="533"/>
      <c r="O223" s="563"/>
      <c r="P223" s="533"/>
      <c r="Q223" s="533"/>
      <c r="R223" s="533"/>
      <c r="S223" s="533"/>
      <c r="T223" s="533"/>
      <c r="U223" s="533"/>
      <c r="V223" s="533"/>
      <c r="W223" s="533"/>
      <c r="X223" s="533"/>
      <c r="Y223" s="533"/>
      <c r="Z223" s="533"/>
      <c r="AA223" s="533"/>
      <c r="AB223" s="533"/>
      <c r="AC223" s="533"/>
      <c r="AD223" s="533"/>
      <c r="AE223" s="533"/>
      <c r="AF223" s="533"/>
      <c r="AG223" s="533"/>
      <c r="AH223" s="533"/>
      <c r="AI223" s="533"/>
      <c r="AJ223" s="533"/>
      <c r="AK223" s="533"/>
      <c r="AL223" s="533"/>
      <c r="AM223" s="533"/>
      <c r="AN223" s="533"/>
      <c r="AO223" s="533"/>
      <c r="AP223" s="533"/>
      <c r="AQ223" s="533"/>
      <c r="AR223" s="533"/>
      <c r="AS223" s="533"/>
      <c r="AT223" s="533"/>
      <c r="AU223" s="533"/>
      <c r="AV223" s="533"/>
      <c r="AW223" s="533"/>
      <c r="AX223" s="533"/>
      <c r="AY223" s="533"/>
      <c r="AZ223" s="533"/>
      <c r="BA223" s="533"/>
      <c r="BB223" s="533"/>
      <c r="BC223" s="533"/>
      <c r="BD223" s="533"/>
      <c r="BE223" s="533"/>
      <c r="BF223" s="533"/>
      <c r="BG223" s="533"/>
      <c r="BH223" s="533"/>
      <c r="BI223" s="533"/>
      <c r="BJ223" s="533"/>
      <c r="BK223" s="533"/>
      <c r="BL223" s="533"/>
      <c r="BM223" s="533"/>
      <c r="BN223" s="533"/>
      <c r="BO223" s="533"/>
      <c r="BP223" s="533"/>
      <c r="BQ223" s="533"/>
      <c r="BR223" s="533"/>
      <c r="BS223" s="533"/>
      <c r="BT223" s="533"/>
      <c r="BU223" s="533"/>
      <c r="BV223" s="533"/>
      <c r="BW223" s="533"/>
      <c r="BX223" s="533"/>
      <c r="BY223" s="533"/>
      <c r="BZ223" s="533"/>
      <c r="CA223" s="533"/>
      <c r="CB223" s="533"/>
      <c r="CC223" s="533"/>
      <c r="CD223" s="533"/>
      <c r="CE223" s="533"/>
      <c r="CF223" s="533"/>
      <c r="CG223" s="533"/>
      <c r="CH223" s="533"/>
      <c r="CI223" s="533"/>
      <c r="CJ223" s="533"/>
      <c r="CK223" s="533"/>
      <c r="CL223" s="533"/>
      <c r="CM223" s="533"/>
      <c r="CN223" s="533"/>
      <c r="CO223" s="533"/>
      <c r="CP223" s="533"/>
      <c r="CQ223" s="533"/>
      <c r="CR223" s="533"/>
      <c r="CS223" s="533"/>
      <c r="CT223" s="533"/>
      <c r="CU223" s="533"/>
      <c r="CV223" s="533"/>
      <c r="CW223" s="533"/>
      <c r="CX223" s="533"/>
      <c r="CY223" s="533"/>
      <c r="CZ223" s="533"/>
    </row>
    <row r="224" spans="1:104" x14ac:dyDescent="0.2">
      <c r="A224" s="533"/>
      <c r="B224" s="533"/>
      <c r="C224" s="533"/>
      <c r="D224" s="559"/>
      <c r="E224" s="560"/>
      <c r="F224" s="561"/>
      <c r="G224" s="561"/>
      <c r="H224" s="562"/>
      <c r="I224" s="562"/>
      <c r="J224" s="562"/>
      <c r="K224" s="562"/>
      <c r="L224" s="614" t="str" cm="1">
        <f t="array" ref="L224">IF(OR(NOT(ISBLANK(H224:K224))),SUM(H224:K224), "")</f>
        <v/>
      </c>
      <c r="M224" s="562"/>
      <c r="N224" s="533"/>
      <c r="O224" s="56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3"/>
      <c r="AY224" s="533"/>
      <c r="AZ224" s="533"/>
      <c r="BA224" s="533"/>
      <c r="BB224" s="533"/>
      <c r="BC224" s="533"/>
      <c r="BD224" s="533"/>
      <c r="BE224" s="533"/>
      <c r="BF224" s="533"/>
      <c r="BG224" s="533"/>
      <c r="BH224" s="533"/>
      <c r="BI224" s="533"/>
      <c r="BJ224" s="533"/>
      <c r="BK224" s="533"/>
      <c r="BL224" s="533"/>
      <c r="BM224" s="533"/>
      <c r="BN224" s="533"/>
      <c r="BO224" s="533"/>
      <c r="BP224" s="533"/>
      <c r="BQ224" s="533"/>
      <c r="BR224" s="533"/>
      <c r="BS224" s="533"/>
      <c r="BT224" s="533"/>
      <c r="BU224" s="533"/>
      <c r="BV224" s="533"/>
      <c r="BW224" s="533"/>
      <c r="BX224" s="533"/>
      <c r="BY224" s="533"/>
      <c r="BZ224" s="533"/>
      <c r="CA224" s="533"/>
      <c r="CB224" s="533"/>
      <c r="CC224" s="533"/>
      <c r="CD224" s="533"/>
      <c r="CE224" s="533"/>
      <c r="CF224" s="533"/>
      <c r="CG224" s="533"/>
      <c r="CH224" s="533"/>
      <c r="CI224" s="533"/>
      <c r="CJ224" s="533"/>
      <c r="CK224" s="533"/>
      <c r="CL224" s="533"/>
      <c r="CM224" s="533"/>
      <c r="CN224" s="533"/>
      <c r="CO224" s="533"/>
      <c r="CP224" s="533"/>
      <c r="CQ224" s="533"/>
      <c r="CR224" s="533"/>
      <c r="CS224" s="533"/>
      <c r="CT224" s="533"/>
      <c r="CU224" s="533"/>
      <c r="CV224" s="533"/>
      <c r="CW224" s="533"/>
      <c r="CX224" s="533"/>
      <c r="CY224" s="533"/>
      <c r="CZ224" s="533"/>
    </row>
    <row r="225" spans="1:104" x14ac:dyDescent="0.2">
      <c r="A225" s="533"/>
      <c r="B225" s="533"/>
      <c r="C225" s="533"/>
      <c r="D225" s="559"/>
      <c r="E225" s="560"/>
      <c r="F225" s="561"/>
      <c r="G225" s="561"/>
      <c r="H225" s="562"/>
      <c r="I225" s="562"/>
      <c r="J225" s="562"/>
      <c r="K225" s="562"/>
      <c r="L225" s="614" t="str" cm="1">
        <f t="array" ref="L225">IF(OR(NOT(ISBLANK(H225:K225))),SUM(H225:K225), "")</f>
        <v/>
      </c>
      <c r="M225" s="562"/>
      <c r="N225" s="533"/>
      <c r="O225" s="563"/>
      <c r="P225" s="533"/>
      <c r="Q225" s="533"/>
      <c r="R225" s="533"/>
      <c r="S225" s="533"/>
      <c r="T225" s="533"/>
      <c r="U225" s="533"/>
      <c r="V225" s="533"/>
      <c r="W225" s="533"/>
      <c r="X225" s="533"/>
      <c r="Y225" s="533"/>
      <c r="Z225" s="533"/>
      <c r="AA225" s="533"/>
      <c r="AB225" s="533"/>
      <c r="AC225" s="533"/>
      <c r="AD225" s="533"/>
      <c r="AE225" s="533"/>
      <c r="AF225" s="533"/>
      <c r="AG225" s="533"/>
      <c r="AH225" s="533"/>
      <c r="AI225" s="533"/>
      <c r="AJ225" s="533"/>
      <c r="AK225" s="533"/>
      <c r="AL225" s="533"/>
      <c r="AM225" s="533"/>
      <c r="AN225" s="533"/>
      <c r="AO225" s="533"/>
      <c r="AP225" s="533"/>
      <c r="AQ225" s="533"/>
      <c r="AR225" s="533"/>
      <c r="AS225" s="533"/>
      <c r="AT225" s="533"/>
      <c r="AU225" s="533"/>
      <c r="AV225" s="533"/>
      <c r="AW225" s="533"/>
      <c r="AX225" s="533"/>
      <c r="AY225" s="533"/>
      <c r="AZ225" s="533"/>
      <c r="BA225" s="533"/>
      <c r="BB225" s="533"/>
      <c r="BC225" s="533"/>
      <c r="BD225" s="533"/>
      <c r="BE225" s="533"/>
      <c r="BF225" s="533"/>
      <c r="BG225" s="533"/>
      <c r="BH225" s="533"/>
      <c r="BI225" s="533"/>
      <c r="BJ225" s="533"/>
      <c r="BK225" s="533"/>
      <c r="BL225" s="533"/>
      <c r="BM225" s="533"/>
      <c r="BN225" s="533"/>
      <c r="BO225" s="533"/>
      <c r="BP225" s="533"/>
      <c r="BQ225" s="533"/>
      <c r="BR225" s="533"/>
      <c r="BS225" s="533"/>
      <c r="BT225" s="533"/>
      <c r="BU225" s="533"/>
      <c r="BV225" s="533"/>
      <c r="BW225" s="533"/>
      <c r="BX225" s="533"/>
      <c r="BY225" s="533"/>
      <c r="BZ225" s="533"/>
      <c r="CA225" s="533"/>
      <c r="CB225" s="533"/>
      <c r="CC225" s="533"/>
      <c r="CD225" s="533"/>
      <c r="CE225" s="533"/>
      <c r="CF225" s="533"/>
      <c r="CG225" s="533"/>
      <c r="CH225" s="533"/>
      <c r="CI225" s="533"/>
      <c r="CJ225" s="533"/>
      <c r="CK225" s="533"/>
      <c r="CL225" s="533"/>
      <c r="CM225" s="533"/>
      <c r="CN225" s="533"/>
      <c r="CO225" s="533"/>
      <c r="CP225" s="533"/>
      <c r="CQ225" s="533"/>
      <c r="CR225" s="533"/>
      <c r="CS225" s="533"/>
      <c r="CT225" s="533"/>
      <c r="CU225" s="533"/>
      <c r="CV225" s="533"/>
      <c r="CW225" s="533"/>
      <c r="CX225" s="533"/>
      <c r="CY225" s="533"/>
      <c r="CZ225" s="533"/>
    </row>
    <row r="226" spans="1:104" x14ac:dyDescent="0.2">
      <c r="A226" s="533"/>
      <c r="B226" s="533"/>
      <c r="C226" s="533"/>
      <c r="D226" s="559"/>
      <c r="E226" s="560"/>
      <c r="F226" s="561"/>
      <c r="G226" s="561"/>
      <c r="H226" s="562"/>
      <c r="I226" s="562"/>
      <c r="J226" s="562"/>
      <c r="K226" s="562"/>
      <c r="L226" s="614" t="str" cm="1">
        <f t="array" ref="L226">IF(OR(NOT(ISBLANK(H226:K226))),SUM(H226:K226), "")</f>
        <v/>
      </c>
      <c r="M226" s="562"/>
      <c r="N226" s="533"/>
      <c r="O226" s="563"/>
      <c r="P226" s="533"/>
      <c r="Q226" s="533"/>
      <c r="R226" s="533"/>
      <c r="S226" s="533"/>
      <c r="T226" s="533"/>
      <c r="U226" s="533"/>
      <c r="V226" s="533"/>
      <c r="W226" s="533"/>
      <c r="X226" s="533"/>
      <c r="Y226" s="533"/>
      <c r="Z226" s="533"/>
      <c r="AA226" s="533"/>
      <c r="AB226" s="533"/>
      <c r="AC226" s="533"/>
      <c r="AD226" s="533"/>
      <c r="AE226" s="533"/>
      <c r="AF226" s="533"/>
      <c r="AG226" s="533"/>
      <c r="AH226" s="533"/>
      <c r="AI226" s="533"/>
      <c r="AJ226" s="533"/>
      <c r="AK226" s="533"/>
      <c r="AL226" s="533"/>
      <c r="AM226" s="533"/>
      <c r="AN226" s="533"/>
      <c r="AO226" s="533"/>
      <c r="AP226" s="533"/>
      <c r="AQ226" s="533"/>
      <c r="AR226" s="533"/>
      <c r="AS226" s="533"/>
      <c r="AT226" s="533"/>
      <c r="AU226" s="533"/>
      <c r="AV226" s="533"/>
      <c r="AW226" s="533"/>
      <c r="AX226" s="533"/>
      <c r="AY226" s="533"/>
      <c r="AZ226" s="533"/>
      <c r="BA226" s="533"/>
      <c r="BB226" s="533"/>
      <c r="BC226" s="533"/>
      <c r="BD226" s="533"/>
      <c r="BE226" s="533"/>
      <c r="BF226" s="533"/>
      <c r="BG226" s="533"/>
      <c r="BH226" s="533"/>
      <c r="BI226" s="533"/>
      <c r="BJ226" s="533"/>
      <c r="BK226" s="533"/>
      <c r="BL226" s="533"/>
      <c r="BM226" s="533"/>
      <c r="BN226" s="533"/>
      <c r="BO226" s="533"/>
      <c r="BP226" s="533"/>
      <c r="BQ226" s="533"/>
      <c r="BR226" s="533"/>
      <c r="BS226" s="533"/>
      <c r="BT226" s="533"/>
      <c r="BU226" s="533"/>
      <c r="BV226" s="533"/>
      <c r="BW226" s="533"/>
      <c r="BX226" s="533"/>
      <c r="BY226" s="533"/>
      <c r="BZ226" s="533"/>
      <c r="CA226" s="533"/>
      <c r="CB226" s="533"/>
      <c r="CC226" s="533"/>
      <c r="CD226" s="533"/>
      <c r="CE226" s="533"/>
      <c r="CF226" s="533"/>
      <c r="CG226" s="533"/>
      <c r="CH226" s="533"/>
      <c r="CI226" s="533"/>
      <c r="CJ226" s="533"/>
      <c r="CK226" s="533"/>
      <c r="CL226" s="533"/>
      <c r="CM226" s="533"/>
      <c r="CN226" s="533"/>
      <c r="CO226" s="533"/>
      <c r="CP226" s="533"/>
      <c r="CQ226" s="533"/>
      <c r="CR226" s="533"/>
      <c r="CS226" s="533"/>
      <c r="CT226" s="533"/>
      <c r="CU226" s="533"/>
      <c r="CV226" s="533"/>
      <c r="CW226" s="533"/>
      <c r="CX226" s="533"/>
      <c r="CY226" s="533"/>
      <c r="CZ226" s="533"/>
    </row>
    <row r="227" spans="1:104" x14ac:dyDescent="0.2">
      <c r="A227" s="533"/>
      <c r="B227" s="533"/>
      <c r="C227" s="533"/>
      <c r="D227" s="559"/>
      <c r="E227" s="560"/>
      <c r="F227" s="561"/>
      <c r="G227" s="561"/>
      <c r="H227" s="562"/>
      <c r="I227" s="562"/>
      <c r="J227" s="562"/>
      <c r="K227" s="562"/>
      <c r="L227" s="614" t="str" cm="1">
        <f t="array" ref="L227">IF(OR(NOT(ISBLANK(H227:K227))),SUM(H227:K227), "")</f>
        <v/>
      </c>
      <c r="M227" s="562"/>
      <c r="N227" s="533"/>
      <c r="O227" s="563"/>
      <c r="P227" s="533"/>
      <c r="Q227" s="533"/>
      <c r="R227" s="533"/>
      <c r="S227" s="533"/>
      <c r="T227" s="533"/>
      <c r="U227" s="533"/>
      <c r="V227" s="533"/>
      <c r="W227" s="533"/>
      <c r="X227" s="533"/>
      <c r="Y227" s="533"/>
      <c r="Z227" s="533"/>
      <c r="AA227" s="533"/>
      <c r="AB227" s="533"/>
      <c r="AC227" s="533"/>
      <c r="AD227" s="533"/>
      <c r="AE227" s="533"/>
      <c r="AF227" s="533"/>
      <c r="AG227" s="533"/>
      <c r="AH227" s="533"/>
      <c r="AI227" s="533"/>
      <c r="AJ227" s="533"/>
      <c r="AK227" s="533"/>
      <c r="AL227" s="533"/>
      <c r="AM227" s="533"/>
      <c r="AN227" s="533"/>
      <c r="AO227" s="533"/>
      <c r="AP227" s="533"/>
      <c r="AQ227" s="533"/>
      <c r="AR227" s="533"/>
      <c r="AS227" s="533"/>
      <c r="AT227" s="533"/>
      <c r="AU227" s="533"/>
      <c r="AV227" s="533"/>
      <c r="AW227" s="533"/>
      <c r="AX227" s="533"/>
      <c r="AY227" s="533"/>
      <c r="AZ227" s="533"/>
      <c r="BA227" s="533"/>
      <c r="BB227" s="533"/>
      <c r="BC227" s="533"/>
      <c r="BD227" s="533"/>
      <c r="BE227" s="533"/>
      <c r="BF227" s="533"/>
      <c r="BG227" s="533"/>
      <c r="BH227" s="533"/>
      <c r="BI227" s="533"/>
      <c r="BJ227" s="533"/>
      <c r="BK227" s="533"/>
      <c r="BL227" s="533"/>
      <c r="BM227" s="533"/>
      <c r="BN227" s="533"/>
      <c r="BO227" s="533"/>
      <c r="BP227" s="533"/>
      <c r="BQ227" s="533"/>
      <c r="BR227" s="533"/>
      <c r="BS227" s="533"/>
      <c r="BT227" s="533"/>
      <c r="BU227" s="533"/>
      <c r="BV227" s="533"/>
      <c r="BW227" s="533"/>
      <c r="BX227" s="533"/>
      <c r="BY227" s="533"/>
      <c r="BZ227" s="533"/>
      <c r="CA227" s="533"/>
      <c r="CB227" s="533"/>
      <c r="CC227" s="533"/>
      <c r="CD227" s="533"/>
      <c r="CE227" s="533"/>
      <c r="CF227" s="533"/>
      <c r="CG227" s="533"/>
      <c r="CH227" s="533"/>
      <c r="CI227" s="533"/>
      <c r="CJ227" s="533"/>
      <c r="CK227" s="533"/>
      <c r="CL227" s="533"/>
      <c r="CM227" s="533"/>
      <c r="CN227" s="533"/>
      <c r="CO227" s="533"/>
      <c r="CP227" s="533"/>
      <c r="CQ227" s="533"/>
      <c r="CR227" s="533"/>
      <c r="CS227" s="533"/>
      <c r="CT227" s="533"/>
      <c r="CU227" s="533"/>
      <c r="CV227" s="533"/>
      <c r="CW227" s="533"/>
      <c r="CX227" s="533"/>
      <c r="CY227" s="533"/>
      <c r="CZ227" s="533"/>
    </row>
    <row r="228" spans="1:104" x14ac:dyDescent="0.2">
      <c r="A228" s="533"/>
      <c r="B228" s="533"/>
      <c r="C228" s="533"/>
      <c r="D228" s="559"/>
      <c r="E228" s="560"/>
      <c r="F228" s="561"/>
      <c r="G228" s="561"/>
      <c r="H228" s="562"/>
      <c r="I228" s="562"/>
      <c r="J228" s="562"/>
      <c r="K228" s="562"/>
      <c r="L228" s="614" t="str" cm="1">
        <f t="array" ref="L228">IF(OR(NOT(ISBLANK(H228:K228))),SUM(H228:K228), "")</f>
        <v/>
      </c>
      <c r="M228" s="562"/>
      <c r="N228" s="533"/>
      <c r="O228" s="56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3"/>
      <c r="AY228" s="533"/>
      <c r="AZ228" s="533"/>
      <c r="BA228" s="533"/>
      <c r="BB228" s="533"/>
      <c r="BC228" s="533"/>
      <c r="BD228" s="533"/>
      <c r="BE228" s="533"/>
      <c r="BF228" s="533"/>
      <c r="BG228" s="533"/>
      <c r="BH228" s="533"/>
      <c r="BI228" s="533"/>
      <c r="BJ228" s="533"/>
      <c r="BK228" s="533"/>
      <c r="BL228" s="533"/>
      <c r="BM228" s="533"/>
      <c r="BN228" s="533"/>
      <c r="BO228" s="533"/>
      <c r="BP228" s="533"/>
      <c r="BQ228" s="533"/>
      <c r="BR228" s="533"/>
      <c r="BS228" s="533"/>
      <c r="BT228" s="533"/>
      <c r="BU228" s="533"/>
      <c r="BV228" s="533"/>
      <c r="BW228" s="533"/>
      <c r="BX228" s="533"/>
      <c r="BY228" s="533"/>
      <c r="BZ228" s="533"/>
      <c r="CA228" s="533"/>
      <c r="CB228" s="533"/>
      <c r="CC228" s="533"/>
      <c r="CD228" s="533"/>
      <c r="CE228" s="533"/>
      <c r="CF228" s="533"/>
      <c r="CG228" s="533"/>
      <c r="CH228" s="533"/>
      <c r="CI228" s="533"/>
      <c r="CJ228" s="533"/>
      <c r="CK228" s="533"/>
      <c r="CL228" s="533"/>
      <c r="CM228" s="533"/>
      <c r="CN228" s="533"/>
      <c r="CO228" s="533"/>
      <c r="CP228" s="533"/>
      <c r="CQ228" s="533"/>
      <c r="CR228" s="533"/>
      <c r="CS228" s="533"/>
      <c r="CT228" s="533"/>
      <c r="CU228" s="533"/>
      <c r="CV228" s="533"/>
      <c r="CW228" s="533"/>
      <c r="CX228" s="533"/>
      <c r="CY228" s="533"/>
      <c r="CZ228" s="533"/>
    </row>
    <row r="229" spans="1:104" x14ac:dyDescent="0.2">
      <c r="A229" s="533"/>
      <c r="B229" s="533"/>
      <c r="C229" s="533"/>
      <c r="D229" s="559"/>
      <c r="E229" s="560"/>
      <c r="F229" s="561"/>
      <c r="G229" s="561"/>
      <c r="H229" s="562"/>
      <c r="I229" s="562"/>
      <c r="J229" s="562"/>
      <c r="K229" s="562"/>
      <c r="L229" s="614" t="str" cm="1">
        <f t="array" ref="L229">IF(OR(NOT(ISBLANK(H229:K229))),SUM(H229:K229), "")</f>
        <v/>
      </c>
      <c r="M229" s="562"/>
      <c r="N229" s="533"/>
      <c r="O229" s="563"/>
      <c r="P229" s="533"/>
      <c r="Q229" s="533"/>
      <c r="R229" s="533"/>
      <c r="S229" s="533"/>
      <c r="T229" s="533"/>
      <c r="U229" s="533"/>
      <c r="V229" s="533"/>
      <c r="W229" s="533"/>
      <c r="X229" s="533"/>
      <c r="Y229" s="533"/>
      <c r="Z229" s="533"/>
      <c r="AA229" s="533"/>
      <c r="AB229" s="533"/>
      <c r="AC229" s="533"/>
      <c r="AD229" s="533"/>
      <c r="AE229" s="533"/>
      <c r="AF229" s="533"/>
      <c r="AG229" s="533"/>
      <c r="AH229" s="533"/>
      <c r="AI229" s="533"/>
      <c r="AJ229" s="533"/>
      <c r="AK229" s="533"/>
      <c r="AL229" s="533"/>
      <c r="AM229" s="533"/>
      <c r="AN229" s="533"/>
      <c r="AO229" s="533"/>
      <c r="AP229" s="533"/>
      <c r="AQ229" s="533"/>
      <c r="AR229" s="533"/>
      <c r="AS229" s="533"/>
      <c r="AT229" s="533"/>
      <c r="AU229" s="533"/>
      <c r="AV229" s="533"/>
      <c r="AW229" s="533"/>
      <c r="AX229" s="533"/>
      <c r="AY229" s="533"/>
      <c r="AZ229" s="533"/>
      <c r="BA229" s="533"/>
      <c r="BB229" s="533"/>
      <c r="BC229" s="533"/>
      <c r="BD229" s="533"/>
      <c r="BE229" s="533"/>
      <c r="BF229" s="533"/>
      <c r="BG229" s="533"/>
      <c r="BH229" s="533"/>
      <c r="BI229" s="533"/>
      <c r="BJ229" s="533"/>
      <c r="BK229" s="533"/>
      <c r="BL229" s="533"/>
      <c r="BM229" s="533"/>
      <c r="BN229" s="533"/>
      <c r="BO229" s="533"/>
      <c r="BP229" s="533"/>
      <c r="BQ229" s="533"/>
      <c r="BR229" s="533"/>
      <c r="BS229" s="533"/>
      <c r="BT229" s="533"/>
      <c r="BU229" s="533"/>
      <c r="BV229" s="533"/>
      <c r="BW229" s="533"/>
      <c r="BX229" s="533"/>
      <c r="BY229" s="533"/>
      <c r="BZ229" s="533"/>
      <c r="CA229" s="533"/>
      <c r="CB229" s="533"/>
      <c r="CC229" s="533"/>
      <c r="CD229" s="533"/>
      <c r="CE229" s="533"/>
      <c r="CF229" s="533"/>
      <c r="CG229" s="533"/>
      <c r="CH229" s="533"/>
      <c r="CI229" s="533"/>
      <c r="CJ229" s="533"/>
      <c r="CK229" s="533"/>
      <c r="CL229" s="533"/>
      <c r="CM229" s="533"/>
      <c r="CN229" s="533"/>
      <c r="CO229" s="533"/>
      <c r="CP229" s="533"/>
      <c r="CQ229" s="533"/>
      <c r="CR229" s="533"/>
      <c r="CS229" s="533"/>
      <c r="CT229" s="533"/>
      <c r="CU229" s="533"/>
      <c r="CV229" s="533"/>
      <c r="CW229" s="533"/>
      <c r="CX229" s="533"/>
      <c r="CY229" s="533"/>
      <c r="CZ229" s="533"/>
    </row>
    <row r="230" spans="1:104" x14ac:dyDescent="0.2">
      <c r="A230" s="533"/>
      <c r="B230" s="533"/>
      <c r="C230" s="533"/>
      <c r="D230" s="559"/>
      <c r="E230" s="560"/>
      <c r="F230" s="561"/>
      <c r="G230" s="561"/>
      <c r="H230" s="562"/>
      <c r="I230" s="562"/>
      <c r="J230" s="562"/>
      <c r="K230" s="562"/>
      <c r="L230" s="614" t="str" cm="1">
        <f t="array" ref="L230">IF(OR(NOT(ISBLANK(H230:K230))),SUM(H230:K230), "")</f>
        <v/>
      </c>
      <c r="M230" s="562"/>
      <c r="N230" s="533"/>
      <c r="O230" s="563"/>
      <c r="P230" s="533"/>
      <c r="Q230" s="533"/>
      <c r="R230" s="533"/>
      <c r="S230" s="533"/>
      <c r="T230" s="533"/>
      <c r="U230" s="533"/>
      <c r="V230" s="533"/>
      <c r="W230" s="533"/>
      <c r="X230" s="533"/>
      <c r="Y230" s="533"/>
      <c r="Z230" s="533"/>
      <c r="AA230" s="533"/>
      <c r="AB230" s="533"/>
      <c r="AC230" s="533"/>
      <c r="AD230" s="533"/>
      <c r="AE230" s="533"/>
      <c r="AF230" s="533"/>
      <c r="AG230" s="533"/>
      <c r="AH230" s="533"/>
      <c r="AI230" s="533"/>
      <c r="AJ230" s="533"/>
      <c r="AK230" s="533"/>
      <c r="AL230" s="533"/>
      <c r="AM230" s="533"/>
      <c r="AN230" s="533"/>
      <c r="AO230" s="533"/>
      <c r="AP230" s="533"/>
      <c r="AQ230" s="533"/>
      <c r="AR230" s="533"/>
      <c r="AS230" s="533"/>
      <c r="AT230" s="533"/>
      <c r="AU230" s="533"/>
      <c r="AV230" s="533"/>
      <c r="AW230" s="533"/>
      <c r="AX230" s="533"/>
      <c r="AY230" s="533"/>
      <c r="AZ230" s="533"/>
      <c r="BA230" s="533"/>
      <c r="BB230" s="533"/>
      <c r="BC230" s="533"/>
      <c r="BD230" s="533"/>
      <c r="BE230" s="533"/>
      <c r="BF230" s="533"/>
      <c r="BG230" s="533"/>
      <c r="BH230" s="533"/>
      <c r="BI230" s="533"/>
      <c r="BJ230" s="533"/>
      <c r="BK230" s="533"/>
      <c r="BL230" s="533"/>
      <c r="BM230" s="533"/>
      <c r="BN230" s="533"/>
      <c r="BO230" s="533"/>
      <c r="BP230" s="533"/>
      <c r="BQ230" s="533"/>
      <c r="BR230" s="533"/>
      <c r="BS230" s="533"/>
      <c r="BT230" s="533"/>
      <c r="BU230" s="533"/>
      <c r="BV230" s="533"/>
      <c r="BW230" s="533"/>
      <c r="BX230" s="533"/>
      <c r="BY230" s="533"/>
      <c r="BZ230" s="533"/>
      <c r="CA230" s="533"/>
      <c r="CB230" s="533"/>
      <c r="CC230" s="533"/>
      <c r="CD230" s="533"/>
      <c r="CE230" s="533"/>
      <c r="CF230" s="533"/>
      <c r="CG230" s="533"/>
      <c r="CH230" s="533"/>
      <c r="CI230" s="533"/>
      <c r="CJ230" s="533"/>
      <c r="CK230" s="533"/>
      <c r="CL230" s="533"/>
      <c r="CM230" s="533"/>
      <c r="CN230" s="533"/>
      <c r="CO230" s="533"/>
      <c r="CP230" s="533"/>
      <c r="CQ230" s="533"/>
      <c r="CR230" s="533"/>
      <c r="CS230" s="533"/>
      <c r="CT230" s="533"/>
      <c r="CU230" s="533"/>
      <c r="CV230" s="533"/>
      <c r="CW230" s="533"/>
      <c r="CX230" s="533"/>
      <c r="CY230" s="533"/>
      <c r="CZ230" s="533"/>
    </row>
    <row r="231" spans="1:104" x14ac:dyDescent="0.2">
      <c r="A231" s="533"/>
      <c r="B231" s="533"/>
      <c r="C231" s="533"/>
      <c r="D231" s="559"/>
      <c r="E231" s="560"/>
      <c r="F231" s="561"/>
      <c r="G231" s="561"/>
      <c r="H231" s="562"/>
      <c r="I231" s="562"/>
      <c r="J231" s="562"/>
      <c r="K231" s="562"/>
      <c r="L231" s="614" t="str" cm="1">
        <f t="array" ref="L231">IF(OR(NOT(ISBLANK(H231:K231))),SUM(H231:K231), "")</f>
        <v/>
      </c>
      <c r="M231" s="562"/>
      <c r="N231" s="533"/>
      <c r="O231" s="563"/>
      <c r="P231" s="533"/>
      <c r="Q231" s="533"/>
      <c r="R231" s="533"/>
      <c r="S231" s="533"/>
      <c r="T231" s="533"/>
      <c r="U231" s="533"/>
      <c r="V231" s="533"/>
      <c r="W231" s="533"/>
      <c r="X231" s="533"/>
      <c r="Y231" s="533"/>
      <c r="Z231" s="533"/>
      <c r="AA231" s="533"/>
      <c r="AB231" s="533"/>
      <c r="AC231" s="533"/>
      <c r="AD231" s="533"/>
      <c r="AE231" s="533"/>
      <c r="AF231" s="533"/>
      <c r="AG231" s="533"/>
      <c r="AH231" s="533"/>
      <c r="AI231" s="533"/>
      <c r="AJ231" s="533"/>
      <c r="AK231" s="533"/>
      <c r="AL231" s="533"/>
      <c r="AM231" s="533"/>
      <c r="AN231" s="533"/>
      <c r="AO231" s="533"/>
      <c r="AP231" s="533"/>
      <c r="AQ231" s="533"/>
      <c r="AR231" s="533"/>
      <c r="AS231" s="533"/>
      <c r="AT231" s="533"/>
      <c r="AU231" s="533"/>
      <c r="AV231" s="533"/>
      <c r="AW231" s="533"/>
      <c r="AX231" s="533"/>
      <c r="AY231" s="533"/>
      <c r="AZ231" s="533"/>
      <c r="BA231" s="533"/>
      <c r="BB231" s="533"/>
      <c r="BC231" s="533"/>
      <c r="BD231" s="533"/>
      <c r="BE231" s="533"/>
      <c r="BF231" s="533"/>
      <c r="BG231" s="533"/>
      <c r="BH231" s="533"/>
      <c r="BI231" s="533"/>
      <c r="BJ231" s="533"/>
      <c r="BK231" s="533"/>
      <c r="BL231" s="533"/>
      <c r="BM231" s="533"/>
      <c r="BN231" s="533"/>
      <c r="BO231" s="533"/>
      <c r="BP231" s="533"/>
      <c r="BQ231" s="533"/>
      <c r="BR231" s="533"/>
      <c r="BS231" s="533"/>
      <c r="BT231" s="533"/>
      <c r="BU231" s="533"/>
      <c r="BV231" s="533"/>
      <c r="BW231" s="533"/>
      <c r="BX231" s="533"/>
      <c r="BY231" s="533"/>
      <c r="BZ231" s="533"/>
      <c r="CA231" s="533"/>
      <c r="CB231" s="533"/>
      <c r="CC231" s="533"/>
      <c r="CD231" s="533"/>
      <c r="CE231" s="533"/>
      <c r="CF231" s="533"/>
      <c r="CG231" s="533"/>
      <c r="CH231" s="533"/>
      <c r="CI231" s="533"/>
      <c r="CJ231" s="533"/>
      <c r="CK231" s="533"/>
      <c r="CL231" s="533"/>
      <c r="CM231" s="533"/>
      <c r="CN231" s="533"/>
      <c r="CO231" s="533"/>
      <c r="CP231" s="533"/>
      <c r="CQ231" s="533"/>
      <c r="CR231" s="533"/>
      <c r="CS231" s="533"/>
      <c r="CT231" s="533"/>
      <c r="CU231" s="533"/>
      <c r="CV231" s="533"/>
      <c r="CW231" s="533"/>
      <c r="CX231" s="533"/>
      <c r="CY231" s="533"/>
      <c r="CZ231" s="533"/>
    </row>
    <row r="232" spans="1:104" x14ac:dyDescent="0.2">
      <c r="A232" s="533"/>
      <c r="B232" s="533"/>
      <c r="C232" s="533"/>
      <c r="D232" s="559"/>
      <c r="E232" s="560"/>
      <c r="F232" s="561"/>
      <c r="G232" s="561"/>
      <c r="H232" s="562"/>
      <c r="I232" s="562"/>
      <c r="J232" s="562"/>
      <c r="K232" s="562"/>
      <c r="L232" s="614" t="str" cm="1">
        <f t="array" ref="L232">IF(OR(NOT(ISBLANK(H232:K232))),SUM(H232:K232), "")</f>
        <v/>
      </c>
      <c r="M232" s="562"/>
      <c r="N232" s="533"/>
      <c r="O232" s="56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3"/>
      <c r="AY232" s="533"/>
      <c r="AZ232" s="533"/>
      <c r="BA232" s="533"/>
      <c r="BB232" s="533"/>
      <c r="BC232" s="533"/>
      <c r="BD232" s="533"/>
      <c r="BE232" s="533"/>
      <c r="BF232" s="533"/>
      <c r="BG232" s="533"/>
      <c r="BH232" s="533"/>
      <c r="BI232" s="533"/>
      <c r="BJ232" s="533"/>
      <c r="BK232" s="533"/>
      <c r="BL232" s="533"/>
      <c r="BM232" s="533"/>
      <c r="BN232" s="533"/>
      <c r="BO232" s="533"/>
      <c r="BP232" s="533"/>
      <c r="BQ232" s="533"/>
      <c r="BR232" s="533"/>
      <c r="BS232" s="533"/>
      <c r="BT232" s="533"/>
      <c r="BU232" s="533"/>
      <c r="BV232" s="533"/>
      <c r="BW232" s="533"/>
      <c r="BX232" s="533"/>
      <c r="BY232" s="533"/>
      <c r="BZ232" s="533"/>
      <c r="CA232" s="533"/>
      <c r="CB232" s="533"/>
      <c r="CC232" s="533"/>
      <c r="CD232" s="533"/>
      <c r="CE232" s="533"/>
      <c r="CF232" s="533"/>
      <c r="CG232" s="533"/>
      <c r="CH232" s="533"/>
      <c r="CI232" s="533"/>
      <c r="CJ232" s="533"/>
      <c r="CK232" s="533"/>
      <c r="CL232" s="533"/>
      <c r="CM232" s="533"/>
      <c r="CN232" s="533"/>
      <c r="CO232" s="533"/>
      <c r="CP232" s="533"/>
      <c r="CQ232" s="533"/>
      <c r="CR232" s="533"/>
      <c r="CS232" s="533"/>
      <c r="CT232" s="533"/>
      <c r="CU232" s="533"/>
      <c r="CV232" s="533"/>
      <c r="CW232" s="533"/>
      <c r="CX232" s="533"/>
      <c r="CY232" s="533"/>
      <c r="CZ232" s="533"/>
    </row>
    <row r="233" spans="1:104" x14ac:dyDescent="0.2">
      <c r="A233" s="533"/>
      <c r="B233" s="533"/>
      <c r="C233" s="533"/>
      <c r="D233" s="559"/>
      <c r="E233" s="560"/>
      <c r="F233" s="561"/>
      <c r="G233" s="561"/>
      <c r="H233" s="562"/>
      <c r="I233" s="562"/>
      <c r="J233" s="562"/>
      <c r="K233" s="562"/>
      <c r="L233" s="614" t="str" cm="1">
        <f t="array" ref="L233">IF(OR(NOT(ISBLANK(H233:K233))),SUM(H233:K233), "")</f>
        <v/>
      </c>
      <c r="M233" s="562"/>
      <c r="N233" s="533"/>
      <c r="O233" s="56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3"/>
      <c r="AY233" s="533"/>
      <c r="AZ233" s="533"/>
      <c r="BA233" s="533"/>
      <c r="BB233" s="533"/>
      <c r="BC233" s="533"/>
      <c r="BD233" s="533"/>
      <c r="BE233" s="533"/>
      <c r="BF233" s="533"/>
      <c r="BG233" s="533"/>
      <c r="BH233" s="533"/>
      <c r="BI233" s="533"/>
      <c r="BJ233" s="533"/>
      <c r="BK233" s="533"/>
      <c r="BL233" s="533"/>
      <c r="BM233" s="533"/>
      <c r="BN233" s="533"/>
      <c r="BO233" s="533"/>
      <c r="BP233" s="533"/>
      <c r="BQ233" s="533"/>
      <c r="BR233" s="533"/>
      <c r="BS233" s="533"/>
      <c r="BT233" s="533"/>
      <c r="BU233" s="533"/>
      <c r="BV233" s="533"/>
      <c r="BW233" s="533"/>
      <c r="BX233" s="533"/>
      <c r="BY233" s="533"/>
      <c r="BZ233" s="533"/>
      <c r="CA233" s="533"/>
      <c r="CB233" s="533"/>
      <c r="CC233" s="533"/>
      <c r="CD233" s="533"/>
      <c r="CE233" s="533"/>
      <c r="CF233" s="533"/>
      <c r="CG233" s="533"/>
      <c r="CH233" s="533"/>
      <c r="CI233" s="533"/>
      <c r="CJ233" s="533"/>
      <c r="CK233" s="533"/>
      <c r="CL233" s="533"/>
      <c r="CM233" s="533"/>
      <c r="CN233" s="533"/>
      <c r="CO233" s="533"/>
      <c r="CP233" s="533"/>
      <c r="CQ233" s="533"/>
      <c r="CR233" s="533"/>
      <c r="CS233" s="533"/>
      <c r="CT233" s="533"/>
      <c r="CU233" s="533"/>
      <c r="CV233" s="533"/>
      <c r="CW233" s="533"/>
      <c r="CX233" s="533"/>
      <c r="CY233" s="533"/>
      <c r="CZ233" s="533"/>
    </row>
    <row r="234" spans="1:104" x14ac:dyDescent="0.2">
      <c r="A234" s="533"/>
      <c r="B234" s="533"/>
      <c r="C234" s="533"/>
      <c r="D234" s="559"/>
      <c r="E234" s="560"/>
      <c r="F234" s="561"/>
      <c r="G234" s="561"/>
      <c r="H234" s="562"/>
      <c r="I234" s="562"/>
      <c r="J234" s="562"/>
      <c r="K234" s="562"/>
      <c r="L234" s="614" t="str" cm="1">
        <f t="array" ref="L234">IF(OR(NOT(ISBLANK(H234:K234))),SUM(H234:K234), "")</f>
        <v/>
      </c>
      <c r="M234" s="562"/>
      <c r="N234" s="533"/>
      <c r="O234" s="56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3"/>
      <c r="AY234" s="533"/>
      <c r="AZ234" s="533"/>
      <c r="BA234" s="533"/>
      <c r="BB234" s="533"/>
      <c r="BC234" s="533"/>
      <c r="BD234" s="533"/>
      <c r="BE234" s="533"/>
      <c r="BF234" s="533"/>
      <c r="BG234" s="533"/>
      <c r="BH234" s="533"/>
      <c r="BI234" s="533"/>
      <c r="BJ234" s="533"/>
      <c r="BK234" s="533"/>
      <c r="BL234" s="533"/>
      <c r="BM234" s="533"/>
      <c r="BN234" s="533"/>
      <c r="BO234" s="533"/>
      <c r="BP234" s="533"/>
      <c r="BQ234" s="533"/>
      <c r="BR234" s="533"/>
      <c r="BS234" s="533"/>
      <c r="BT234" s="533"/>
      <c r="BU234" s="533"/>
      <c r="BV234" s="533"/>
      <c r="BW234" s="533"/>
      <c r="BX234" s="533"/>
      <c r="BY234" s="533"/>
      <c r="BZ234" s="533"/>
      <c r="CA234" s="533"/>
      <c r="CB234" s="533"/>
      <c r="CC234" s="533"/>
      <c r="CD234" s="533"/>
      <c r="CE234" s="533"/>
      <c r="CF234" s="533"/>
      <c r="CG234" s="533"/>
      <c r="CH234" s="533"/>
      <c r="CI234" s="533"/>
      <c r="CJ234" s="533"/>
      <c r="CK234" s="533"/>
      <c r="CL234" s="533"/>
      <c r="CM234" s="533"/>
      <c r="CN234" s="533"/>
      <c r="CO234" s="533"/>
      <c r="CP234" s="533"/>
      <c r="CQ234" s="533"/>
      <c r="CR234" s="533"/>
      <c r="CS234" s="533"/>
      <c r="CT234" s="533"/>
      <c r="CU234" s="533"/>
      <c r="CV234" s="533"/>
      <c r="CW234" s="533"/>
      <c r="CX234" s="533"/>
      <c r="CY234" s="533"/>
      <c r="CZ234" s="533"/>
    </row>
    <row r="235" spans="1:104" x14ac:dyDescent="0.2">
      <c r="A235" s="533"/>
      <c r="B235" s="533"/>
      <c r="C235" s="533"/>
      <c r="D235" s="559"/>
      <c r="E235" s="560"/>
      <c r="F235" s="561"/>
      <c r="G235" s="561"/>
      <c r="H235" s="562"/>
      <c r="I235" s="562"/>
      <c r="J235" s="562"/>
      <c r="K235" s="562"/>
      <c r="L235" s="614" t="str" cm="1">
        <f t="array" ref="L235">IF(OR(NOT(ISBLANK(H235:K235))),SUM(H235:K235), "")</f>
        <v/>
      </c>
      <c r="M235" s="562"/>
      <c r="N235" s="533"/>
      <c r="O235" s="56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3"/>
      <c r="AY235" s="533"/>
      <c r="AZ235" s="533"/>
      <c r="BA235" s="533"/>
      <c r="BB235" s="533"/>
      <c r="BC235" s="533"/>
      <c r="BD235" s="533"/>
      <c r="BE235" s="533"/>
      <c r="BF235" s="533"/>
      <c r="BG235" s="533"/>
      <c r="BH235" s="533"/>
      <c r="BI235" s="533"/>
      <c r="BJ235" s="533"/>
      <c r="BK235" s="533"/>
      <c r="BL235" s="533"/>
      <c r="BM235" s="533"/>
      <c r="BN235" s="533"/>
      <c r="BO235" s="533"/>
      <c r="BP235" s="533"/>
      <c r="BQ235" s="533"/>
      <c r="BR235" s="533"/>
      <c r="BS235" s="533"/>
      <c r="BT235" s="533"/>
      <c r="BU235" s="533"/>
      <c r="BV235" s="533"/>
      <c r="BW235" s="533"/>
      <c r="BX235" s="533"/>
      <c r="BY235" s="533"/>
      <c r="BZ235" s="533"/>
      <c r="CA235" s="533"/>
      <c r="CB235" s="533"/>
      <c r="CC235" s="533"/>
      <c r="CD235" s="533"/>
      <c r="CE235" s="533"/>
      <c r="CF235" s="533"/>
      <c r="CG235" s="533"/>
      <c r="CH235" s="533"/>
      <c r="CI235" s="533"/>
      <c r="CJ235" s="533"/>
      <c r="CK235" s="533"/>
      <c r="CL235" s="533"/>
      <c r="CM235" s="533"/>
      <c r="CN235" s="533"/>
      <c r="CO235" s="533"/>
      <c r="CP235" s="533"/>
      <c r="CQ235" s="533"/>
      <c r="CR235" s="533"/>
      <c r="CS235" s="533"/>
      <c r="CT235" s="533"/>
      <c r="CU235" s="533"/>
      <c r="CV235" s="533"/>
      <c r="CW235" s="533"/>
      <c r="CX235" s="533"/>
      <c r="CY235" s="533"/>
      <c r="CZ235" s="533"/>
    </row>
    <row r="236" spans="1:104" x14ac:dyDescent="0.2">
      <c r="A236" s="533"/>
      <c r="B236" s="533"/>
      <c r="C236" s="533"/>
      <c r="D236" s="559"/>
      <c r="E236" s="560"/>
      <c r="F236" s="561"/>
      <c r="G236" s="561"/>
      <c r="H236" s="562"/>
      <c r="I236" s="562"/>
      <c r="J236" s="562"/>
      <c r="K236" s="562"/>
      <c r="L236" s="614" t="str" cm="1">
        <f t="array" ref="L236">IF(OR(NOT(ISBLANK(H236:K236))),SUM(H236:K236), "")</f>
        <v/>
      </c>
      <c r="M236" s="562"/>
      <c r="N236" s="533"/>
      <c r="O236" s="563"/>
      <c r="P236" s="533"/>
      <c r="Q236" s="533"/>
      <c r="R236" s="533"/>
      <c r="S236" s="533"/>
      <c r="T236" s="533"/>
      <c r="U236" s="533"/>
      <c r="V236" s="533"/>
      <c r="W236" s="533"/>
      <c r="X236" s="533"/>
      <c r="Y236" s="533"/>
      <c r="Z236" s="533"/>
      <c r="AA236" s="533"/>
      <c r="AB236" s="533"/>
      <c r="AC236" s="533"/>
      <c r="AD236" s="533"/>
      <c r="AE236" s="533"/>
      <c r="AF236" s="533"/>
      <c r="AG236" s="533"/>
      <c r="AH236" s="533"/>
      <c r="AI236" s="533"/>
      <c r="AJ236" s="533"/>
      <c r="AK236" s="533"/>
      <c r="AL236" s="533"/>
      <c r="AM236" s="533"/>
      <c r="AN236" s="533"/>
      <c r="AO236" s="533"/>
      <c r="AP236" s="533"/>
      <c r="AQ236" s="533"/>
      <c r="AR236" s="533"/>
      <c r="AS236" s="533"/>
      <c r="AT236" s="533"/>
      <c r="AU236" s="533"/>
      <c r="AV236" s="533"/>
      <c r="AW236" s="533"/>
      <c r="AX236" s="533"/>
      <c r="AY236" s="533"/>
      <c r="AZ236" s="533"/>
      <c r="BA236" s="533"/>
      <c r="BB236" s="533"/>
      <c r="BC236" s="533"/>
      <c r="BD236" s="533"/>
      <c r="BE236" s="533"/>
      <c r="BF236" s="533"/>
      <c r="BG236" s="533"/>
      <c r="BH236" s="533"/>
      <c r="BI236" s="533"/>
      <c r="BJ236" s="533"/>
      <c r="BK236" s="533"/>
      <c r="BL236" s="533"/>
      <c r="BM236" s="533"/>
      <c r="BN236" s="533"/>
      <c r="BO236" s="533"/>
      <c r="BP236" s="533"/>
      <c r="BQ236" s="533"/>
      <c r="BR236" s="533"/>
      <c r="BS236" s="533"/>
      <c r="BT236" s="533"/>
      <c r="BU236" s="533"/>
      <c r="BV236" s="533"/>
      <c r="BW236" s="533"/>
      <c r="BX236" s="533"/>
      <c r="BY236" s="533"/>
      <c r="BZ236" s="533"/>
      <c r="CA236" s="533"/>
      <c r="CB236" s="533"/>
      <c r="CC236" s="533"/>
      <c r="CD236" s="533"/>
      <c r="CE236" s="533"/>
      <c r="CF236" s="533"/>
      <c r="CG236" s="533"/>
      <c r="CH236" s="533"/>
      <c r="CI236" s="533"/>
      <c r="CJ236" s="533"/>
      <c r="CK236" s="533"/>
      <c r="CL236" s="533"/>
      <c r="CM236" s="533"/>
      <c r="CN236" s="533"/>
      <c r="CO236" s="533"/>
      <c r="CP236" s="533"/>
      <c r="CQ236" s="533"/>
      <c r="CR236" s="533"/>
      <c r="CS236" s="533"/>
      <c r="CT236" s="533"/>
      <c r="CU236" s="533"/>
      <c r="CV236" s="533"/>
      <c r="CW236" s="533"/>
      <c r="CX236" s="533"/>
      <c r="CY236" s="533"/>
      <c r="CZ236" s="533"/>
    </row>
    <row r="237" spans="1:104" x14ac:dyDescent="0.2">
      <c r="A237" s="533"/>
      <c r="B237" s="533"/>
      <c r="C237" s="533"/>
      <c r="D237" s="559"/>
      <c r="E237" s="560"/>
      <c r="F237" s="561"/>
      <c r="G237" s="561"/>
      <c r="H237" s="562"/>
      <c r="I237" s="562"/>
      <c r="J237" s="562"/>
      <c r="K237" s="562"/>
      <c r="L237" s="614" t="str" cm="1">
        <f t="array" ref="L237">IF(OR(NOT(ISBLANK(H237:K237))),SUM(H237:K237), "")</f>
        <v/>
      </c>
      <c r="M237" s="562"/>
      <c r="N237" s="533"/>
      <c r="O237" s="563"/>
      <c r="P237" s="533"/>
      <c r="Q237" s="533"/>
      <c r="R237" s="533"/>
      <c r="S237" s="533"/>
      <c r="T237" s="533"/>
      <c r="U237" s="533"/>
      <c r="V237" s="533"/>
      <c r="W237" s="533"/>
      <c r="X237" s="533"/>
      <c r="Y237" s="533"/>
      <c r="Z237" s="533"/>
      <c r="AA237" s="533"/>
      <c r="AB237" s="533"/>
      <c r="AC237" s="533"/>
      <c r="AD237" s="533"/>
      <c r="AE237" s="533"/>
      <c r="AF237" s="533"/>
      <c r="AG237" s="533"/>
      <c r="AH237" s="533"/>
      <c r="AI237" s="533"/>
      <c r="AJ237" s="533"/>
      <c r="AK237" s="533"/>
      <c r="AL237" s="533"/>
      <c r="AM237" s="533"/>
      <c r="AN237" s="533"/>
      <c r="AO237" s="533"/>
      <c r="AP237" s="533"/>
      <c r="AQ237" s="533"/>
      <c r="AR237" s="533"/>
      <c r="AS237" s="533"/>
      <c r="AT237" s="533"/>
      <c r="AU237" s="533"/>
      <c r="AV237" s="533"/>
      <c r="AW237" s="533"/>
      <c r="AX237" s="533"/>
      <c r="AY237" s="533"/>
      <c r="AZ237" s="533"/>
      <c r="BA237" s="533"/>
      <c r="BB237" s="533"/>
      <c r="BC237" s="533"/>
      <c r="BD237" s="533"/>
      <c r="BE237" s="533"/>
      <c r="BF237" s="533"/>
      <c r="BG237" s="533"/>
      <c r="BH237" s="533"/>
      <c r="BI237" s="533"/>
      <c r="BJ237" s="533"/>
      <c r="BK237" s="533"/>
      <c r="BL237" s="533"/>
      <c r="BM237" s="533"/>
      <c r="BN237" s="533"/>
      <c r="BO237" s="533"/>
      <c r="BP237" s="533"/>
      <c r="BQ237" s="533"/>
      <c r="BR237" s="533"/>
      <c r="BS237" s="533"/>
      <c r="BT237" s="533"/>
      <c r="BU237" s="533"/>
      <c r="BV237" s="533"/>
      <c r="BW237" s="533"/>
      <c r="BX237" s="533"/>
      <c r="BY237" s="533"/>
      <c r="BZ237" s="533"/>
      <c r="CA237" s="533"/>
      <c r="CB237" s="533"/>
      <c r="CC237" s="533"/>
      <c r="CD237" s="533"/>
      <c r="CE237" s="533"/>
      <c r="CF237" s="533"/>
      <c r="CG237" s="533"/>
      <c r="CH237" s="533"/>
      <c r="CI237" s="533"/>
      <c r="CJ237" s="533"/>
      <c r="CK237" s="533"/>
      <c r="CL237" s="533"/>
      <c r="CM237" s="533"/>
      <c r="CN237" s="533"/>
      <c r="CO237" s="533"/>
      <c r="CP237" s="533"/>
      <c r="CQ237" s="533"/>
      <c r="CR237" s="533"/>
      <c r="CS237" s="533"/>
      <c r="CT237" s="533"/>
      <c r="CU237" s="533"/>
      <c r="CV237" s="533"/>
      <c r="CW237" s="533"/>
      <c r="CX237" s="533"/>
      <c r="CY237" s="533"/>
      <c r="CZ237" s="533"/>
    </row>
    <row r="238" spans="1:104" x14ac:dyDescent="0.2">
      <c r="A238" s="533"/>
      <c r="B238" s="533"/>
      <c r="C238" s="533"/>
      <c r="D238" s="559"/>
      <c r="E238" s="560"/>
      <c r="F238" s="561"/>
      <c r="G238" s="561"/>
      <c r="H238" s="562"/>
      <c r="I238" s="562"/>
      <c r="J238" s="562"/>
      <c r="K238" s="562"/>
      <c r="L238" s="614" t="str" cm="1">
        <f t="array" ref="L238">IF(OR(NOT(ISBLANK(H238:K238))),SUM(H238:K238), "")</f>
        <v/>
      </c>
      <c r="M238" s="562"/>
      <c r="N238" s="533"/>
      <c r="O238" s="563"/>
      <c r="P238" s="533"/>
      <c r="Q238" s="533"/>
      <c r="R238" s="533"/>
      <c r="S238" s="533"/>
      <c r="T238" s="533"/>
      <c r="U238" s="533"/>
      <c r="V238" s="533"/>
      <c r="W238" s="533"/>
      <c r="X238" s="533"/>
      <c r="Y238" s="533"/>
      <c r="Z238" s="533"/>
      <c r="AA238" s="533"/>
      <c r="AB238" s="533"/>
      <c r="AC238" s="533"/>
      <c r="AD238" s="533"/>
      <c r="AE238" s="533"/>
      <c r="AF238" s="533"/>
      <c r="AG238" s="533"/>
      <c r="AH238" s="533"/>
      <c r="AI238" s="533"/>
      <c r="AJ238" s="533"/>
      <c r="AK238" s="533"/>
      <c r="AL238" s="533"/>
      <c r="AM238" s="533"/>
      <c r="AN238" s="533"/>
      <c r="AO238" s="533"/>
      <c r="AP238" s="533"/>
      <c r="AQ238" s="533"/>
      <c r="AR238" s="533"/>
      <c r="AS238" s="533"/>
      <c r="AT238" s="533"/>
      <c r="AU238" s="533"/>
      <c r="AV238" s="533"/>
      <c r="AW238" s="533"/>
      <c r="AX238" s="533"/>
      <c r="AY238" s="533"/>
      <c r="AZ238" s="533"/>
      <c r="BA238" s="533"/>
      <c r="BB238" s="533"/>
      <c r="BC238" s="533"/>
      <c r="BD238" s="533"/>
      <c r="BE238" s="533"/>
      <c r="BF238" s="533"/>
      <c r="BG238" s="533"/>
      <c r="BH238" s="533"/>
      <c r="BI238" s="533"/>
      <c r="BJ238" s="533"/>
      <c r="BK238" s="533"/>
      <c r="BL238" s="533"/>
      <c r="BM238" s="533"/>
      <c r="BN238" s="533"/>
      <c r="BO238" s="533"/>
      <c r="BP238" s="533"/>
      <c r="BQ238" s="533"/>
      <c r="BR238" s="533"/>
      <c r="BS238" s="533"/>
      <c r="BT238" s="533"/>
      <c r="BU238" s="533"/>
      <c r="BV238" s="533"/>
      <c r="BW238" s="533"/>
      <c r="BX238" s="533"/>
      <c r="BY238" s="533"/>
      <c r="BZ238" s="533"/>
      <c r="CA238" s="533"/>
      <c r="CB238" s="533"/>
      <c r="CC238" s="533"/>
      <c r="CD238" s="533"/>
      <c r="CE238" s="533"/>
      <c r="CF238" s="533"/>
      <c r="CG238" s="533"/>
      <c r="CH238" s="533"/>
      <c r="CI238" s="533"/>
      <c r="CJ238" s="533"/>
      <c r="CK238" s="533"/>
      <c r="CL238" s="533"/>
      <c r="CM238" s="533"/>
      <c r="CN238" s="533"/>
      <c r="CO238" s="533"/>
      <c r="CP238" s="533"/>
      <c r="CQ238" s="533"/>
      <c r="CR238" s="533"/>
      <c r="CS238" s="533"/>
      <c r="CT238" s="533"/>
      <c r="CU238" s="533"/>
      <c r="CV238" s="533"/>
      <c r="CW238" s="533"/>
      <c r="CX238" s="533"/>
      <c r="CY238" s="533"/>
      <c r="CZ238" s="533"/>
    </row>
    <row r="239" spans="1:104" x14ac:dyDescent="0.2">
      <c r="A239" s="533"/>
      <c r="B239" s="533"/>
      <c r="C239" s="533"/>
      <c r="D239" s="559"/>
      <c r="E239" s="560"/>
      <c r="F239" s="561"/>
      <c r="G239" s="561"/>
      <c r="H239" s="562"/>
      <c r="I239" s="562"/>
      <c r="J239" s="562"/>
      <c r="K239" s="562"/>
      <c r="L239" s="614" t="str" cm="1">
        <f t="array" ref="L239">IF(OR(NOT(ISBLANK(H239:K239))),SUM(H239:K239), "")</f>
        <v/>
      </c>
      <c r="M239" s="562"/>
      <c r="N239" s="533"/>
      <c r="O239" s="563"/>
      <c r="P239" s="533"/>
      <c r="Q239" s="533"/>
      <c r="R239" s="533"/>
      <c r="S239" s="533"/>
      <c r="T239" s="533"/>
      <c r="U239" s="533"/>
      <c r="V239" s="533"/>
      <c r="W239" s="533"/>
      <c r="X239" s="533"/>
      <c r="Y239" s="533"/>
      <c r="Z239" s="533"/>
      <c r="AA239" s="533"/>
      <c r="AB239" s="533"/>
      <c r="AC239" s="533"/>
      <c r="AD239" s="533"/>
      <c r="AE239" s="533"/>
      <c r="AF239" s="533"/>
      <c r="AG239" s="533"/>
      <c r="AH239" s="533"/>
      <c r="AI239" s="533"/>
      <c r="AJ239" s="533"/>
      <c r="AK239" s="533"/>
      <c r="AL239" s="533"/>
      <c r="AM239" s="533"/>
      <c r="AN239" s="533"/>
      <c r="AO239" s="533"/>
      <c r="AP239" s="533"/>
      <c r="AQ239" s="533"/>
      <c r="AR239" s="533"/>
      <c r="AS239" s="533"/>
      <c r="AT239" s="533"/>
      <c r="AU239" s="533"/>
      <c r="AV239" s="533"/>
      <c r="AW239" s="533"/>
      <c r="AX239" s="533"/>
      <c r="AY239" s="533"/>
      <c r="AZ239" s="533"/>
      <c r="BA239" s="533"/>
      <c r="BB239" s="533"/>
      <c r="BC239" s="533"/>
      <c r="BD239" s="533"/>
      <c r="BE239" s="533"/>
      <c r="BF239" s="533"/>
      <c r="BG239" s="533"/>
      <c r="BH239" s="533"/>
      <c r="BI239" s="533"/>
      <c r="BJ239" s="533"/>
      <c r="BK239" s="533"/>
      <c r="BL239" s="533"/>
      <c r="BM239" s="533"/>
      <c r="BN239" s="533"/>
      <c r="BO239" s="533"/>
      <c r="BP239" s="533"/>
      <c r="BQ239" s="533"/>
      <c r="BR239" s="533"/>
      <c r="BS239" s="533"/>
      <c r="BT239" s="533"/>
      <c r="BU239" s="533"/>
      <c r="BV239" s="533"/>
      <c r="BW239" s="533"/>
      <c r="BX239" s="533"/>
      <c r="BY239" s="533"/>
      <c r="BZ239" s="533"/>
      <c r="CA239" s="533"/>
      <c r="CB239" s="533"/>
      <c r="CC239" s="533"/>
      <c r="CD239" s="533"/>
      <c r="CE239" s="533"/>
      <c r="CF239" s="533"/>
      <c r="CG239" s="533"/>
      <c r="CH239" s="533"/>
      <c r="CI239" s="533"/>
      <c r="CJ239" s="533"/>
      <c r="CK239" s="533"/>
      <c r="CL239" s="533"/>
      <c r="CM239" s="533"/>
      <c r="CN239" s="533"/>
      <c r="CO239" s="533"/>
      <c r="CP239" s="533"/>
      <c r="CQ239" s="533"/>
      <c r="CR239" s="533"/>
      <c r="CS239" s="533"/>
      <c r="CT239" s="533"/>
      <c r="CU239" s="533"/>
      <c r="CV239" s="533"/>
      <c r="CW239" s="533"/>
      <c r="CX239" s="533"/>
      <c r="CY239" s="533"/>
      <c r="CZ239" s="533"/>
    </row>
    <row r="240" spans="1:104" x14ac:dyDescent="0.2">
      <c r="A240" s="533"/>
      <c r="B240" s="533"/>
      <c r="C240" s="533"/>
      <c r="D240" s="559"/>
      <c r="E240" s="560"/>
      <c r="F240" s="561"/>
      <c r="G240" s="561"/>
      <c r="H240" s="562"/>
      <c r="I240" s="562"/>
      <c r="J240" s="562"/>
      <c r="K240" s="562"/>
      <c r="L240" s="614" t="str" cm="1">
        <f t="array" ref="L240">IF(OR(NOT(ISBLANK(H240:K240))),SUM(H240:K240), "")</f>
        <v/>
      </c>
      <c r="M240" s="562"/>
      <c r="N240" s="533"/>
      <c r="O240" s="563"/>
      <c r="P240" s="533"/>
      <c r="Q240" s="533"/>
      <c r="R240" s="533"/>
      <c r="S240" s="533"/>
      <c r="T240" s="533"/>
      <c r="U240" s="533"/>
      <c r="V240" s="533"/>
      <c r="W240" s="533"/>
      <c r="X240" s="533"/>
      <c r="Y240" s="533"/>
      <c r="Z240" s="533"/>
      <c r="AA240" s="533"/>
      <c r="AB240" s="533"/>
      <c r="AC240" s="533"/>
      <c r="AD240" s="533"/>
      <c r="AE240" s="533"/>
      <c r="AF240" s="533"/>
      <c r="AG240" s="533"/>
      <c r="AH240" s="533"/>
      <c r="AI240" s="533"/>
      <c r="AJ240" s="533"/>
      <c r="AK240" s="533"/>
      <c r="AL240" s="533"/>
      <c r="AM240" s="533"/>
      <c r="AN240" s="533"/>
      <c r="AO240" s="533"/>
      <c r="AP240" s="533"/>
      <c r="AQ240" s="533"/>
      <c r="AR240" s="533"/>
      <c r="AS240" s="533"/>
      <c r="AT240" s="533"/>
      <c r="AU240" s="533"/>
      <c r="AV240" s="533"/>
      <c r="AW240" s="533"/>
      <c r="AX240" s="533"/>
      <c r="AY240" s="533"/>
      <c r="AZ240" s="533"/>
      <c r="BA240" s="533"/>
      <c r="BB240" s="533"/>
      <c r="BC240" s="533"/>
      <c r="BD240" s="533"/>
      <c r="BE240" s="533"/>
      <c r="BF240" s="533"/>
      <c r="BG240" s="533"/>
      <c r="BH240" s="533"/>
      <c r="BI240" s="533"/>
      <c r="BJ240" s="533"/>
      <c r="BK240" s="533"/>
      <c r="BL240" s="533"/>
      <c r="BM240" s="533"/>
      <c r="BN240" s="533"/>
      <c r="BO240" s="533"/>
      <c r="BP240" s="533"/>
      <c r="BQ240" s="533"/>
      <c r="BR240" s="533"/>
      <c r="BS240" s="533"/>
      <c r="BT240" s="533"/>
      <c r="BU240" s="533"/>
      <c r="BV240" s="533"/>
      <c r="BW240" s="533"/>
      <c r="BX240" s="533"/>
      <c r="BY240" s="533"/>
      <c r="BZ240" s="533"/>
      <c r="CA240" s="533"/>
      <c r="CB240" s="533"/>
      <c r="CC240" s="533"/>
      <c r="CD240" s="533"/>
      <c r="CE240" s="533"/>
      <c r="CF240" s="533"/>
      <c r="CG240" s="533"/>
      <c r="CH240" s="533"/>
      <c r="CI240" s="533"/>
      <c r="CJ240" s="533"/>
      <c r="CK240" s="533"/>
      <c r="CL240" s="533"/>
      <c r="CM240" s="533"/>
      <c r="CN240" s="533"/>
      <c r="CO240" s="533"/>
      <c r="CP240" s="533"/>
      <c r="CQ240" s="533"/>
      <c r="CR240" s="533"/>
      <c r="CS240" s="533"/>
      <c r="CT240" s="533"/>
      <c r="CU240" s="533"/>
      <c r="CV240" s="533"/>
      <c r="CW240" s="533"/>
      <c r="CX240" s="533"/>
      <c r="CY240" s="533"/>
      <c r="CZ240" s="533"/>
    </row>
    <row r="241" spans="1:104" x14ac:dyDescent="0.2">
      <c r="A241" s="533"/>
      <c r="B241" s="533"/>
      <c r="C241" s="533"/>
      <c r="D241" s="559"/>
      <c r="E241" s="560"/>
      <c r="F241" s="561"/>
      <c r="G241" s="561"/>
      <c r="H241" s="562"/>
      <c r="I241" s="562"/>
      <c r="J241" s="562"/>
      <c r="K241" s="562"/>
      <c r="L241" s="614" t="str" cm="1">
        <f t="array" ref="L241">IF(OR(NOT(ISBLANK(H241:K241))),SUM(H241:K241), "")</f>
        <v/>
      </c>
      <c r="M241" s="562"/>
      <c r="N241" s="533"/>
      <c r="O241" s="563"/>
      <c r="P241" s="533"/>
      <c r="Q241" s="533"/>
      <c r="R241" s="533"/>
      <c r="S241" s="533"/>
      <c r="T241" s="533"/>
      <c r="U241" s="533"/>
      <c r="V241" s="533"/>
      <c r="W241" s="533"/>
      <c r="X241" s="533"/>
      <c r="Y241" s="533"/>
      <c r="Z241" s="533"/>
      <c r="AA241" s="533"/>
      <c r="AB241" s="533"/>
      <c r="AC241" s="533"/>
      <c r="AD241" s="533"/>
      <c r="AE241" s="533"/>
      <c r="AF241" s="533"/>
      <c r="AG241" s="533"/>
      <c r="AH241" s="533"/>
      <c r="AI241" s="533"/>
      <c r="AJ241" s="533"/>
      <c r="AK241" s="533"/>
      <c r="AL241" s="533"/>
      <c r="AM241" s="533"/>
      <c r="AN241" s="533"/>
      <c r="AO241" s="533"/>
      <c r="AP241" s="533"/>
      <c r="AQ241" s="533"/>
      <c r="AR241" s="533"/>
      <c r="AS241" s="533"/>
      <c r="AT241" s="533"/>
      <c r="AU241" s="533"/>
      <c r="AV241" s="533"/>
      <c r="AW241" s="533"/>
      <c r="AX241" s="533"/>
      <c r="AY241" s="533"/>
      <c r="AZ241" s="533"/>
      <c r="BA241" s="533"/>
      <c r="BB241" s="533"/>
      <c r="BC241" s="533"/>
      <c r="BD241" s="533"/>
      <c r="BE241" s="533"/>
      <c r="BF241" s="533"/>
      <c r="BG241" s="533"/>
      <c r="BH241" s="533"/>
      <c r="BI241" s="533"/>
      <c r="BJ241" s="533"/>
      <c r="BK241" s="533"/>
      <c r="BL241" s="533"/>
      <c r="BM241" s="533"/>
      <c r="BN241" s="533"/>
      <c r="BO241" s="533"/>
      <c r="BP241" s="533"/>
      <c r="BQ241" s="533"/>
      <c r="BR241" s="533"/>
      <c r="BS241" s="533"/>
      <c r="BT241" s="533"/>
      <c r="BU241" s="533"/>
      <c r="BV241" s="533"/>
      <c r="BW241" s="533"/>
      <c r="BX241" s="533"/>
      <c r="BY241" s="533"/>
      <c r="BZ241" s="533"/>
      <c r="CA241" s="533"/>
      <c r="CB241" s="533"/>
      <c r="CC241" s="533"/>
      <c r="CD241" s="533"/>
      <c r="CE241" s="533"/>
      <c r="CF241" s="533"/>
      <c r="CG241" s="533"/>
      <c r="CH241" s="533"/>
      <c r="CI241" s="533"/>
      <c r="CJ241" s="533"/>
      <c r="CK241" s="533"/>
      <c r="CL241" s="533"/>
      <c r="CM241" s="533"/>
      <c r="CN241" s="533"/>
      <c r="CO241" s="533"/>
      <c r="CP241" s="533"/>
      <c r="CQ241" s="533"/>
      <c r="CR241" s="533"/>
      <c r="CS241" s="533"/>
      <c r="CT241" s="533"/>
      <c r="CU241" s="533"/>
      <c r="CV241" s="533"/>
      <c r="CW241" s="533"/>
      <c r="CX241" s="533"/>
      <c r="CY241" s="533"/>
      <c r="CZ241" s="533"/>
    </row>
    <row r="242" spans="1:104" x14ac:dyDescent="0.2">
      <c r="A242" s="533"/>
      <c r="B242" s="533"/>
      <c r="C242" s="533"/>
      <c r="D242" s="559"/>
      <c r="E242" s="560"/>
      <c r="F242" s="561"/>
      <c r="G242" s="561"/>
      <c r="H242" s="562"/>
      <c r="I242" s="562"/>
      <c r="J242" s="562"/>
      <c r="K242" s="562"/>
      <c r="L242" s="614" t="str" cm="1">
        <f t="array" ref="L242">IF(OR(NOT(ISBLANK(H242:K242))),SUM(H242:K242), "")</f>
        <v/>
      </c>
      <c r="M242" s="562"/>
      <c r="N242" s="533"/>
      <c r="O242" s="563"/>
      <c r="P242" s="533"/>
      <c r="Q242" s="533"/>
      <c r="R242" s="533"/>
      <c r="S242" s="533"/>
      <c r="T242" s="533"/>
      <c r="U242" s="533"/>
      <c r="V242" s="533"/>
      <c r="W242" s="533"/>
      <c r="X242" s="533"/>
      <c r="Y242" s="533"/>
      <c r="Z242" s="533"/>
      <c r="AA242" s="533"/>
      <c r="AB242" s="533"/>
      <c r="AC242" s="533"/>
      <c r="AD242" s="533"/>
      <c r="AE242" s="533"/>
      <c r="AF242" s="533"/>
      <c r="AG242" s="533"/>
      <c r="AH242" s="533"/>
      <c r="AI242" s="533"/>
      <c r="AJ242" s="533"/>
      <c r="AK242" s="533"/>
      <c r="AL242" s="533"/>
      <c r="AM242" s="533"/>
      <c r="AN242" s="533"/>
      <c r="AO242" s="533"/>
      <c r="AP242" s="533"/>
      <c r="AQ242" s="533"/>
      <c r="AR242" s="533"/>
      <c r="AS242" s="533"/>
      <c r="AT242" s="533"/>
      <c r="AU242" s="533"/>
      <c r="AV242" s="533"/>
      <c r="AW242" s="533"/>
      <c r="AX242" s="533"/>
      <c r="AY242" s="533"/>
      <c r="AZ242" s="533"/>
      <c r="BA242" s="533"/>
      <c r="BB242" s="533"/>
      <c r="BC242" s="533"/>
      <c r="BD242" s="533"/>
      <c r="BE242" s="533"/>
      <c r="BF242" s="533"/>
      <c r="BG242" s="533"/>
      <c r="BH242" s="533"/>
      <c r="BI242" s="533"/>
      <c r="BJ242" s="533"/>
      <c r="BK242" s="533"/>
      <c r="BL242" s="533"/>
      <c r="BM242" s="533"/>
      <c r="BN242" s="533"/>
      <c r="BO242" s="533"/>
      <c r="BP242" s="533"/>
      <c r="BQ242" s="533"/>
      <c r="BR242" s="533"/>
      <c r="BS242" s="533"/>
      <c r="BT242" s="533"/>
      <c r="BU242" s="533"/>
      <c r="BV242" s="533"/>
      <c r="BW242" s="533"/>
      <c r="BX242" s="533"/>
      <c r="BY242" s="533"/>
      <c r="BZ242" s="533"/>
      <c r="CA242" s="533"/>
      <c r="CB242" s="533"/>
      <c r="CC242" s="533"/>
      <c r="CD242" s="533"/>
      <c r="CE242" s="533"/>
      <c r="CF242" s="533"/>
      <c r="CG242" s="533"/>
      <c r="CH242" s="533"/>
      <c r="CI242" s="533"/>
      <c r="CJ242" s="533"/>
      <c r="CK242" s="533"/>
      <c r="CL242" s="533"/>
      <c r="CM242" s="533"/>
      <c r="CN242" s="533"/>
      <c r="CO242" s="533"/>
      <c r="CP242" s="533"/>
      <c r="CQ242" s="533"/>
      <c r="CR242" s="533"/>
      <c r="CS242" s="533"/>
      <c r="CT242" s="533"/>
      <c r="CU242" s="533"/>
      <c r="CV242" s="533"/>
      <c r="CW242" s="533"/>
      <c r="CX242" s="533"/>
      <c r="CY242" s="533"/>
      <c r="CZ242" s="533"/>
    </row>
    <row r="243" spans="1:104" x14ac:dyDescent="0.2">
      <c r="A243" s="533"/>
      <c r="B243" s="533"/>
      <c r="C243" s="533"/>
      <c r="D243" s="559"/>
      <c r="E243" s="560"/>
      <c r="F243" s="561"/>
      <c r="G243" s="561"/>
      <c r="H243" s="562"/>
      <c r="I243" s="562"/>
      <c r="J243" s="562"/>
      <c r="K243" s="562"/>
      <c r="L243" s="614" t="str" cm="1">
        <f t="array" ref="L243">IF(OR(NOT(ISBLANK(H243:K243))),SUM(H243:K243), "")</f>
        <v/>
      </c>
      <c r="M243" s="562"/>
      <c r="N243" s="533"/>
      <c r="O243" s="563"/>
      <c r="P243" s="533"/>
      <c r="Q243" s="533"/>
      <c r="R243" s="533"/>
      <c r="S243" s="533"/>
      <c r="T243" s="533"/>
      <c r="U243" s="533"/>
      <c r="V243" s="533"/>
      <c r="W243" s="533"/>
      <c r="X243" s="533"/>
      <c r="Y243" s="533"/>
      <c r="Z243" s="533"/>
      <c r="AA243" s="533"/>
      <c r="AB243" s="533"/>
      <c r="AC243" s="533"/>
      <c r="AD243" s="533"/>
      <c r="AE243" s="533"/>
      <c r="AF243" s="533"/>
      <c r="AG243" s="533"/>
      <c r="AH243" s="533"/>
      <c r="AI243" s="533"/>
      <c r="AJ243" s="533"/>
      <c r="AK243" s="533"/>
      <c r="AL243" s="533"/>
      <c r="AM243" s="533"/>
      <c r="AN243" s="533"/>
      <c r="AO243" s="533"/>
      <c r="AP243" s="533"/>
      <c r="AQ243" s="533"/>
      <c r="AR243" s="533"/>
      <c r="AS243" s="533"/>
      <c r="AT243" s="533"/>
      <c r="AU243" s="533"/>
      <c r="AV243" s="533"/>
      <c r="AW243" s="533"/>
      <c r="AX243" s="533"/>
      <c r="AY243" s="533"/>
      <c r="AZ243" s="533"/>
      <c r="BA243" s="533"/>
      <c r="BB243" s="533"/>
      <c r="BC243" s="533"/>
      <c r="BD243" s="533"/>
      <c r="BE243" s="533"/>
      <c r="BF243" s="533"/>
      <c r="BG243" s="533"/>
      <c r="BH243" s="533"/>
      <c r="BI243" s="533"/>
      <c r="BJ243" s="533"/>
      <c r="BK243" s="533"/>
      <c r="BL243" s="533"/>
      <c r="BM243" s="533"/>
      <c r="BN243" s="533"/>
      <c r="BO243" s="533"/>
      <c r="BP243" s="533"/>
      <c r="BQ243" s="533"/>
      <c r="BR243" s="533"/>
      <c r="BS243" s="533"/>
      <c r="BT243" s="533"/>
      <c r="BU243" s="533"/>
      <c r="BV243" s="533"/>
      <c r="BW243" s="533"/>
      <c r="BX243" s="533"/>
      <c r="BY243" s="533"/>
      <c r="BZ243" s="533"/>
      <c r="CA243" s="533"/>
      <c r="CB243" s="533"/>
      <c r="CC243" s="533"/>
      <c r="CD243" s="533"/>
      <c r="CE243" s="533"/>
      <c r="CF243" s="533"/>
      <c r="CG243" s="533"/>
      <c r="CH243" s="533"/>
      <c r="CI243" s="533"/>
      <c r="CJ243" s="533"/>
      <c r="CK243" s="533"/>
      <c r="CL243" s="533"/>
      <c r="CM243" s="533"/>
      <c r="CN243" s="533"/>
      <c r="CO243" s="533"/>
      <c r="CP243" s="533"/>
      <c r="CQ243" s="533"/>
      <c r="CR243" s="533"/>
      <c r="CS243" s="533"/>
      <c r="CT243" s="533"/>
      <c r="CU243" s="533"/>
      <c r="CV243" s="533"/>
      <c r="CW243" s="533"/>
      <c r="CX243" s="533"/>
      <c r="CY243" s="533"/>
      <c r="CZ243" s="533"/>
    </row>
    <row r="244" spans="1:104" x14ac:dyDescent="0.2">
      <c r="A244" s="533"/>
      <c r="B244" s="533"/>
      <c r="C244" s="533"/>
      <c r="D244" s="559"/>
      <c r="E244" s="560"/>
      <c r="F244" s="561"/>
      <c r="G244" s="561"/>
      <c r="H244" s="562"/>
      <c r="I244" s="562"/>
      <c r="J244" s="562"/>
      <c r="K244" s="562"/>
      <c r="L244" s="614" t="str" cm="1">
        <f t="array" ref="L244">IF(OR(NOT(ISBLANK(H244:K244))),SUM(H244:K244), "")</f>
        <v/>
      </c>
      <c r="M244" s="562"/>
      <c r="N244" s="533"/>
      <c r="O244" s="563"/>
      <c r="P244" s="533"/>
      <c r="Q244" s="533"/>
      <c r="R244" s="533"/>
      <c r="S244" s="533"/>
      <c r="T244" s="533"/>
      <c r="U244" s="533"/>
      <c r="V244" s="533"/>
      <c r="W244" s="533"/>
      <c r="X244" s="533"/>
      <c r="Y244" s="533"/>
      <c r="Z244" s="533"/>
      <c r="AA244" s="533"/>
      <c r="AB244" s="533"/>
      <c r="AC244" s="533"/>
      <c r="AD244" s="533"/>
      <c r="AE244" s="533"/>
      <c r="AF244" s="533"/>
      <c r="AG244" s="533"/>
      <c r="AH244" s="533"/>
      <c r="AI244" s="533"/>
      <c r="AJ244" s="533"/>
      <c r="AK244" s="533"/>
      <c r="AL244" s="533"/>
      <c r="AM244" s="533"/>
      <c r="AN244" s="533"/>
      <c r="AO244" s="533"/>
      <c r="AP244" s="533"/>
      <c r="AQ244" s="533"/>
      <c r="AR244" s="533"/>
      <c r="AS244" s="533"/>
      <c r="AT244" s="533"/>
      <c r="AU244" s="533"/>
      <c r="AV244" s="533"/>
      <c r="AW244" s="533"/>
      <c r="AX244" s="533"/>
      <c r="AY244" s="533"/>
      <c r="AZ244" s="533"/>
      <c r="BA244" s="533"/>
      <c r="BB244" s="533"/>
      <c r="BC244" s="533"/>
      <c r="BD244" s="533"/>
      <c r="BE244" s="533"/>
      <c r="BF244" s="533"/>
      <c r="BG244" s="533"/>
      <c r="BH244" s="533"/>
      <c r="BI244" s="533"/>
      <c r="BJ244" s="533"/>
      <c r="BK244" s="533"/>
      <c r="BL244" s="533"/>
      <c r="BM244" s="533"/>
      <c r="BN244" s="533"/>
      <c r="BO244" s="533"/>
      <c r="BP244" s="533"/>
      <c r="BQ244" s="533"/>
      <c r="BR244" s="533"/>
      <c r="BS244" s="533"/>
      <c r="BT244" s="533"/>
      <c r="BU244" s="533"/>
      <c r="BV244" s="533"/>
      <c r="BW244" s="533"/>
      <c r="BX244" s="533"/>
      <c r="BY244" s="533"/>
      <c r="BZ244" s="533"/>
      <c r="CA244" s="533"/>
      <c r="CB244" s="533"/>
      <c r="CC244" s="533"/>
      <c r="CD244" s="533"/>
      <c r="CE244" s="533"/>
      <c r="CF244" s="533"/>
      <c r="CG244" s="533"/>
      <c r="CH244" s="533"/>
      <c r="CI244" s="533"/>
      <c r="CJ244" s="533"/>
      <c r="CK244" s="533"/>
      <c r="CL244" s="533"/>
      <c r="CM244" s="533"/>
      <c r="CN244" s="533"/>
      <c r="CO244" s="533"/>
      <c r="CP244" s="533"/>
      <c r="CQ244" s="533"/>
      <c r="CR244" s="533"/>
      <c r="CS244" s="533"/>
      <c r="CT244" s="533"/>
      <c r="CU244" s="533"/>
      <c r="CV244" s="533"/>
      <c r="CW244" s="533"/>
      <c r="CX244" s="533"/>
      <c r="CY244" s="533"/>
      <c r="CZ244" s="533"/>
    </row>
    <row r="245" spans="1:104" x14ac:dyDescent="0.2">
      <c r="A245" s="533"/>
      <c r="B245" s="533"/>
      <c r="C245" s="533"/>
      <c r="D245" s="559"/>
      <c r="E245" s="560"/>
      <c r="F245" s="561"/>
      <c r="G245" s="561"/>
      <c r="H245" s="562"/>
      <c r="I245" s="562"/>
      <c r="J245" s="562"/>
      <c r="K245" s="562"/>
      <c r="L245" s="614" t="str" cm="1">
        <f t="array" ref="L245">IF(OR(NOT(ISBLANK(H245:K245))),SUM(H245:K245), "")</f>
        <v/>
      </c>
      <c r="M245" s="562"/>
      <c r="N245" s="533"/>
      <c r="O245" s="563"/>
      <c r="P245" s="533"/>
      <c r="Q245" s="533"/>
      <c r="R245" s="533"/>
      <c r="S245" s="533"/>
      <c r="T245" s="533"/>
      <c r="U245" s="533"/>
      <c r="V245" s="533"/>
      <c r="W245" s="533"/>
      <c r="X245" s="533"/>
      <c r="Y245" s="533"/>
      <c r="Z245" s="533"/>
      <c r="AA245" s="533"/>
      <c r="AB245" s="533"/>
      <c r="AC245" s="533"/>
      <c r="AD245" s="533"/>
      <c r="AE245" s="533"/>
      <c r="AF245" s="533"/>
      <c r="AG245" s="533"/>
      <c r="AH245" s="533"/>
      <c r="AI245" s="533"/>
      <c r="AJ245" s="533"/>
      <c r="AK245" s="533"/>
      <c r="AL245" s="533"/>
      <c r="AM245" s="533"/>
      <c r="AN245" s="533"/>
      <c r="AO245" s="533"/>
      <c r="AP245" s="533"/>
      <c r="AQ245" s="533"/>
      <c r="AR245" s="533"/>
      <c r="AS245" s="533"/>
      <c r="AT245" s="533"/>
      <c r="AU245" s="533"/>
      <c r="AV245" s="533"/>
      <c r="AW245" s="533"/>
      <c r="AX245" s="533"/>
      <c r="AY245" s="533"/>
      <c r="AZ245" s="533"/>
      <c r="BA245" s="533"/>
      <c r="BB245" s="533"/>
      <c r="BC245" s="533"/>
      <c r="BD245" s="533"/>
      <c r="BE245" s="533"/>
      <c r="BF245" s="533"/>
      <c r="BG245" s="533"/>
      <c r="BH245" s="533"/>
      <c r="BI245" s="533"/>
      <c r="BJ245" s="533"/>
      <c r="BK245" s="533"/>
      <c r="BL245" s="533"/>
      <c r="BM245" s="533"/>
      <c r="BN245" s="533"/>
      <c r="BO245" s="533"/>
      <c r="BP245" s="533"/>
      <c r="BQ245" s="533"/>
      <c r="BR245" s="533"/>
      <c r="BS245" s="533"/>
      <c r="BT245" s="533"/>
      <c r="BU245" s="533"/>
      <c r="BV245" s="533"/>
      <c r="BW245" s="533"/>
      <c r="BX245" s="533"/>
      <c r="BY245" s="533"/>
      <c r="BZ245" s="533"/>
      <c r="CA245" s="533"/>
      <c r="CB245" s="533"/>
      <c r="CC245" s="533"/>
      <c r="CD245" s="533"/>
      <c r="CE245" s="533"/>
      <c r="CF245" s="533"/>
      <c r="CG245" s="533"/>
      <c r="CH245" s="533"/>
      <c r="CI245" s="533"/>
      <c r="CJ245" s="533"/>
      <c r="CK245" s="533"/>
      <c r="CL245" s="533"/>
      <c r="CM245" s="533"/>
      <c r="CN245" s="533"/>
      <c r="CO245" s="533"/>
      <c r="CP245" s="533"/>
      <c r="CQ245" s="533"/>
      <c r="CR245" s="533"/>
      <c r="CS245" s="533"/>
      <c r="CT245" s="533"/>
      <c r="CU245" s="533"/>
      <c r="CV245" s="533"/>
      <c r="CW245" s="533"/>
      <c r="CX245" s="533"/>
      <c r="CY245" s="533"/>
      <c r="CZ245" s="533"/>
    </row>
    <row r="246" spans="1:104" x14ac:dyDescent="0.2">
      <c r="A246" s="533"/>
      <c r="B246" s="533"/>
      <c r="C246" s="533"/>
      <c r="D246" s="559"/>
      <c r="E246" s="560"/>
      <c r="F246" s="561"/>
      <c r="G246" s="561"/>
      <c r="H246" s="562"/>
      <c r="I246" s="562"/>
      <c r="J246" s="562"/>
      <c r="K246" s="562"/>
      <c r="L246" s="614" t="str" cm="1">
        <f t="array" ref="L246">IF(OR(NOT(ISBLANK(H246:K246))),SUM(H246:K246), "")</f>
        <v/>
      </c>
      <c r="M246" s="562"/>
      <c r="N246" s="533"/>
      <c r="O246" s="563"/>
      <c r="P246" s="533"/>
      <c r="Q246" s="533"/>
      <c r="R246" s="533"/>
      <c r="S246" s="533"/>
      <c r="T246" s="533"/>
      <c r="U246" s="533"/>
      <c r="V246" s="533"/>
      <c r="W246" s="533"/>
      <c r="X246" s="533"/>
      <c r="Y246" s="533"/>
      <c r="Z246" s="533"/>
      <c r="AA246" s="533"/>
      <c r="AB246" s="533"/>
      <c r="AC246" s="533"/>
      <c r="AD246" s="533"/>
      <c r="AE246" s="533"/>
      <c r="AF246" s="533"/>
      <c r="AG246" s="533"/>
      <c r="AH246" s="533"/>
      <c r="AI246" s="533"/>
      <c r="AJ246" s="533"/>
      <c r="AK246" s="533"/>
      <c r="AL246" s="533"/>
      <c r="AM246" s="533"/>
      <c r="AN246" s="533"/>
      <c r="AO246" s="533"/>
      <c r="AP246" s="533"/>
      <c r="AQ246" s="533"/>
      <c r="AR246" s="533"/>
      <c r="AS246" s="533"/>
      <c r="AT246" s="533"/>
      <c r="AU246" s="533"/>
      <c r="AV246" s="533"/>
      <c r="AW246" s="533"/>
      <c r="AX246" s="533"/>
      <c r="AY246" s="533"/>
      <c r="AZ246" s="533"/>
      <c r="BA246" s="533"/>
      <c r="BB246" s="533"/>
      <c r="BC246" s="533"/>
      <c r="BD246" s="533"/>
      <c r="BE246" s="533"/>
      <c r="BF246" s="533"/>
      <c r="BG246" s="533"/>
      <c r="BH246" s="533"/>
      <c r="BI246" s="533"/>
      <c r="BJ246" s="533"/>
      <c r="BK246" s="533"/>
      <c r="BL246" s="533"/>
      <c r="BM246" s="533"/>
      <c r="BN246" s="533"/>
      <c r="BO246" s="533"/>
      <c r="BP246" s="533"/>
      <c r="BQ246" s="533"/>
      <c r="BR246" s="533"/>
      <c r="BS246" s="533"/>
      <c r="BT246" s="533"/>
      <c r="BU246" s="533"/>
      <c r="BV246" s="533"/>
      <c r="BW246" s="533"/>
      <c r="BX246" s="533"/>
      <c r="BY246" s="533"/>
      <c r="BZ246" s="533"/>
      <c r="CA246" s="533"/>
      <c r="CB246" s="533"/>
      <c r="CC246" s="533"/>
      <c r="CD246" s="533"/>
      <c r="CE246" s="533"/>
      <c r="CF246" s="533"/>
      <c r="CG246" s="533"/>
      <c r="CH246" s="533"/>
      <c r="CI246" s="533"/>
      <c r="CJ246" s="533"/>
      <c r="CK246" s="533"/>
      <c r="CL246" s="533"/>
      <c r="CM246" s="533"/>
      <c r="CN246" s="533"/>
      <c r="CO246" s="533"/>
      <c r="CP246" s="533"/>
      <c r="CQ246" s="533"/>
      <c r="CR246" s="533"/>
      <c r="CS246" s="533"/>
      <c r="CT246" s="533"/>
      <c r="CU246" s="533"/>
      <c r="CV246" s="533"/>
      <c r="CW246" s="533"/>
      <c r="CX246" s="533"/>
      <c r="CY246" s="533"/>
      <c r="CZ246" s="533"/>
    </row>
    <row r="247" spans="1:104" x14ac:dyDescent="0.2">
      <c r="A247" s="533"/>
      <c r="B247" s="533"/>
      <c r="C247" s="533"/>
      <c r="D247" s="559"/>
      <c r="E247" s="560"/>
      <c r="F247" s="561"/>
      <c r="G247" s="561"/>
      <c r="H247" s="562"/>
      <c r="I247" s="562"/>
      <c r="J247" s="562"/>
      <c r="K247" s="562"/>
      <c r="L247" s="614" t="str" cm="1">
        <f t="array" ref="L247">IF(OR(NOT(ISBLANK(H247:K247))),SUM(H247:K247), "")</f>
        <v/>
      </c>
      <c r="M247" s="562"/>
      <c r="N247" s="533"/>
      <c r="O247" s="563"/>
      <c r="P247" s="533"/>
      <c r="Q247" s="533"/>
      <c r="R247" s="533"/>
      <c r="S247" s="533"/>
      <c r="T247" s="533"/>
      <c r="U247" s="533"/>
      <c r="V247" s="533"/>
      <c r="W247" s="533"/>
      <c r="X247" s="533"/>
      <c r="Y247" s="533"/>
      <c r="Z247" s="533"/>
      <c r="AA247" s="533"/>
      <c r="AB247" s="533"/>
      <c r="AC247" s="533"/>
      <c r="AD247" s="533"/>
      <c r="AE247" s="533"/>
      <c r="AF247" s="533"/>
      <c r="AG247" s="533"/>
      <c r="AH247" s="533"/>
      <c r="AI247" s="533"/>
      <c r="AJ247" s="533"/>
      <c r="AK247" s="533"/>
      <c r="AL247" s="533"/>
      <c r="AM247" s="533"/>
      <c r="AN247" s="533"/>
      <c r="AO247" s="533"/>
      <c r="AP247" s="533"/>
      <c r="AQ247" s="533"/>
      <c r="AR247" s="533"/>
      <c r="AS247" s="533"/>
      <c r="AT247" s="533"/>
      <c r="AU247" s="533"/>
      <c r="AV247" s="533"/>
      <c r="AW247" s="533"/>
      <c r="AX247" s="533"/>
      <c r="AY247" s="533"/>
      <c r="AZ247" s="533"/>
      <c r="BA247" s="533"/>
      <c r="BB247" s="533"/>
      <c r="BC247" s="533"/>
      <c r="BD247" s="533"/>
      <c r="BE247" s="533"/>
      <c r="BF247" s="533"/>
      <c r="BG247" s="533"/>
      <c r="BH247" s="533"/>
      <c r="BI247" s="533"/>
      <c r="BJ247" s="533"/>
      <c r="BK247" s="533"/>
      <c r="BL247" s="533"/>
      <c r="BM247" s="533"/>
      <c r="BN247" s="533"/>
      <c r="BO247" s="533"/>
      <c r="BP247" s="533"/>
      <c r="BQ247" s="533"/>
      <c r="BR247" s="533"/>
      <c r="BS247" s="533"/>
      <c r="BT247" s="533"/>
      <c r="BU247" s="533"/>
      <c r="BV247" s="533"/>
      <c r="BW247" s="533"/>
      <c r="BX247" s="533"/>
      <c r="BY247" s="533"/>
      <c r="BZ247" s="533"/>
      <c r="CA247" s="533"/>
      <c r="CB247" s="533"/>
      <c r="CC247" s="533"/>
      <c r="CD247" s="533"/>
      <c r="CE247" s="533"/>
      <c r="CF247" s="533"/>
      <c r="CG247" s="533"/>
      <c r="CH247" s="533"/>
      <c r="CI247" s="533"/>
      <c r="CJ247" s="533"/>
      <c r="CK247" s="533"/>
      <c r="CL247" s="533"/>
      <c r="CM247" s="533"/>
      <c r="CN247" s="533"/>
      <c r="CO247" s="533"/>
      <c r="CP247" s="533"/>
      <c r="CQ247" s="533"/>
      <c r="CR247" s="533"/>
      <c r="CS247" s="533"/>
      <c r="CT247" s="533"/>
      <c r="CU247" s="533"/>
      <c r="CV247" s="533"/>
      <c r="CW247" s="533"/>
      <c r="CX247" s="533"/>
      <c r="CY247" s="533"/>
      <c r="CZ247" s="533"/>
    </row>
    <row r="248" spans="1:104" x14ac:dyDescent="0.2">
      <c r="A248" s="533"/>
      <c r="B248" s="533"/>
      <c r="C248" s="533"/>
      <c r="D248" s="559"/>
      <c r="E248" s="560"/>
      <c r="F248" s="561"/>
      <c r="G248" s="561"/>
      <c r="H248" s="562"/>
      <c r="I248" s="562"/>
      <c r="J248" s="562"/>
      <c r="K248" s="562"/>
      <c r="L248" s="614" t="str" cm="1">
        <f t="array" ref="L248">IF(OR(NOT(ISBLANK(H248:K248))),SUM(H248:K248), "")</f>
        <v/>
      </c>
      <c r="M248" s="562"/>
      <c r="N248" s="533"/>
      <c r="O248" s="563"/>
      <c r="P248" s="533"/>
      <c r="Q248" s="533"/>
      <c r="R248" s="533"/>
      <c r="S248" s="533"/>
      <c r="T248" s="533"/>
      <c r="U248" s="533"/>
      <c r="V248" s="533"/>
      <c r="W248" s="533"/>
      <c r="X248" s="533"/>
      <c r="Y248" s="533"/>
      <c r="Z248" s="533"/>
      <c r="AA248" s="533"/>
      <c r="AB248" s="533"/>
      <c r="AC248" s="533"/>
      <c r="AD248" s="533"/>
      <c r="AE248" s="533"/>
      <c r="AF248" s="533"/>
      <c r="AG248" s="533"/>
      <c r="AH248" s="533"/>
      <c r="AI248" s="533"/>
      <c r="AJ248" s="533"/>
      <c r="AK248" s="533"/>
      <c r="AL248" s="533"/>
      <c r="AM248" s="533"/>
      <c r="AN248" s="533"/>
      <c r="AO248" s="533"/>
      <c r="AP248" s="533"/>
      <c r="AQ248" s="533"/>
      <c r="AR248" s="533"/>
      <c r="AS248" s="533"/>
      <c r="AT248" s="533"/>
      <c r="AU248" s="533"/>
      <c r="AV248" s="533"/>
      <c r="AW248" s="533"/>
      <c r="AX248" s="533"/>
      <c r="AY248" s="533"/>
      <c r="AZ248" s="533"/>
      <c r="BA248" s="533"/>
      <c r="BB248" s="533"/>
      <c r="BC248" s="533"/>
      <c r="BD248" s="533"/>
      <c r="BE248" s="533"/>
      <c r="BF248" s="533"/>
      <c r="BG248" s="533"/>
      <c r="BH248" s="533"/>
      <c r="BI248" s="533"/>
      <c r="BJ248" s="533"/>
      <c r="BK248" s="533"/>
      <c r="BL248" s="533"/>
      <c r="BM248" s="533"/>
      <c r="BN248" s="533"/>
      <c r="BO248" s="533"/>
      <c r="BP248" s="533"/>
      <c r="BQ248" s="533"/>
      <c r="BR248" s="533"/>
      <c r="BS248" s="533"/>
      <c r="BT248" s="533"/>
      <c r="BU248" s="533"/>
      <c r="BV248" s="533"/>
      <c r="BW248" s="533"/>
      <c r="BX248" s="533"/>
      <c r="BY248" s="533"/>
      <c r="BZ248" s="533"/>
      <c r="CA248" s="533"/>
      <c r="CB248" s="533"/>
      <c r="CC248" s="533"/>
      <c r="CD248" s="533"/>
      <c r="CE248" s="533"/>
      <c r="CF248" s="533"/>
      <c r="CG248" s="533"/>
      <c r="CH248" s="533"/>
      <c r="CI248" s="533"/>
      <c r="CJ248" s="533"/>
      <c r="CK248" s="533"/>
      <c r="CL248" s="533"/>
      <c r="CM248" s="533"/>
      <c r="CN248" s="533"/>
      <c r="CO248" s="533"/>
      <c r="CP248" s="533"/>
      <c r="CQ248" s="533"/>
      <c r="CR248" s="533"/>
      <c r="CS248" s="533"/>
      <c r="CT248" s="533"/>
      <c r="CU248" s="533"/>
      <c r="CV248" s="533"/>
      <c r="CW248" s="533"/>
      <c r="CX248" s="533"/>
      <c r="CY248" s="533"/>
      <c r="CZ248" s="533"/>
    </row>
    <row r="249" spans="1:104" x14ac:dyDescent="0.2">
      <c r="A249" s="533"/>
      <c r="B249" s="533"/>
      <c r="C249" s="533"/>
      <c r="D249" s="559"/>
      <c r="E249" s="560"/>
      <c r="F249" s="561"/>
      <c r="G249" s="561"/>
      <c r="H249" s="562"/>
      <c r="I249" s="562"/>
      <c r="J249" s="562"/>
      <c r="K249" s="562"/>
      <c r="L249" s="614" t="str" cm="1">
        <f t="array" ref="L249">IF(OR(NOT(ISBLANK(H249:K249))),SUM(H249:K249), "")</f>
        <v/>
      </c>
      <c r="M249" s="562"/>
      <c r="N249" s="533"/>
      <c r="O249" s="563"/>
      <c r="P249" s="533"/>
      <c r="Q249" s="533"/>
      <c r="R249" s="533"/>
      <c r="S249" s="533"/>
      <c r="T249" s="533"/>
      <c r="U249" s="533"/>
      <c r="V249" s="533"/>
      <c r="W249" s="533"/>
      <c r="X249" s="533"/>
      <c r="Y249" s="533"/>
      <c r="Z249" s="533"/>
      <c r="AA249" s="533"/>
      <c r="AB249" s="533"/>
      <c r="AC249" s="533"/>
      <c r="AD249" s="533"/>
      <c r="AE249" s="533"/>
      <c r="AF249" s="533"/>
      <c r="AG249" s="533"/>
      <c r="AH249" s="533"/>
      <c r="AI249" s="533"/>
      <c r="AJ249" s="533"/>
      <c r="AK249" s="533"/>
      <c r="AL249" s="533"/>
      <c r="AM249" s="533"/>
      <c r="AN249" s="533"/>
      <c r="AO249" s="533"/>
      <c r="AP249" s="533"/>
      <c r="AQ249" s="533"/>
      <c r="AR249" s="533"/>
      <c r="AS249" s="533"/>
      <c r="AT249" s="533"/>
      <c r="AU249" s="533"/>
      <c r="AV249" s="533"/>
      <c r="AW249" s="533"/>
      <c r="AX249" s="533"/>
      <c r="AY249" s="533"/>
      <c r="AZ249" s="533"/>
      <c r="BA249" s="533"/>
      <c r="BB249" s="533"/>
      <c r="BC249" s="533"/>
      <c r="BD249" s="533"/>
      <c r="BE249" s="533"/>
      <c r="BF249" s="533"/>
      <c r="BG249" s="533"/>
      <c r="BH249" s="533"/>
      <c r="BI249" s="533"/>
      <c r="BJ249" s="533"/>
      <c r="BK249" s="533"/>
      <c r="BL249" s="533"/>
      <c r="BM249" s="533"/>
      <c r="BN249" s="533"/>
      <c r="BO249" s="533"/>
      <c r="BP249" s="533"/>
      <c r="BQ249" s="533"/>
      <c r="BR249" s="533"/>
      <c r="BS249" s="533"/>
      <c r="BT249" s="533"/>
      <c r="BU249" s="533"/>
      <c r="BV249" s="533"/>
      <c r="BW249" s="533"/>
      <c r="BX249" s="533"/>
      <c r="BY249" s="533"/>
      <c r="BZ249" s="533"/>
      <c r="CA249" s="533"/>
      <c r="CB249" s="533"/>
      <c r="CC249" s="533"/>
      <c r="CD249" s="533"/>
      <c r="CE249" s="533"/>
      <c r="CF249" s="533"/>
      <c r="CG249" s="533"/>
      <c r="CH249" s="533"/>
      <c r="CI249" s="533"/>
      <c r="CJ249" s="533"/>
      <c r="CK249" s="533"/>
      <c r="CL249" s="533"/>
      <c r="CM249" s="533"/>
      <c r="CN249" s="533"/>
      <c r="CO249" s="533"/>
      <c r="CP249" s="533"/>
      <c r="CQ249" s="533"/>
      <c r="CR249" s="533"/>
      <c r="CS249" s="533"/>
      <c r="CT249" s="533"/>
      <c r="CU249" s="533"/>
      <c r="CV249" s="533"/>
      <c r="CW249" s="533"/>
      <c r="CX249" s="533"/>
      <c r="CY249" s="533"/>
      <c r="CZ249" s="533"/>
    </row>
    <row r="250" spans="1:104" x14ac:dyDescent="0.2">
      <c r="A250" s="533"/>
      <c r="B250" s="533"/>
      <c r="C250" s="533"/>
      <c r="D250" s="559"/>
      <c r="E250" s="560"/>
      <c r="F250" s="561"/>
      <c r="G250" s="561"/>
      <c r="H250" s="562"/>
      <c r="I250" s="562"/>
      <c r="J250" s="562"/>
      <c r="K250" s="562"/>
      <c r="L250" s="614" t="str" cm="1">
        <f t="array" ref="L250">IF(OR(NOT(ISBLANK(H250:K250))),SUM(H250:K250), "")</f>
        <v/>
      </c>
      <c r="M250" s="562"/>
      <c r="N250" s="533"/>
      <c r="O250" s="563"/>
      <c r="P250" s="533"/>
      <c r="Q250" s="533"/>
      <c r="R250" s="533"/>
      <c r="S250" s="533"/>
      <c r="T250" s="533"/>
      <c r="U250" s="533"/>
      <c r="V250" s="533"/>
      <c r="W250" s="533"/>
      <c r="X250" s="533"/>
      <c r="Y250" s="533"/>
      <c r="Z250" s="533"/>
      <c r="AA250" s="533"/>
      <c r="AB250" s="533"/>
      <c r="AC250" s="533"/>
      <c r="AD250" s="533"/>
      <c r="AE250" s="533"/>
      <c r="AF250" s="533"/>
      <c r="AG250" s="533"/>
      <c r="AH250" s="533"/>
      <c r="AI250" s="533"/>
      <c r="AJ250" s="533"/>
      <c r="AK250" s="533"/>
      <c r="AL250" s="533"/>
      <c r="AM250" s="533"/>
      <c r="AN250" s="533"/>
      <c r="AO250" s="533"/>
      <c r="AP250" s="533"/>
      <c r="AQ250" s="533"/>
      <c r="AR250" s="533"/>
      <c r="AS250" s="533"/>
      <c r="AT250" s="533"/>
      <c r="AU250" s="533"/>
      <c r="AV250" s="533"/>
      <c r="AW250" s="533"/>
      <c r="AX250" s="533"/>
      <c r="AY250" s="533"/>
      <c r="AZ250" s="533"/>
      <c r="BA250" s="533"/>
      <c r="BB250" s="533"/>
      <c r="BC250" s="533"/>
      <c r="BD250" s="533"/>
      <c r="BE250" s="533"/>
      <c r="BF250" s="533"/>
      <c r="BG250" s="533"/>
      <c r="BH250" s="533"/>
      <c r="BI250" s="533"/>
      <c r="BJ250" s="533"/>
      <c r="BK250" s="533"/>
      <c r="BL250" s="533"/>
      <c r="BM250" s="533"/>
      <c r="BN250" s="533"/>
      <c r="BO250" s="533"/>
      <c r="BP250" s="533"/>
      <c r="BQ250" s="533"/>
      <c r="BR250" s="533"/>
      <c r="BS250" s="533"/>
      <c r="BT250" s="533"/>
      <c r="BU250" s="533"/>
      <c r="BV250" s="533"/>
      <c r="BW250" s="533"/>
      <c r="BX250" s="533"/>
      <c r="BY250" s="533"/>
      <c r="BZ250" s="533"/>
      <c r="CA250" s="533"/>
      <c r="CB250" s="533"/>
      <c r="CC250" s="533"/>
      <c r="CD250" s="533"/>
      <c r="CE250" s="533"/>
      <c r="CF250" s="533"/>
      <c r="CG250" s="533"/>
      <c r="CH250" s="533"/>
      <c r="CI250" s="533"/>
      <c r="CJ250" s="533"/>
      <c r="CK250" s="533"/>
      <c r="CL250" s="533"/>
      <c r="CM250" s="533"/>
      <c r="CN250" s="533"/>
      <c r="CO250" s="533"/>
      <c r="CP250" s="533"/>
      <c r="CQ250" s="533"/>
      <c r="CR250" s="533"/>
      <c r="CS250" s="533"/>
      <c r="CT250" s="533"/>
      <c r="CU250" s="533"/>
      <c r="CV250" s="533"/>
      <c r="CW250" s="533"/>
      <c r="CX250" s="533"/>
      <c r="CY250" s="533"/>
      <c r="CZ250" s="533"/>
    </row>
  </sheetData>
  <sheetProtection algorithmName="SHA-512" hashValue="/Yzn2BmNJgVgVhFKNt/pE8RdVyHYtJkqBCQG3Ya/TWCwRNvSTamfsW0zxXGuhugtxe2B3TOqOBdn+v5tfsbcWw==" saltValue="7By5mvJIb9oGVQmLEOBOxA==" spinCount="100000" sheet="1" selectLockedCells="1"/>
  <mergeCells count="2">
    <mergeCell ref="BH11:BQ11"/>
    <mergeCell ref="BS11:CB11"/>
  </mergeCells>
  <conditionalFormatting sqref="L13:M13 L12 M13:M200 L201:M1048576">
    <cfRule type="cellIs" dxfId="40" priority="17" operator="equal">
      <formula>1</formula>
    </cfRule>
  </conditionalFormatting>
  <conditionalFormatting sqref="L13:M13 M13:M200">
    <cfRule type="cellIs" dxfId="39" priority="13" operator="equal">
      <formula>""""</formula>
    </cfRule>
    <cfRule type="cellIs" dxfId="38" priority="14" operator="lessThan">
      <formula>1</formula>
    </cfRule>
    <cfRule type="cellIs" dxfId="37" priority="15" operator="greaterThan">
      <formula>1</formula>
    </cfRule>
  </conditionalFormatting>
  <conditionalFormatting sqref="L13:M13 M13:M200">
    <cfRule type="cellIs" dxfId="36" priority="11" operator="lessThan">
      <formula>1</formula>
    </cfRule>
    <cfRule type="cellIs" dxfId="35" priority="12" operator="greaterThan">
      <formula>1</formula>
    </cfRule>
  </conditionalFormatting>
  <conditionalFormatting sqref="L13:M13 M13:M200">
    <cfRule type="cellIs" dxfId="34" priority="10" operator="equal">
      <formula>1</formula>
    </cfRule>
  </conditionalFormatting>
  <conditionalFormatting sqref="L13:M13 M13:M200">
    <cfRule type="cellIs" dxfId="33" priority="9" operator="equal">
      <formula>""</formula>
    </cfRule>
  </conditionalFormatting>
  <conditionalFormatting sqref="L14:M200">
    <cfRule type="cellIs" dxfId="32" priority="8" operator="equal">
      <formula>1</formula>
    </cfRule>
  </conditionalFormatting>
  <conditionalFormatting sqref="L14:M200">
    <cfRule type="cellIs" dxfId="31" priority="5" operator="equal">
      <formula>""""</formula>
    </cfRule>
    <cfRule type="cellIs" dxfId="30" priority="6" operator="lessThan">
      <formula>1</formula>
    </cfRule>
    <cfRule type="cellIs" dxfId="29" priority="7" operator="greaterThan">
      <formula>1</formula>
    </cfRule>
  </conditionalFormatting>
  <conditionalFormatting sqref="L14:M200">
    <cfRule type="cellIs" dxfId="28" priority="3" operator="lessThan">
      <formula>1</formula>
    </cfRule>
    <cfRule type="cellIs" dxfId="27" priority="4" operator="greaterThan">
      <formula>1</formula>
    </cfRule>
  </conditionalFormatting>
  <conditionalFormatting sqref="L14:M200">
    <cfRule type="cellIs" dxfId="26" priority="2" operator="equal">
      <formula>1</formula>
    </cfRule>
  </conditionalFormatting>
  <conditionalFormatting sqref="L14:M200">
    <cfRule type="cellIs" dxfId="25" priority="1" operator="equal">
      <formula>""</formula>
    </cfRule>
  </conditionalFormatting>
  <dataValidations count="2">
    <dataValidation type="list" allowBlank="1" showInputMessage="1" showErrorMessage="1" sqref="D3" xr:uid="{86A839D4-02B5-41D4-B80F-9A427CF4F934}">
      <formula1>Year</formula1>
    </dataValidation>
    <dataValidation type="list" allowBlank="1" showInputMessage="1" showErrorMessage="1" sqref="D13:D200" xr:uid="{394C8D94-DCE4-4868-B3DB-82CAD461536C}">
      <formula1>Class</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DB884-8A95-49FB-AB7C-1CE0AD98BA9A}">
  <sheetPr>
    <tabColor theme="3" tint="0.749992370372631"/>
  </sheetPr>
  <dimension ref="B1:K48"/>
  <sheetViews>
    <sheetView showGridLines="0" workbookViewId="0">
      <selection activeCell="J37" activeCellId="1" sqref="E37:E46 J37:J46"/>
    </sheetView>
  </sheetViews>
  <sheetFormatPr defaultRowHeight="16.5" x14ac:dyDescent="0.3"/>
  <cols>
    <col min="1" max="1" width="2.125" customWidth="1"/>
    <col min="2" max="2" width="29.375" customWidth="1"/>
    <col min="3" max="3" width="14" customWidth="1"/>
    <col min="4" max="4" width="10.375" customWidth="1"/>
    <col min="5" max="5" width="8.625" customWidth="1"/>
    <col min="6" max="6" width="13.625" customWidth="1"/>
    <col min="8" max="8" width="14" customWidth="1"/>
    <col min="9" max="9" width="10.375" customWidth="1"/>
    <col min="10" max="10" width="8.625" customWidth="1"/>
    <col min="11" max="11" width="13.625" customWidth="1"/>
  </cols>
  <sheetData>
    <row r="1" spans="2:11" ht="17.25" x14ac:dyDescent="0.3">
      <c r="B1" s="134" t="s">
        <v>364</v>
      </c>
    </row>
    <row r="3" spans="2:11" x14ac:dyDescent="0.3">
      <c r="B3" s="733" t="s">
        <v>365</v>
      </c>
      <c r="C3" s="732" t="s">
        <v>289</v>
      </c>
      <c r="D3" s="732"/>
      <c r="E3" s="732"/>
      <c r="F3" s="732"/>
      <c r="G3" s="472"/>
      <c r="H3" s="732" t="s">
        <v>96</v>
      </c>
      <c r="I3" s="732"/>
      <c r="J3" s="732"/>
      <c r="K3" s="732"/>
    </row>
    <row r="4" spans="2:11" ht="57" x14ac:dyDescent="0.3">
      <c r="B4" s="734"/>
      <c r="C4" s="473" t="s">
        <v>376</v>
      </c>
      <c r="D4" s="473" t="s">
        <v>377</v>
      </c>
      <c r="E4" s="473" t="s">
        <v>378</v>
      </c>
      <c r="F4" s="473" t="s">
        <v>379</v>
      </c>
      <c r="G4" s="460"/>
      <c r="H4" s="473" t="s">
        <v>376</v>
      </c>
      <c r="I4" s="473" t="s">
        <v>377</v>
      </c>
      <c r="J4" s="473" t="s">
        <v>378</v>
      </c>
      <c r="K4" s="473" t="s">
        <v>379</v>
      </c>
    </row>
    <row r="5" spans="2:11" x14ac:dyDescent="0.3">
      <c r="B5" s="115" t="s">
        <v>366</v>
      </c>
      <c r="C5" s="623"/>
      <c r="D5" s="474"/>
      <c r="E5" s="474">
        <f>AVERAGE(Bétail!$C$5,Bétail!$I$5)</f>
        <v>0</v>
      </c>
      <c r="F5" s="455">
        <f t="shared" ref="F5:F14" si="0">C5*D5*E5</f>
        <v>0</v>
      </c>
      <c r="G5" s="476"/>
      <c r="H5" s="623"/>
      <c r="I5" s="474"/>
      <c r="J5" s="474">
        <f>AVERAGE(Bétail!$C$6,Bétail!$I$6)</f>
        <v>0</v>
      </c>
      <c r="K5" s="455">
        <f t="shared" ref="K5:K14" si="1">H5*I5*J5</f>
        <v>0</v>
      </c>
    </row>
    <row r="6" spans="2:11" x14ac:dyDescent="0.3">
      <c r="B6" s="115" t="s">
        <v>367</v>
      </c>
      <c r="C6" s="623"/>
      <c r="D6" s="474"/>
      <c r="E6" s="474">
        <f>AVERAGE(Bétail!$C$5,Bétail!$I$5)</f>
        <v>0</v>
      </c>
      <c r="F6" s="455">
        <f t="shared" si="0"/>
        <v>0</v>
      </c>
      <c r="G6" s="115"/>
      <c r="H6" s="623"/>
      <c r="I6" s="474"/>
      <c r="J6" s="474">
        <f>AVERAGE(Bétail!$C$6,Bétail!$I$6)</f>
        <v>0</v>
      </c>
      <c r="K6" s="455">
        <f t="shared" si="1"/>
        <v>0</v>
      </c>
    </row>
    <row r="7" spans="2:11" x14ac:dyDescent="0.3">
      <c r="B7" s="115" t="s">
        <v>368</v>
      </c>
      <c r="C7" s="623"/>
      <c r="D7" s="474"/>
      <c r="E7" s="474">
        <f>AVERAGE(Bétail!$C$5,Bétail!$I$5)</f>
        <v>0</v>
      </c>
      <c r="F7" s="455">
        <f t="shared" si="0"/>
        <v>0</v>
      </c>
      <c r="G7" s="115"/>
      <c r="H7" s="623"/>
      <c r="I7" s="474"/>
      <c r="J7" s="474">
        <f>AVERAGE(Bétail!$C$6,Bétail!$I$6)</f>
        <v>0</v>
      </c>
      <c r="K7" s="455">
        <f t="shared" si="1"/>
        <v>0</v>
      </c>
    </row>
    <row r="8" spans="2:11" x14ac:dyDescent="0.3">
      <c r="B8" s="115" t="s">
        <v>369</v>
      </c>
      <c r="C8" s="623"/>
      <c r="D8" s="474"/>
      <c r="E8" s="474">
        <f>AVERAGE(Bétail!$C$5,Bétail!$I$5)</f>
        <v>0</v>
      </c>
      <c r="F8" s="455">
        <f t="shared" si="0"/>
        <v>0</v>
      </c>
      <c r="G8" s="115"/>
      <c r="H8" s="623"/>
      <c r="I8" s="474"/>
      <c r="J8" s="474">
        <f>AVERAGE(Bétail!$C$6,Bétail!$I$6)</f>
        <v>0</v>
      </c>
      <c r="K8" s="455">
        <f t="shared" si="1"/>
        <v>0</v>
      </c>
    </row>
    <row r="9" spans="2:11" x14ac:dyDescent="0.3">
      <c r="B9" s="115" t="s">
        <v>370</v>
      </c>
      <c r="C9" s="623"/>
      <c r="D9" s="474"/>
      <c r="E9" s="474">
        <f>AVERAGE(Bétail!$C$5,Bétail!$I$5)</f>
        <v>0</v>
      </c>
      <c r="F9" s="455">
        <f t="shared" si="0"/>
        <v>0</v>
      </c>
      <c r="G9" s="115"/>
      <c r="H9" s="623"/>
      <c r="I9" s="474"/>
      <c r="J9" s="474">
        <f>AVERAGE(Bétail!$C$6,Bétail!$I$6)</f>
        <v>0</v>
      </c>
      <c r="K9" s="455">
        <f t="shared" si="1"/>
        <v>0</v>
      </c>
    </row>
    <row r="10" spans="2:11" x14ac:dyDescent="0.3">
      <c r="B10" s="115" t="s">
        <v>371</v>
      </c>
      <c r="C10" s="623"/>
      <c r="D10" s="474"/>
      <c r="E10" s="474">
        <f>AVERAGE(Bétail!$C$5,Bétail!$I$5)</f>
        <v>0</v>
      </c>
      <c r="F10" s="455">
        <f t="shared" si="0"/>
        <v>0</v>
      </c>
      <c r="G10" s="115"/>
      <c r="H10" s="623"/>
      <c r="I10" s="474"/>
      <c r="J10" s="474">
        <f>AVERAGE(Bétail!$C$6,Bétail!$I$6)</f>
        <v>0</v>
      </c>
      <c r="K10" s="455">
        <f t="shared" si="1"/>
        <v>0</v>
      </c>
    </row>
    <row r="11" spans="2:11" x14ac:dyDescent="0.3">
      <c r="B11" s="115" t="s">
        <v>372</v>
      </c>
      <c r="C11" s="623"/>
      <c r="D11" s="474"/>
      <c r="E11" s="474">
        <f>AVERAGE(Bétail!$C$5,Bétail!$I$5)</f>
        <v>0</v>
      </c>
      <c r="F11" s="455">
        <f t="shared" si="0"/>
        <v>0</v>
      </c>
      <c r="G11" s="115"/>
      <c r="H11" s="623"/>
      <c r="I11" s="474"/>
      <c r="J11" s="474">
        <f>AVERAGE(Bétail!$C$6,Bétail!$I$6)</f>
        <v>0</v>
      </c>
      <c r="K11" s="455">
        <f t="shared" si="1"/>
        <v>0</v>
      </c>
    </row>
    <row r="12" spans="2:11" x14ac:dyDescent="0.3">
      <c r="B12" s="115" t="s">
        <v>373</v>
      </c>
      <c r="C12" s="623"/>
      <c r="D12" s="474"/>
      <c r="E12" s="474">
        <f>AVERAGE(Bétail!$C$5,Bétail!$I$5)</f>
        <v>0</v>
      </c>
      <c r="F12" s="455">
        <f t="shared" si="0"/>
        <v>0</v>
      </c>
      <c r="G12" s="115"/>
      <c r="H12" s="623"/>
      <c r="I12" s="474"/>
      <c r="J12" s="474">
        <f>AVERAGE(Bétail!$C$6,Bétail!$I$6)</f>
        <v>0</v>
      </c>
      <c r="K12" s="455">
        <f t="shared" si="1"/>
        <v>0</v>
      </c>
    </row>
    <row r="13" spans="2:11" x14ac:dyDescent="0.3">
      <c r="B13" s="477" t="s">
        <v>374</v>
      </c>
      <c r="C13" s="623"/>
      <c r="D13" s="474"/>
      <c r="E13" s="474">
        <f>AVERAGE(Bétail!$C$5,Bétail!$I$5)</f>
        <v>0</v>
      </c>
      <c r="F13" s="455">
        <f t="shared" si="0"/>
        <v>0</v>
      </c>
      <c r="G13" s="115"/>
      <c r="H13" s="623"/>
      <c r="I13" s="474"/>
      <c r="J13" s="474">
        <f>AVERAGE(Bétail!$C$6,Bétail!$I$6)</f>
        <v>0</v>
      </c>
      <c r="K13" s="455">
        <f t="shared" si="1"/>
        <v>0</v>
      </c>
    </row>
    <row r="14" spans="2:11" x14ac:dyDescent="0.3">
      <c r="B14" s="477" t="s">
        <v>374</v>
      </c>
      <c r="C14" s="623"/>
      <c r="D14" s="474"/>
      <c r="E14" s="474">
        <f>AVERAGE(Bétail!$C$5,Bétail!$I$5)</f>
        <v>0</v>
      </c>
      <c r="F14" s="455">
        <f t="shared" si="0"/>
        <v>0</v>
      </c>
      <c r="G14" s="115"/>
      <c r="H14" s="623"/>
      <c r="I14" s="474"/>
      <c r="J14" s="474">
        <f>AVERAGE(Bétail!$C$6,Bétail!$I$6)</f>
        <v>0</v>
      </c>
      <c r="K14" s="455">
        <f t="shared" si="1"/>
        <v>0</v>
      </c>
    </row>
    <row r="15" spans="2:11" x14ac:dyDescent="0.3">
      <c r="B15" s="478" t="s">
        <v>270</v>
      </c>
      <c r="C15" s="327"/>
      <c r="D15" s="327"/>
      <c r="E15" s="479"/>
      <c r="F15" s="630">
        <f>SUM(F5:F14)</f>
        <v>0</v>
      </c>
      <c r="G15" s="472"/>
      <c r="H15" s="327"/>
      <c r="I15" s="327"/>
      <c r="J15" s="479"/>
      <c r="K15" s="630">
        <f>SUM(K5:K14)</f>
        <v>0</v>
      </c>
    </row>
    <row r="16" spans="2:11" ht="17.25" thickBot="1" x14ac:dyDescent="0.35">
      <c r="B16" s="480" t="s">
        <v>375</v>
      </c>
      <c r="C16" s="481"/>
      <c r="D16" s="481"/>
      <c r="E16" s="482"/>
      <c r="F16" s="631">
        <f>IFERROR(F15/E5/365,0)</f>
        <v>0</v>
      </c>
      <c r="G16" s="472"/>
      <c r="H16" s="481"/>
      <c r="I16" s="481"/>
      <c r="J16" s="482"/>
      <c r="K16" s="631">
        <f>IFERROR(K15/J5/365,0)</f>
        <v>0</v>
      </c>
    </row>
    <row r="19" spans="2:11" x14ac:dyDescent="0.3">
      <c r="B19" s="733" t="s">
        <v>365</v>
      </c>
      <c r="C19" s="732" t="s">
        <v>95</v>
      </c>
      <c r="D19" s="732"/>
      <c r="E19" s="732"/>
      <c r="F19" s="732"/>
      <c r="G19" s="115"/>
      <c r="H19" s="732" t="s">
        <v>94</v>
      </c>
      <c r="I19" s="732"/>
      <c r="J19" s="732"/>
      <c r="K19" s="732"/>
    </row>
    <row r="20" spans="2:11" ht="57" x14ac:dyDescent="0.3">
      <c r="B20" s="734"/>
      <c r="C20" s="473" t="s">
        <v>376</v>
      </c>
      <c r="D20" s="473" t="s">
        <v>377</v>
      </c>
      <c r="E20" s="473" t="s">
        <v>378</v>
      </c>
      <c r="F20" s="473" t="s">
        <v>379</v>
      </c>
      <c r="G20" s="115"/>
      <c r="H20" s="473" t="s">
        <v>376</v>
      </c>
      <c r="I20" s="473" t="s">
        <v>377</v>
      </c>
      <c r="J20" s="473" t="s">
        <v>378</v>
      </c>
      <c r="K20" s="473" t="s">
        <v>379</v>
      </c>
    </row>
    <row r="21" spans="2:11" x14ac:dyDescent="0.3">
      <c r="B21" s="115" t="s">
        <v>366</v>
      </c>
      <c r="C21" s="623"/>
      <c r="D21" s="474"/>
      <c r="E21" s="474">
        <f>AVERAGE(Bétail!$C$7,Bétail!$I$7)</f>
        <v>0</v>
      </c>
      <c r="F21" s="455">
        <f t="shared" ref="F21:F30" si="2">C21*D21*E21</f>
        <v>0</v>
      </c>
      <c r="G21" s="115"/>
      <c r="H21" s="623"/>
      <c r="I21" s="474"/>
      <c r="J21" s="474">
        <f>AVERAGE(Bétail!$C$9,Bétail!$I$9)</f>
        <v>0</v>
      </c>
      <c r="K21" s="455">
        <f t="shared" ref="K21:K30" si="3">H21*I21*J21</f>
        <v>0</v>
      </c>
    </row>
    <row r="22" spans="2:11" x14ac:dyDescent="0.3">
      <c r="B22" s="115" t="s">
        <v>367</v>
      </c>
      <c r="C22" s="623"/>
      <c r="D22" s="474"/>
      <c r="E22" s="474">
        <f>AVERAGE(Bétail!$C$7,Bétail!$I$7)</f>
        <v>0</v>
      </c>
      <c r="F22" s="455">
        <f t="shared" si="2"/>
        <v>0</v>
      </c>
      <c r="G22" s="115"/>
      <c r="H22" s="623"/>
      <c r="I22" s="474"/>
      <c r="J22" s="474">
        <f>AVERAGE(Bétail!$C$9,Bétail!$I$9)</f>
        <v>0</v>
      </c>
      <c r="K22" s="455">
        <f t="shared" si="3"/>
        <v>0</v>
      </c>
    </row>
    <row r="23" spans="2:11" x14ac:dyDescent="0.3">
      <c r="B23" s="115" t="s">
        <v>368</v>
      </c>
      <c r="C23" s="623"/>
      <c r="D23" s="474"/>
      <c r="E23" s="474">
        <f>AVERAGE(Bétail!$C$7,Bétail!$I$7)</f>
        <v>0</v>
      </c>
      <c r="F23" s="455">
        <f t="shared" si="2"/>
        <v>0</v>
      </c>
      <c r="G23" s="115"/>
      <c r="H23" s="623"/>
      <c r="I23" s="474"/>
      <c r="J23" s="474">
        <f>AVERAGE(Bétail!$C$9,Bétail!$I$9)</f>
        <v>0</v>
      </c>
      <c r="K23" s="455">
        <f t="shared" si="3"/>
        <v>0</v>
      </c>
    </row>
    <row r="24" spans="2:11" x14ac:dyDescent="0.3">
      <c r="B24" s="115" t="s">
        <v>369</v>
      </c>
      <c r="C24" s="623"/>
      <c r="D24" s="474"/>
      <c r="E24" s="474">
        <f>AVERAGE(Bétail!$C$7,Bétail!$I$7)</f>
        <v>0</v>
      </c>
      <c r="F24" s="455">
        <f t="shared" si="2"/>
        <v>0</v>
      </c>
      <c r="G24" s="115"/>
      <c r="H24" s="623"/>
      <c r="I24" s="474"/>
      <c r="J24" s="474">
        <f>AVERAGE(Bétail!$C$9,Bétail!$I$9)</f>
        <v>0</v>
      </c>
      <c r="K24" s="455">
        <f t="shared" si="3"/>
        <v>0</v>
      </c>
    </row>
    <row r="25" spans="2:11" x14ac:dyDescent="0.3">
      <c r="B25" s="115" t="s">
        <v>370</v>
      </c>
      <c r="C25" s="623"/>
      <c r="D25" s="474"/>
      <c r="E25" s="474">
        <f>AVERAGE(Bétail!$C$7,Bétail!$I$7)</f>
        <v>0</v>
      </c>
      <c r="F25" s="455">
        <f t="shared" si="2"/>
        <v>0</v>
      </c>
      <c r="G25" s="115"/>
      <c r="H25" s="623"/>
      <c r="I25" s="474"/>
      <c r="J25" s="474">
        <f>AVERAGE(Bétail!$C$9,Bétail!$I$9)</f>
        <v>0</v>
      </c>
      <c r="K25" s="455">
        <f t="shared" si="3"/>
        <v>0</v>
      </c>
    </row>
    <row r="26" spans="2:11" x14ac:dyDescent="0.3">
      <c r="B26" s="115" t="s">
        <v>371</v>
      </c>
      <c r="C26" s="623"/>
      <c r="D26" s="474"/>
      <c r="E26" s="474">
        <f>AVERAGE(Bétail!$C$7,Bétail!$I$7)</f>
        <v>0</v>
      </c>
      <c r="F26" s="455">
        <f t="shared" si="2"/>
        <v>0</v>
      </c>
      <c r="G26" s="115"/>
      <c r="H26" s="623"/>
      <c r="I26" s="474"/>
      <c r="J26" s="474">
        <f>AVERAGE(Bétail!$C$9,Bétail!$I$9)</f>
        <v>0</v>
      </c>
      <c r="K26" s="455">
        <f t="shared" si="3"/>
        <v>0</v>
      </c>
    </row>
    <row r="27" spans="2:11" x14ac:dyDescent="0.3">
      <c r="B27" s="115" t="s">
        <v>372</v>
      </c>
      <c r="C27" s="623"/>
      <c r="D27" s="474"/>
      <c r="E27" s="474">
        <f>AVERAGE(Bétail!$C$7,Bétail!$I$7)</f>
        <v>0</v>
      </c>
      <c r="F27" s="455">
        <f t="shared" si="2"/>
        <v>0</v>
      </c>
      <c r="G27" s="115"/>
      <c r="H27" s="623"/>
      <c r="I27" s="474"/>
      <c r="J27" s="474">
        <f>AVERAGE(Bétail!$C$9,Bétail!$I$9)</f>
        <v>0</v>
      </c>
      <c r="K27" s="455">
        <f t="shared" si="3"/>
        <v>0</v>
      </c>
    </row>
    <row r="28" spans="2:11" x14ac:dyDescent="0.3">
      <c r="B28" s="115" t="s">
        <v>373</v>
      </c>
      <c r="C28" s="623"/>
      <c r="D28" s="474"/>
      <c r="E28" s="474">
        <f>AVERAGE(Bétail!$C$7,Bétail!$I$7)</f>
        <v>0</v>
      </c>
      <c r="F28" s="455">
        <f t="shared" si="2"/>
        <v>0</v>
      </c>
      <c r="G28" s="115"/>
      <c r="H28" s="623"/>
      <c r="I28" s="474"/>
      <c r="J28" s="474">
        <f>AVERAGE(Bétail!$C$9,Bétail!$I$9)</f>
        <v>0</v>
      </c>
      <c r="K28" s="455">
        <f t="shared" si="3"/>
        <v>0</v>
      </c>
    </row>
    <row r="29" spans="2:11" x14ac:dyDescent="0.3">
      <c r="B29" s="477" t="str">
        <f>B13</f>
        <v>Autre</v>
      </c>
      <c r="C29" s="623"/>
      <c r="D29" s="474"/>
      <c r="E29" s="474">
        <f>AVERAGE(Bétail!$C$7,Bétail!$I$7)</f>
        <v>0</v>
      </c>
      <c r="F29" s="455">
        <f t="shared" si="2"/>
        <v>0</v>
      </c>
      <c r="G29" s="115"/>
      <c r="H29" s="623"/>
      <c r="I29" s="474"/>
      <c r="J29" s="474">
        <f>AVERAGE(Bétail!$C$9,Bétail!$I$9)</f>
        <v>0</v>
      </c>
      <c r="K29" s="455">
        <f t="shared" si="3"/>
        <v>0</v>
      </c>
    </row>
    <row r="30" spans="2:11" x14ac:dyDescent="0.3">
      <c r="B30" s="477" t="str">
        <f>B14</f>
        <v>Autre</v>
      </c>
      <c r="C30" s="623"/>
      <c r="D30" s="474"/>
      <c r="E30" s="474">
        <f>AVERAGE(Bétail!$C$7,Bétail!$I$7)</f>
        <v>0</v>
      </c>
      <c r="F30" s="455">
        <f t="shared" si="2"/>
        <v>0</v>
      </c>
      <c r="G30" s="115"/>
      <c r="H30" s="623"/>
      <c r="I30" s="474"/>
      <c r="J30" s="474">
        <f>AVERAGE(Bétail!$C$9,Bétail!$I$9)</f>
        <v>0</v>
      </c>
      <c r="K30" s="455">
        <f t="shared" si="3"/>
        <v>0</v>
      </c>
    </row>
    <row r="31" spans="2:11" x14ac:dyDescent="0.3">
      <c r="B31" s="478" t="s">
        <v>270</v>
      </c>
      <c r="C31" s="327"/>
      <c r="D31" s="327"/>
      <c r="E31" s="479"/>
      <c r="F31" s="630">
        <f>SUM(F21:F30)</f>
        <v>0</v>
      </c>
      <c r="G31" s="115"/>
      <c r="H31" s="327"/>
      <c r="I31" s="327"/>
      <c r="J31" s="479"/>
      <c r="K31" s="630">
        <f>SUM(K21:K30)</f>
        <v>0</v>
      </c>
    </row>
    <row r="32" spans="2:11" ht="17.25" thickBot="1" x14ac:dyDescent="0.35">
      <c r="B32" s="480" t="s">
        <v>375</v>
      </c>
      <c r="C32" s="481"/>
      <c r="D32" s="481"/>
      <c r="E32" s="482"/>
      <c r="F32" s="631">
        <f>IFERROR(F31/E21/365,0)</f>
        <v>0</v>
      </c>
      <c r="G32" s="115"/>
      <c r="H32" s="481"/>
      <c r="I32" s="481"/>
      <c r="J32" s="482"/>
      <c r="K32" s="631">
        <f>IFERROR(K31/J21/365,0)</f>
        <v>0</v>
      </c>
    </row>
    <row r="35" spans="2:11" x14ac:dyDescent="0.3">
      <c r="B35" s="733" t="s">
        <v>365</v>
      </c>
      <c r="C35" s="732" t="s">
        <v>239</v>
      </c>
      <c r="D35" s="732"/>
      <c r="E35" s="732"/>
      <c r="F35" s="732"/>
      <c r="G35" s="115"/>
      <c r="H35" s="732" t="s">
        <v>188</v>
      </c>
      <c r="I35" s="732"/>
      <c r="J35" s="732"/>
      <c r="K35" s="732"/>
    </row>
    <row r="36" spans="2:11" ht="57" x14ac:dyDescent="0.3">
      <c r="B36" s="734"/>
      <c r="C36" s="473" t="s">
        <v>376</v>
      </c>
      <c r="D36" s="473" t="s">
        <v>377</v>
      </c>
      <c r="E36" s="473" t="s">
        <v>378</v>
      </c>
      <c r="F36" s="473" t="s">
        <v>379</v>
      </c>
      <c r="G36" s="115"/>
      <c r="H36" s="473" t="s">
        <v>376</v>
      </c>
      <c r="I36" s="473" t="s">
        <v>377</v>
      </c>
      <c r="J36" s="473" t="s">
        <v>378</v>
      </c>
      <c r="K36" s="473" t="s">
        <v>379</v>
      </c>
    </row>
    <row r="37" spans="2:11" x14ac:dyDescent="0.3">
      <c r="B37" s="115" t="s">
        <v>366</v>
      </c>
      <c r="C37" s="623"/>
      <c r="D37" s="474"/>
      <c r="E37" s="474">
        <f>AVERAGE(Bétail!$C$8,Bétail!$I$8)</f>
        <v>0</v>
      </c>
      <c r="F37" s="455">
        <f t="shared" ref="F37:F46" si="4">C37*D37*E37</f>
        <v>0</v>
      </c>
      <c r="G37" s="115"/>
      <c r="H37" s="623"/>
      <c r="I37" s="474"/>
      <c r="J37" s="474">
        <f>AVERAGE(Bétail!$C$10,Bétail!$I$10)</f>
        <v>0</v>
      </c>
      <c r="K37" s="455">
        <f t="shared" ref="K37:K46" si="5">H37*I37*J37</f>
        <v>0</v>
      </c>
    </row>
    <row r="38" spans="2:11" x14ac:dyDescent="0.3">
      <c r="B38" s="115" t="s">
        <v>367</v>
      </c>
      <c r="C38" s="623"/>
      <c r="D38" s="474"/>
      <c r="E38" s="474">
        <f>AVERAGE(Bétail!$C$8,Bétail!$I$8)</f>
        <v>0</v>
      </c>
      <c r="F38" s="455">
        <f t="shared" si="4"/>
        <v>0</v>
      </c>
      <c r="G38" s="115"/>
      <c r="H38" s="623"/>
      <c r="I38" s="474"/>
      <c r="J38" s="474">
        <f>AVERAGE(Bétail!$C$10,Bétail!$I$10)</f>
        <v>0</v>
      </c>
      <c r="K38" s="455">
        <f t="shared" si="5"/>
        <v>0</v>
      </c>
    </row>
    <row r="39" spans="2:11" x14ac:dyDescent="0.3">
      <c r="B39" s="115" t="s">
        <v>368</v>
      </c>
      <c r="C39" s="623"/>
      <c r="D39" s="474"/>
      <c r="E39" s="474">
        <f>AVERAGE(Bétail!$C$8,Bétail!$I$8)</f>
        <v>0</v>
      </c>
      <c r="F39" s="455">
        <f t="shared" si="4"/>
        <v>0</v>
      </c>
      <c r="G39" s="115"/>
      <c r="H39" s="623"/>
      <c r="I39" s="474"/>
      <c r="J39" s="474">
        <f>AVERAGE(Bétail!$C$10,Bétail!$I$10)</f>
        <v>0</v>
      </c>
      <c r="K39" s="455">
        <f t="shared" si="5"/>
        <v>0</v>
      </c>
    </row>
    <row r="40" spans="2:11" x14ac:dyDescent="0.3">
      <c r="B40" s="115" t="s">
        <v>369</v>
      </c>
      <c r="C40" s="623"/>
      <c r="D40" s="474"/>
      <c r="E40" s="474">
        <f>AVERAGE(Bétail!$C$8,Bétail!$I$8)</f>
        <v>0</v>
      </c>
      <c r="F40" s="455">
        <f t="shared" si="4"/>
        <v>0</v>
      </c>
      <c r="G40" s="115"/>
      <c r="H40" s="623"/>
      <c r="I40" s="474"/>
      <c r="J40" s="474">
        <f>AVERAGE(Bétail!$C$10,Bétail!$I$10)</f>
        <v>0</v>
      </c>
      <c r="K40" s="455">
        <f t="shared" si="5"/>
        <v>0</v>
      </c>
    </row>
    <row r="41" spans="2:11" x14ac:dyDescent="0.3">
      <c r="B41" s="115" t="s">
        <v>370</v>
      </c>
      <c r="C41" s="623"/>
      <c r="D41" s="474"/>
      <c r="E41" s="474">
        <f>AVERAGE(Bétail!$C$8,Bétail!$I$8)</f>
        <v>0</v>
      </c>
      <c r="F41" s="455">
        <f t="shared" si="4"/>
        <v>0</v>
      </c>
      <c r="G41" s="115"/>
      <c r="H41" s="623"/>
      <c r="I41" s="474"/>
      <c r="J41" s="474">
        <f>AVERAGE(Bétail!$C$10,Bétail!$I$10)</f>
        <v>0</v>
      </c>
      <c r="K41" s="455">
        <f t="shared" si="5"/>
        <v>0</v>
      </c>
    </row>
    <row r="42" spans="2:11" x14ac:dyDescent="0.3">
      <c r="B42" s="115" t="s">
        <v>371</v>
      </c>
      <c r="C42" s="623"/>
      <c r="D42" s="474"/>
      <c r="E42" s="474">
        <f>AVERAGE(Bétail!$C$8,Bétail!$I$8)</f>
        <v>0</v>
      </c>
      <c r="F42" s="455">
        <f t="shared" si="4"/>
        <v>0</v>
      </c>
      <c r="G42" s="115"/>
      <c r="H42" s="623"/>
      <c r="I42" s="474"/>
      <c r="J42" s="474">
        <f>AVERAGE(Bétail!$C$10,Bétail!$I$10)</f>
        <v>0</v>
      </c>
      <c r="K42" s="455">
        <f t="shared" si="5"/>
        <v>0</v>
      </c>
    </row>
    <row r="43" spans="2:11" x14ac:dyDescent="0.3">
      <c r="B43" s="115" t="s">
        <v>372</v>
      </c>
      <c r="C43" s="623"/>
      <c r="D43" s="474"/>
      <c r="E43" s="474">
        <f>AVERAGE(Bétail!$C$8,Bétail!$I$8)</f>
        <v>0</v>
      </c>
      <c r="F43" s="455">
        <f t="shared" si="4"/>
        <v>0</v>
      </c>
      <c r="G43" s="115"/>
      <c r="H43" s="623"/>
      <c r="I43" s="474"/>
      <c r="J43" s="474">
        <f>AVERAGE(Bétail!$C$10,Bétail!$I$10)</f>
        <v>0</v>
      </c>
      <c r="K43" s="455">
        <f t="shared" si="5"/>
        <v>0</v>
      </c>
    </row>
    <row r="44" spans="2:11" x14ac:dyDescent="0.3">
      <c r="B44" s="115" t="s">
        <v>373</v>
      </c>
      <c r="C44" s="623"/>
      <c r="D44" s="474"/>
      <c r="E44" s="474">
        <f>AVERAGE(Bétail!$C$8,Bétail!$I$8)</f>
        <v>0</v>
      </c>
      <c r="F44" s="455">
        <f t="shared" si="4"/>
        <v>0</v>
      </c>
      <c r="G44" s="115"/>
      <c r="H44" s="623"/>
      <c r="I44" s="474"/>
      <c r="J44" s="474">
        <f>AVERAGE(Bétail!$C$10,Bétail!$I$10)</f>
        <v>0</v>
      </c>
      <c r="K44" s="455">
        <f t="shared" si="5"/>
        <v>0</v>
      </c>
    </row>
    <row r="45" spans="2:11" x14ac:dyDescent="0.3">
      <c r="B45" s="477" t="str">
        <f>B29</f>
        <v>Autre</v>
      </c>
      <c r="C45" s="623"/>
      <c r="D45" s="474"/>
      <c r="E45" s="474">
        <f>AVERAGE(Bétail!$C$8,Bétail!$I$8)</f>
        <v>0</v>
      </c>
      <c r="F45" s="455">
        <f t="shared" si="4"/>
        <v>0</v>
      </c>
      <c r="G45" s="115"/>
      <c r="H45" s="623"/>
      <c r="I45" s="474"/>
      <c r="J45" s="474">
        <f>AVERAGE(Bétail!$C$10,Bétail!$I$10)</f>
        <v>0</v>
      </c>
      <c r="K45" s="455">
        <f t="shared" si="5"/>
        <v>0</v>
      </c>
    </row>
    <row r="46" spans="2:11" x14ac:dyDescent="0.3">
      <c r="B46" s="477" t="str">
        <f>B30</f>
        <v>Autre</v>
      </c>
      <c r="C46" s="623"/>
      <c r="D46" s="474"/>
      <c r="E46" s="474">
        <f>AVERAGE(Bétail!$C$8,Bétail!$I$8)</f>
        <v>0</v>
      </c>
      <c r="F46" s="455">
        <f t="shared" si="4"/>
        <v>0</v>
      </c>
      <c r="G46" s="115"/>
      <c r="H46" s="623"/>
      <c r="I46" s="474"/>
      <c r="J46" s="474">
        <f>AVERAGE(Bétail!$C$10,Bétail!$I$10)</f>
        <v>0</v>
      </c>
      <c r="K46" s="455">
        <f t="shared" si="5"/>
        <v>0</v>
      </c>
    </row>
    <row r="47" spans="2:11" x14ac:dyDescent="0.3">
      <c r="B47" s="478" t="s">
        <v>270</v>
      </c>
      <c r="C47" s="327"/>
      <c r="D47" s="327"/>
      <c r="E47" s="479"/>
      <c r="F47" s="630">
        <f>SUM(F37:F46)</f>
        <v>0</v>
      </c>
      <c r="G47" s="115"/>
      <c r="H47" s="327"/>
      <c r="I47" s="327"/>
      <c r="J47" s="479"/>
      <c r="K47" s="630">
        <f>SUM(K37:K46)</f>
        <v>0</v>
      </c>
    </row>
    <row r="48" spans="2:11" ht="17.25" thickBot="1" x14ac:dyDescent="0.35">
      <c r="B48" s="480" t="s">
        <v>375</v>
      </c>
      <c r="C48" s="481"/>
      <c r="D48" s="481"/>
      <c r="E48" s="482"/>
      <c r="F48" s="631">
        <f>IFERROR(F47/E37/365,0)</f>
        <v>0</v>
      </c>
      <c r="G48" s="115"/>
      <c r="H48" s="481"/>
      <c r="I48" s="481"/>
      <c r="J48" s="482"/>
      <c r="K48" s="631">
        <f>IFERROR(K47/J37/365,0)</f>
        <v>0</v>
      </c>
    </row>
  </sheetData>
  <sheetProtection algorithmName="SHA-512" hashValue="M8IEUNOcVvyWK21bmbyI3vsmt14z+T2DnPe/Ym3TV6r36C6ssg04MPq5UYSViTT3xhiZBIDS4e2WSJgLxp/fjQ==" saltValue="sL6kCHdKaylFRY16exUD/Q==" spinCount="100000" sheet="1" objects="1" scenarios="1"/>
  <mergeCells count="9">
    <mergeCell ref="C35:F35"/>
    <mergeCell ref="H35:K35"/>
    <mergeCell ref="B19:B20"/>
    <mergeCell ref="B35:B36"/>
    <mergeCell ref="C3:F3"/>
    <mergeCell ref="B3:B4"/>
    <mergeCell ref="H3:K3"/>
    <mergeCell ref="H19:K19"/>
    <mergeCell ref="C19:F19"/>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3765-61C3-41AD-A7C2-34D2BC5E728C}">
  <sheetPr>
    <tabColor theme="3" tint="0.749992370372631"/>
  </sheetPr>
  <dimension ref="A1:AZ85"/>
  <sheetViews>
    <sheetView showGridLines="0" zoomScaleNormal="100" workbookViewId="0">
      <pane xSplit="2" ySplit="1" topLeftCell="C2" activePane="bottomRight" state="frozen"/>
      <selection activeCell="A18" sqref="A18"/>
      <selection pane="topRight" activeCell="A18" sqref="A18"/>
      <selection pane="bottomLeft" activeCell="A18" sqref="A18"/>
      <selection pane="bottomRight" activeCell="C6" sqref="C6"/>
    </sheetView>
  </sheetViews>
  <sheetFormatPr defaultColWidth="8.625" defaultRowHeight="14.25" x14ac:dyDescent="0.2"/>
  <cols>
    <col min="1" max="1" width="2.5" style="115" customWidth="1"/>
    <col min="2" max="2" width="33.375" style="115" customWidth="1"/>
    <col min="3" max="3" width="12.375" style="115" customWidth="1"/>
    <col min="4" max="4" width="13.5" style="115" customWidth="1"/>
    <col min="5" max="5" width="13.875" style="115" bestFit="1" customWidth="1"/>
    <col min="6" max="6" width="12" style="115" bestFit="1" customWidth="1"/>
    <col min="7" max="7" width="9.125" style="115" bestFit="1" customWidth="1"/>
    <col min="8" max="8" width="12.625" style="115" customWidth="1"/>
    <col min="9" max="9" width="13.125" style="115" customWidth="1"/>
    <col min="10" max="10" width="15.625" style="115" bestFit="1" customWidth="1"/>
    <col min="11" max="11" width="11.125" style="115" bestFit="1" customWidth="1"/>
    <col min="12" max="12" width="10.125" style="115" customWidth="1"/>
    <col min="13" max="13" width="12.625" style="115" customWidth="1"/>
    <col min="14" max="14" width="11.125" style="115" bestFit="1" customWidth="1"/>
    <col min="15" max="15" width="13.375" style="115" customWidth="1"/>
    <col min="16" max="16" width="13.625" style="115" bestFit="1" customWidth="1"/>
    <col min="17" max="17" width="10.375" style="115" customWidth="1"/>
    <col min="18" max="18" width="12.625" style="115" customWidth="1"/>
    <col min="19" max="19" width="11.125" style="115" customWidth="1"/>
    <col min="20" max="20" width="14.375" style="115" customWidth="1"/>
    <col min="21" max="21" width="10.125" style="115" customWidth="1"/>
    <col min="22" max="22" width="8.625" style="115"/>
    <col min="23" max="23" width="12.625" style="115" customWidth="1"/>
    <col min="24" max="24" width="11.125" style="115" customWidth="1"/>
    <col min="25" max="25" width="14.125" style="115" customWidth="1"/>
    <col min="26" max="26" width="10.125" style="115" customWidth="1"/>
    <col min="27" max="27" width="8.625" style="115"/>
    <col min="28" max="28" width="12.625" style="115" customWidth="1"/>
    <col min="29" max="29" width="11.875" style="115" customWidth="1"/>
    <col min="30" max="30" width="14.125" style="115" bestFit="1" customWidth="1"/>
    <col min="31" max="31" width="10.125" style="115" customWidth="1"/>
    <col min="32" max="16384" width="8.625" style="115"/>
  </cols>
  <sheetData>
    <row r="1" spans="1:52" ht="18" x14ac:dyDescent="0.25">
      <c r="A1" s="116" t="s">
        <v>380</v>
      </c>
      <c r="B1" s="116"/>
      <c r="C1" s="471"/>
      <c r="G1" s="472"/>
      <c r="AG1" s="442"/>
      <c r="AH1" s="442"/>
      <c r="AI1" s="442"/>
      <c r="AJ1" s="442"/>
      <c r="AK1" s="442"/>
      <c r="AL1" s="442"/>
      <c r="AM1" s="442"/>
      <c r="AN1" s="442"/>
      <c r="AO1" s="442"/>
      <c r="AP1" s="442"/>
      <c r="AQ1" s="442"/>
      <c r="AR1" s="442"/>
      <c r="AS1" s="442"/>
      <c r="AT1" s="442"/>
      <c r="AU1" s="442"/>
      <c r="AV1" s="442"/>
      <c r="AW1" s="442"/>
      <c r="AX1" s="442"/>
      <c r="AY1" s="442"/>
      <c r="AZ1" s="442"/>
    </row>
    <row r="2" spans="1:52" x14ac:dyDescent="0.2">
      <c r="G2" s="472"/>
      <c r="AG2" s="442"/>
      <c r="AH2" s="442"/>
      <c r="AI2" s="442"/>
      <c r="AJ2" s="442"/>
      <c r="AK2" s="442"/>
      <c r="AL2" s="442"/>
      <c r="AM2" s="442"/>
      <c r="AN2" s="442"/>
      <c r="AO2" s="442"/>
      <c r="AP2" s="442"/>
      <c r="AQ2" s="442"/>
      <c r="AR2" s="442"/>
      <c r="AS2" s="442"/>
      <c r="AT2" s="442"/>
      <c r="AU2" s="442"/>
      <c r="AV2" s="442"/>
      <c r="AW2" s="442"/>
      <c r="AX2" s="442"/>
      <c r="AY2" s="442"/>
      <c r="AZ2" s="442"/>
    </row>
    <row r="3" spans="1:52" ht="15.75" x14ac:dyDescent="0.25">
      <c r="B3" s="624" t="s">
        <v>381</v>
      </c>
      <c r="G3" s="472"/>
      <c r="AG3" s="442"/>
      <c r="AH3" s="442"/>
      <c r="AI3" s="442"/>
      <c r="AJ3" s="442"/>
      <c r="AK3" s="442"/>
      <c r="AL3" s="442"/>
      <c r="AM3" s="442"/>
      <c r="AN3" s="442"/>
      <c r="AO3" s="442"/>
      <c r="AP3" s="442"/>
      <c r="AQ3" s="442"/>
      <c r="AR3" s="442"/>
      <c r="AS3" s="442"/>
      <c r="AT3" s="442"/>
      <c r="AU3" s="442"/>
      <c r="AV3" s="442"/>
      <c r="AW3" s="442"/>
      <c r="AX3" s="442"/>
      <c r="AY3" s="442"/>
      <c r="AZ3" s="442"/>
    </row>
    <row r="4" spans="1:52" x14ac:dyDescent="0.2">
      <c r="B4" s="471"/>
      <c r="D4" s="483" t="s">
        <v>400</v>
      </c>
      <c r="E4" s="484"/>
      <c r="F4" s="484"/>
      <c r="G4" s="484"/>
      <c r="H4" s="484"/>
      <c r="I4" s="484"/>
      <c r="J4" s="484"/>
      <c r="K4" s="485"/>
      <c r="AF4" s="486"/>
      <c r="AG4" s="442"/>
      <c r="AH4" s="442"/>
      <c r="AI4" s="442"/>
      <c r="AJ4" s="442"/>
      <c r="AK4" s="442"/>
      <c r="AL4" s="442"/>
      <c r="AM4" s="442"/>
      <c r="AN4" s="442"/>
      <c r="AO4" s="442"/>
      <c r="AP4" s="442"/>
      <c r="AQ4" s="442"/>
      <c r="AR4" s="442"/>
      <c r="AS4" s="442"/>
      <c r="AT4" s="442"/>
      <c r="AU4" s="442"/>
      <c r="AV4" s="442"/>
      <c r="AW4" s="442"/>
      <c r="AX4" s="442"/>
      <c r="AY4" s="442"/>
      <c r="AZ4" s="442"/>
    </row>
    <row r="5" spans="1:52" ht="67.7" customHeight="1" x14ac:dyDescent="0.2">
      <c r="B5" s="487" t="s">
        <v>382</v>
      </c>
      <c r="C5" s="473" t="s">
        <v>397</v>
      </c>
      <c r="D5" s="488" t="s">
        <v>298</v>
      </c>
      <c r="E5" s="473" t="s">
        <v>402</v>
      </c>
      <c r="F5" s="473" t="s">
        <v>403</v>
      </c>
      <c r="G5" s="473" t="s">
        <v>404</v>
      </c>
      <c r="H5" s="473" t="s">
        <v>405</v>
      </c>
      <c r="I5" s="473" t="s">
        <v>406</v>
      </c>
      <c r="J5" s="473" t="s">
        <v>407</v>
      </c>
      <c r="K5" s="489" t="s">
        <v>306</v>
      </c>
      <c r="L5" s="351"/>
      <c r="M5" s="473" t="s">
        <v>408</v>
      </c>
      <c r="N5" s="473" t="s">
        <v>409</v>
      </c>
      <c r="O5" s="473" t="s">
        <v>410</v>
      </c>
      <c r="P5" s="473" t="s">
        <v>411</v>
      </c>
      <c r="Q5" s="473" t="s">
        <v>311</v>
      </c>
      <c r="R5" s="473" t="s">
        <v>743</v>
      </c>
      <c r="S5" s="473" t="s">
        <v>744</v>
      </c>
      <c r="T5" s="473" t="s">
        <v>745</v>
      </c>
      <c r="AE5" s="486"/>
      <c r="AF5" s="486"/>
      <c r="AG5" s="442"/>
      <c r="AH5" s="442"/>
      <c r="AI5" s="442"/>
      <c r="AJ5" s="442"/>
      <c r="AK5" s="442"/>
      <c r="AL5" s="442"/>
      <c r="AM5" s="442"/>
      <c r="AN5" s="442"/>
      <c r="AO5" s="442"/>
      <c r="AP5" s="442"/>
      <c r="AQ5" s="442"/>
      <c r="AR5" s="442"/>
      <c r="AS5" s="442"/>
      <c r="AT5" s="442"/>
      <c r="AU5" s="442"/>
      <c r="AV5" s="442"/>
      <c r="AW5" s="442"/>
      <c r="AX5" s="442"/>
      <c r="AY5" s="442"/>
      <c r="AZ5" s="442"/>
    </row>
    <row r="6" spans="1:52" x14ac:dyDescent="0.2">
      <c r="B6" s="115" t="str">
        <f>'Utilisation des aliments'!B5</f>
        <v>Ensilage de maïs</v>
      </c>
      <c r="C6" s="490"/>
      <c r="D6" s="498"/>
      <c r="E6" s="493"/>
      <c r="F6" s="493"/>
      <c r="G6" s="493"/>
      <c r="H6" s="494">
        <f>SUM('Utilisation des aliments'!F5,'Utilisation des aliments'!F37,'Utilisation des aliments'!K37)*0.000453592</f>
        <v>0</v>
      </c>
      <c r="I6" s="494">
        <f>SUM('Utilisation des aliments'!K5,'Utilisation des aliments'!F21,'Utilisation des aliments'!K21)*0.000453592</f>
        <v>0</v>
      </c>
      <c r="J6" s="492"/>
      <c r="K6" s="495">
        <f>D6+E6+F6-G6-H6-I6-J6</f>
        <v>0</v>
      </c>
      <c r="L6" s="74"/>
      <c r="M6" s="496"/>
      <c r="N6" s="496"/>
      <c r="O6" s="497">
        <f t="shared" ref="O6:O15" si="0">D6*M6</f>
        <v>0</v>
      </c>
      <c r="P6" s="497">
        <f>K6*N6</f>
        <v>0</v>
      </c>
      <c r="Q6" s="497">
        <f>AVERAGE(O6:P6)</f>
        <v>0</v>
      </c>
      <c r="R6" s="115" t="str">
        <f>IFERROR(AVERAGE(M6:N6)*H6,"")</f>
        <v/>
      </c>
      <c r="S6" s="115" t="str">
        <f>IFERROR(AVERAGE(M6:N6)*I6,"")</f>
        <v/>
      </c>
      <c r="T6" s="286">
        <f>SUM(R6:S6)</f>
        <v>0</v>
      </c>
      <c r="AE6" s="486"/>
      <c r="AF6" s="486"/>
      <c r="AG6" s="442"/>
      <c r="AH6" s="442"/>
      <c r="AI6" s="442"/>
      <c r="AJ6" s="442"/>
      <c r="AK6" s="442"/>
      <c r="AL6" s="442"/>
      <c r="AM6" s="442"/>
      <c r="AN6" s="442"/>
      <c r="AO6" s="442"/>
      <c r="AP6" s="442"/>
      <c r="AQ6" s="442"/>
      <c r="AR6" s="442"/>
      <c r="AS6" s="442"/>
      <c r="AT6" s="442"/>
      <c r="AU6" s="442"/>
      <c r="AV6" s="442"/>
      <c r="AW6" s="442"/>
      <c r="AX6" s="442"/>
      <c r="AY6" s="442"/>
      <c r="AZ6" s="442"/>
    </row>
    <row r="7" spans="1:52" x14ac:dyDescent="0.2">
      <c r="B7" s="115" t="str">
        <f>'Utilisation des aliments'!B6</f>
        <v>Ensilage de luzerne</v>
      </c>
      <c r="C7" s="490"/>
      <c r="D7" s="498"/>
      <c r="E7" s="493"/>
      <c r="F7" s="493"/>
      <c r="G7" s="493"/>
      <c r="H7" s="494">
        <f>SUM('Utilisation des aliments'!F6,'Utilisation des aliments'!F38,'Utilisation des aliments'!K38)*0.000453592</f>
        <v>0</v>
      </c>
      <c r="I7" s="494">
        <f>SUM('Utilisation des aliments'!K6,'Utilisation des aliments'!F22,'Utilisation des aliments'!K22)*0.000453592</f>
        <v>0</v>
      </c>
      <c r="J7" s="492"/>
      <c r="K7" s="495">
        <f t="shared" ref="K7:K15" si="1">D7+E7+F7-G7-H7-I7-J7</f>
        <v>0</v>
      </c>
      <c r="L7" s="74"/>
      <c r="M7" s="496"/>
      <c r="N7" s="496"/>
      <c r="O7" s="497">
        <f t="shared" si="0"/>
        <v>0</v>
      </c>
      <c r="P7" s="497">
        <f t="shared" ref="P7:P15" si="2">K7*N7</f>
        <v>0</v>
      </c>
      <c r="Q7" s="497">
        <f t="shared" ref="Q7:Q15" si="3">AVERAGE(O7:P7)</f>
        <v>0</v>
      </c>
      <c r="R7" s="115" t="str">
        <f t="shared" ref="R7:R15" si="4">IFERROR(AVERAGE(M7:N7)*H7,"")</f>
        <v/>
      </c>
      <c r="S7" s="115" t="str">
        <f t="shared" ref="S7:S15" si="5">IFERROR(AVERAGE(M7:N7)*I7,"")</f>
        <v/>
      </c>
      <c r="T7" s="286">
        <f t="shared" ref="T7:T15" si="6">SUM(R7:S7)</f>
        <v>0</v>
      </c>
      <c r="AE7" s="486"/>
      <c r="AF7" s="486"/>
      <c r="AG7" s="442"/>
      <c r="AH7" s="442"/>
      <c r="AI7" s="442"/>
      <c r="AJ7" s="442"/>
      <c r="AK7" s="442"/>
      <c r="AL7" s="442"/>
      <c r="AM7" s="442"/>
      <c r="AN7" s="442"/>
      <c r="AO7" s="442"/>
      <c r="AP7" s="442"/>
      <c r="AQ7" s="442"/>
      <c r="AR7" s="442"/>
      <c r="AS7" s="442"/>
      <c r="AT7" s="442"/>
      <c r="AU7" s="442"/>
      <c r="AV7" s="442"/>
      <c r="AW7" s="442"/>
      <c r="AX7" s="442"/>
      <c r="AY7" s="442"/>
      <c r="AZ7" s="442"/>
    </row>
    <row r="8" spans="1:52" x14ac:dyDescent="0.2">
      <c r="B8" s="115" t="str">
        <f>'Utilisation des aliments'!B7</f>
        <v>Ensilage de cultures de couverture</v>
      </c>
      <c r="C8" s="490"/>
      <c r="D8" s="498"/>
      <c r="E8" s="493"/>
      <c r="F8" s="493"/>
      <c r="G8" s="493"/>
      <c r="H8" s="494">
        <f>SUM('Utilisation des aliments'!F7,'Utilisation des aliments'!F39,'Utilisation des aliments'!K39)*0.000453592</f>
        <v>0</v>
      </c>
      <c r="I8" s="494">
        <f>SUM('Utilisation des aliments'!K7,'Utilisation des aliments'!F23,'Utilisation des aliments'!K23)*0.000453592</f>
        <v>0</v>
      </c>
      <c r="J8" s="492"/>
      <c r="K8" s="499">
        <f t="shared" si="1"/>
        <v>0</v>
      </c>
      <c r="L8" s="74"/>
      <c r="M8" s="496"/>
      <c r="N8" s="496"/>
      <c r="O8" s="497">
        <f t="shared" si="0"/>
        <v>0</v>
      </c>
      <c r="P8" s="497">
        <f t="shared" si="2"/>
        <v>0</v>
      </c>
      <c r="Q8" s="497">
        <f t="shared" si="3"/>
        <v>0</v>
      </c>
      <c r="R8" s="115" t="str">
        <f t="shared" si="4"/>
        <v/>
      </c>
      <c r="S8" s="115" t="str">
        <f t="shared" si="5"/>
        <v/>
      </c>
      <c r="T8" s="286">
        <f t="shared" si="6"/>
        <v>0</v>
      </c>
      <c r="AE8" s="486"/>
      <c r="AF8" s="486"/>
      <c r="AG8" s="442"/>
      <c r="AH8" s="442"/>
      <c r="AI8" s="442"/>
      <c r="AJ8" s="442"/>
      <c r="AK8" s="442"/>
      <c r="AL8" s="442"/>
      <c r="AM8" s="442"/>
      <c r="AN8" s="442"/>
      <c r="AO8" s="442"/>
      <c r="AP8" s="442"/>
      <c r="AQ8" s="442"/>
      <c r="AR8" s="442"/>
      <c r="AS8" s="442"/>
      <c r="AT8" s="442"/>
      <c r="AU8" s="442"/>
      <c r="AV8" s="442"/>
      <c r="AW8" s="442"/>
      <c r="AX8" s="442"/>
      <c r="AY8" s="442"/>
      <c r="AZ8" s="442"/>
    </row>
    <row r="9" spans="1:52" x14ac:dyDescent="0.2">
      <c r="B9" s="115" t="str">
        <f>'Utilisation des aliments'!B8</f>
        <v>Ensilage préfané</v>
      </c>
      <c r="C9" s="490"/>
      <c r="D9" s="498"/>
      <c r="E9" s="493"/>
      <c r="F9" s="493"/>
      <c r="G9" s="493"/>
      <c r="H9" s="494">
        <f>SUM('Utilisation des aliments'!F8,'Utilisation des aliments'!F40,'Utilisation des aliments'!K40)*0.000453592</f>
        <v>0</v>
      </c>
      <c r="I9" s="494">
        <f>SUM('Utilisation des aliments'!K8,'Utilisation des aliments'!F24,'Utilisation des aliments'!K24)*0.000453592</f>
        <v>0</v>
      </c>
      <c r="J9" s="492"/>
      <c r="K9" s="499">
        <f t="shared" si="1"/>
        <v>0</v>
      </c>
      <c r="L9" s="74"/>
      <c r="M9" s="496"/>
      <c r="N9" s="496"/>
      <c r="O9" s="497">
        <f t="shared" si="0"/>
        <v>0</v>
      </c>
      <c r="P9" s="497">
        <f t="shared" si="2"/>
        <v>0</v>
      </c>
      <c r="Q9" s="497">
        <f t="shared" si="3"/>
        <v>0</v>
      </c>
      <c r="R9" s="115" t="str">
        <f t="shared" si="4"/>
        <v/>
      </c>
      <c r="S9" s="115" t="str">
        <f t="shared" si="5"/>
        <v/>
      </c>
      <c r="T9" s="286">
        <f t="shared" si="6"/>
        <v>0</v>
      </c>
      <c r="AE9" s="486"/>
      <c r="AF9" s="486"/>
      <c r="AG9" s="442"/>
      <c r="AH9" s="442"/>
      <c r="AI9" s="442"/>
      <c r="AJ9" s="442"/>
      <c r="AK9" s="442"/>
      <c r="AL9" s="442"/>
      <c r="AM9" s="442"/>
      <c r="AN9" s="442"/>
      <c r="AO9" s="442"/>
      <c r="AP9" s="442"/>
      <c r="AQ9" s="442"/>
      <c r="AR9" s="442"/>
      <c r="AS9" s="442"/>
      <c r="AT9" s="442"/>
      <c r="AU9" s="442"/>
      <c r="AV9" s="442"/>
      <c r="AW9" s="442"/>
      <c r="AX9" s="442"/>
      <c r="AY9" s="442"/>
      <c r="AZ9" s="442"/>
    </row>
    <row r="10" spans="1:52" x14ac:dyDescent="0.2">
      <c r="B10" s="115" t="str">
        <f>'Utilisation des aliments'!B9</f>
        <v>Foin</v>
      </c>
      <c r="C10" s="490"/>
      <c r="D10" s="498"/>
      <c r="E10" s="493"/>
      <c r="F10" s="493"/>
      <c r="G10" s="493"/>
      <c r="H10" s="494">
        <f>SUM('Utilisation des aliments'!F9,'Utilisation des aliments'!F41,'Utilisation des aliments'!K41)*0.000453592</f>
        <v>0</v>
      </c>
      <c r="I10" s="494">
        <f>SUM('Utilisation des aliments'!K9,'Utilisation des aliments'!F25,'Utilisation des aliments'!K25)*0.000453592</f>
        <v>0</v>
      </c>
      <c r="J10" s="492"/>
      <c r="K10" s="499">
        <f t="shared" si="1"/>
        <v>0</v>
      </c>
      <c r="L10" s="74"/>
      <c r="M10" s="496"/>
      <c r="N10" s="496"/>
      <c r="O10" s="497">
        <f t="shared" si="0"/>
        <v>0</v>
      </c>
      <c r="P10" s="497">
        <f t="shared" si="2"/>
        <v>0</v>
      </c>
      <c r="Q10" s="497">
        <f t="shared" si="3"/>
        <v>0</v>
      </c>
      <c r="R10" s="115" t="str">
        <f t="shared" si="4"/>
        <v/>
      </c>
      <c r="S10" s="115" t="str">
        <f t="shared" si="5"/>
        <v/>
      </c>
      <c r="T10" s="286">
        <f t="shared" si="6"/>
        <v>0</v>
      </c>
      <c r="AE10" s="486"/>
      <c r="AF10" s="486"/>
      <c r="AG10" s="442"/>
      <c r="AH10" s="442"/>
      <c r="AI10" s="442"/>
      <c r="AJ10" s="442"/>
      <c r="AK10" s="442"/>
      <c r="AL10" s="442"/>
      <c r="AM10" s="442"/>
      <c r="AN10" s="442"/>
      <c r="AO10" s="442"/>
      <c r="AP10" s="442"/>
      <c r="AQ10" s="442"/>
      <c r="AR10" s="442"/>
      <c r="AS10" s="442"/>
      <c r="AT10" s="442"/>
      <c r="AU10" s="442"/>
      <c r="AV10" s="442"/>
      <c r="AW10" s="442"/>
      <c r="AX10" s="442"/>
      <c r="AY10" s="442"/>
      <c r="AZ10" s="442"/>
    </row>
    <row r="11" spans="1:52" x14ac:dyDescent="0.2">
      <c r="B11" s="115" t="str">
        <f>'Utilisation des aliments'!B10</f>
        <v>Maïs</v>
      </c>
      <c r="C11" s="490"/>
      <c r="D11" s="498"/>
      <c r="E11" s="493"/>
      <c r="F11" s="493"/>
      <c r="G11" s="493"/>
      <c r="H11" s="494">
        <f>SUM('Utilisation des aliments'!F10,'Utilisation des aliments'!F42,'Utilisation des aliments'!K42)*0.000453592</f>
        <v>0</v>
      </c>
      <c r="I11" s="494">
        <f>SUM('Utilisation des aliments'!K10,'Utilisation des aliments'!F26,'Utilisation des aliments'!K26)*0.000453592</f>
        <v>0</v>
      </c>
      <c r="J11" s="492"/>
      <c r="K11" s="499">
        <f t="shared" si="1"/>
        <v>0</v>
      </c>
      <c r="L11" s="74"/>
      <c r="M11" s="496"/>
      <c r="N11" s="496"/>
      <c r="O11" s="497">
        <f t="shared" si="0"/>
        <v>0</v>
      </c>
      <c r="P11" s="497">
        <f t="shared" si="2"/>
        <v>0</v>
      </c>
      <c r="Q11" s="497">
        <f t="shared" si="3"/>
        <v>0</v>
      </c>
      <c r="R11" s="115" t="str">
        <f t="shared" si="4"/>
        <v/>
      </c>
      <c r="S11" s="115" t="str">
        <f t="shared" si="5"/>
        <v/>
      </c>
      <c r="T11" s="286">
        <f t="shared" si="6"/>
        <v>0</v>
      </c>
      <c r="AE11" s="486"/>
      <c r="AF11" s="486"/>
      <c r="AG11" s="442"/>
      <c r="AH11" s="442"/>
      <c r="AI11" s="442"/>
      <c r="AJ11" s="442"/>
      <c r="AK11" s="442"/>
      <c r="AL11" s="442"/>
      <c r="AM11" s="442"/>
      <c r="AN11" s="442"/>
      <c r="AO11" s="442"/>
      <c r="AP11" s="442"/>
      <c r="AQ11" s="442"/>
      <c r="AR11" s="442"/>
      <c r="AS11" s="442"/>
      <c r="AT11" s="442"/>
      <c r="AU11" s="442"/>
      <c r="AV11" s="442"/>
      <c r="AW11" s="442"/>
      <c r="AX11" s="442"/>
      <c r="AY11" s="442"/>
      <c r="AZ11" s="442"/>
    </row>
    <row r="12" spans="1:52" x14ac:dyDescent="0.2">
      <c r="B12" s="115" t="str">
        <f>'Utilisation des aliments'!B11</f>
        <v>Grains mélangés</v>
      </c>
      <c r="C12" s="490"/>
      <c r="D12" s="498"/>
      <c r="E12" s="493"/>
      <c r="F12" s="493"/>
      <c r="G12" s="493"/>
      <c r="H12" s="494">
        <f>SUM('Utilisation des aliments'!F11,'Utilisation des aliments'!F43,'Utilisation des aliments'!K43)*0.000453592</f>
        <v>0</v>
      </c>
      <c r="I12" s="494">
        <f>SUM('Utilisation des aliments'!K11,'Utilisation des aliments'!F27,'Utilisation des aliments'!K27)*0.000453592</f>
        <v>0</v>
      </c>
      <c r="J12" s="492"/>
      <c r="K12" s="499">
        <f t="shared" si="1"/>
        <v>0</v>
      </c>
      <c r="L12" s="74"/>
      <c r="M12" s="496"/>
      <c r="N12" s="496"/>
      <c r="O12" s="497">
        <f t="shared" si="0"/>
        <v>0</v>
      </c>
      <c r="P12" s="497">
        <f t="shared" si="2"/>
        <v>0</v>
      </c>
      <c r="Q12" s="497">
        <f t="shared" si="3"/>
        <v>0</v>
      </c>
      <c r="R12" s="115" t="str">
        <f t="shared" si="4"/>
        <v/>
      </c>
      <c r="S12" s="115" t="str">
        <f t="shared" si="5"/>
        <v/>
      </c>
      <c r="T12" s="286">
        <f t="shared" si="6"/>
        <v>0</v>
      </c>
      <c r="AE12" s="486"/>
      <c r="AF12" s="486"/>
      <c r="AG12" s="442"/>
      <c r="AH12" s="442"/>
      <c r="AI12" s="442"/>
      <c r="AJ12" s="442"/>
      <c r="AK12" s="442"/>
      <c r="AL12" s="442"/>
      <c r="AM12" s="442"/>
      <c r="AN12" s="442"/>
      <c r="AO12" s="442"/>
      <c r="AP12" s="442"/>
      <c r="AQ12" s="442"/>
      <c r="AR12" s="442"/>
      <c r="AS12" s="442"/>
      <c r="AT12" s="442"/>
      <c r="AU12" s="442"/>
      <c r="AV12" s="442"/>
      <c r="AW12" s="442"/>
      <c r="AX12" s="442"/>
      <c r="AY12" s="442"/>
      <c r="AZ12" s="442"/>
    </row>
    <row r="13" spans="1:52" x14ac:dyDescent="0.2">
      <c r="B13" s="115" t="str">
        <f>'Utilisation des aliments'!B12</f>
        <v>Paille</v>
      </c>
      <c r="C13" s="490"/>
      <c r="D13" s="498"/>
      <c r="E13" s="493"/>
      <c r="F13" s="493"/>
      <c r="G13" s="493"/>
      <c r="H13" s="494">
        <f>SUM('Utilisation des aliments'!F12,'Utilisation des aliments'!F44,'Utilisation des aliments'!K44)*0.000453592</f>
        <v>0</v>
      </c>
      <c r="I13" s="494">
        <f>SUM('Utilisation des aliments'!K12,'Utilisation des aliments'!F28,'Utilisation des aliments'!K28)*0.000453592</f>
        <v>0</v>
      </c>
      <c r="J13" s="492"/>
      <c r="K13" s="499">
        <f t="shared" si="1"/>
        <v>0</v>
      </c>
      <c r="L13" s="74"/>
      <c r="M13" s="496"/>
      <c r="N13" s="496"/>
      <c r="O13" s="497">
        <f t="shared" si="0"/>
        <v>0</v>
      </c>
      <c r="P13" s="497">
        <f t="shared" si="2"/>
        <v>0</v>
      </c>
      <c r="Q13" s="497">
        <f t="shared" si="3"/>
        <v>0</v>
      </c>
      <c r="R13" s="115" t="str">
        <f t="shared" si="4"/>
        <v/>
      </c>
      <c r="S13" s="115" t="str">
        <f t="shared" si="5"/>
        <v/>
      </c>
      <c r="T13" s="286">
        <f t="shared" si="6"/>
        <v>0</v>
      </c>
      <c r="AE13" s="486"/>
      <c r="AF13" s="486"/>
      <c r="AG13" s="442"/>
      <c r="AH13" s="442"/>
      <c r="AI13" s="442"/>
      <c r="AJ13" s="442"/>
      <c r="AK13" s="442"/>
      <c r="AL13" s="442"/>
      <c r="AM13" s="442"/>
      <c r="AN13" s="442"/>
      <c r="AO13" s="442"/>
      <c r="AP13" s="442"/>
      <c r="AQ13" s="442"/>
      <c r="AR13" s="442"/>
      <c r="AS13" s="442"/>
      <c r="AT13" s="442"/>
      <c r="AU13" s="442"/>
      <c r="AV13" s="442"/>
      <c r="AW13" s="442"/>
      <c r="AX13" s="442"/>
      <c r="AY13" s="442"/>
      <c r="AZ13" s="442"/>
    </row>
    <row r="14" spans="1:52" x14ac:dyDescent="0.2">
      <c r="B14" s="115" t="str">
        <f>'Utilisation des aliments'!B13</f>
        <v>Autre</v>
      </c>
      <c r="C14" s="490"/>
      <c r="D14" s="498"/>
      <c r="E14" s="493"/>
      <c r="F14" s="493"/>
      <c r="G14" s="493"/>
      <c r="H14" s="494">
        <f>SUM('Utilisation des aliments'!F13,'Utilisation des aliments'!F45,'Utilisation des aliments'!K45)*0.000453592</f>
        <v>0</v>
      </c>
      <c r="I14" s="494">
        <f>SUM('Utilisation des aliments'!K13,'Utilisation des aliments'!F29,'Utilisation des aliments'!K29)*0.000453592</f>
        <v>0</v>
      </c>
      <c r="J14" s="492"/>
      <c r="K14" s="499">
        <f t="shared" si="1"/>
        <v>0</v>
      </c>
      <c r="L14" s="74"/>
      <c r="M14" s="496"/>
      <c r="N14" s="496"/>
      <c r="O14" s="497">
        <f t="shared" si="0"/>
        <v>0</v>
      </c>
      <c r="P14" s="497">
        <f t="shared" si="2"/>
        <v>0</v>
      </c>
      <c r="Q14" s="497">
        <f t="shared" si="3"/>
        <v>0</v>
      </c>
      <c r="R14" s="115" t="str">
        <f t="shared" si="4"/>
        <v/>
      </c>
      <c r="S14" s="115" t="str">
        <f t="shared" si="5"/>
        <v/>
      </c>
      <c r="T14" s="286">
        <f t="shared" si="6"/>
        <v>0</v>
      </c>
      <c r="AE14" s="486"/>
      <c r="AF14" s="486"/>
      <c r="AG14" s="442"/>
      <c r="AH14" s="442"/>
      <c r="AI14" s="442"/>
      <c r="AJ14" s="442"/>
      <c r="AK14" s="442"/>
      <c r="AL14" s="442"/>
      <c r="AM14" s="442"/>
      <c r="AN14" s="442"/>
      <c r="AO14" s="442"/>
      <c r="AP14" s="442"/>
      <c r="AQ14" s="442"/>
      <c r="AR14" s="442"/>
      <c r="AS14" s="442"/>
      <c r="AT14" s="442"/>
      <c r="AU14" s="442"/>
      <c r="AV14" s="442"/>
      <c r="AW14" s="442"/>
      <c r="AX14" s="442"/>
      <c r="AY14" s="442"/>
      <c r="AZ14" s="442"/>
    </row>
    <row r="15" spans="1:52" x14ac:dyDescent="0.2">
      <c r="B15" s="115" t="str">
        <f>'Utilisation des aliments'!B14</f>
        <v>Autre</v>
      </c>
      <c r="C15" s="490"/>
      <c r="D15" s="498"/>
      <c r="E15" s="493"/>
      <c r="F15" s="493"/>
      <c r="G15" s="493"/>
      <c r="H15" s="494">
        <f>SUM('Utilisation des aliments'!F14,'Utilisation des aliments'!F46,'Utilisation des aliments'!K46)*0.000453592</f>
        <v>0</v>
      </c>
      <c r="I15" s="494">
        <f>SUM('Utilisation des aliments'!K14,'Utilisation des aliments'!F30,'Utilisation des aliments'!K30)*0.000453592</f>
        <v>0</v>
      </c>
      <c r="J15" s="492"/>
      <c r="K15" s="499">
        <f t="shared" si="1"/>
        <v>0</v>
      </c>
      <c r="L15" s="74"/>
      <c r="M15" s="496"/>
      <c r="N15" s="496"/>
      <c r="O15" s="497">
        <f t="shared" si="0"/>
        <v>0</v>
      </c>
      <c r="P15" s="497">
        <f t="shared" si="2"/>
        <v>0</v>
      </c>
      <c r="Q15" s="497">
        <f t="shared" si="3"/>
        <v>0</v>
      </c>
      <c r="R15" s="115" t="str">
        <f t="shared" si="4"/>
        <v/>
      </c>
      <c r="S15" s="115" t="str">
        <f t="shared" si="5"/>
        <v/>
      </c>
      <c r="T15" s="286">
        <f t="shared" si="6"/>
        <v>0</v>
      </c>
      <c r="AE15" s="486"/>
      <c r="AF15" s="486"/>
      <c r="AG15" s="442"/>
      <c r="AH15" s="442"/>
      <c r="AI15" s="442"/>
      <c r="AJ15" s="442"/>
      <c r="AK15" s="442"/>
      <c r="AL15" s="442"/>
      <c r="AM15" s="442"/>
      <c r="AN15" s="442"/>
      <c r="AO15" s="442"/>
      <c r="AP15" s="442"/>
      <c r="AQ15" s="442"/>
      <c r="AR15" s="442"/>
      <c r="AS15" s="442"/>
      <c r="AT15" s="442"/>
      <c r="AU15" s="442"/>
      <c r="AV15" s="442"/>
      <c r="AW15" s="442"/>
      <c r="AX15" s="442"/>
      <c r="AY15" s="442"/>
      <c r="AZ15" s="442"/>
    </row>
    <row r="16" spans="1:52" x14ac:dyDescent="0.2">
      <c r="B16" s="500" t="s">
        <v>270</v>
      </c>
      <c r="C16" s="501">
        <f>SUM(C6:C15)</f>
        <v>0</v>
      </c>
      <c r="D16" s="502">
        <f t="shared" ref="D16:K16" si="7">SUM(D6:D15)</f>
        <v>0</v>
      </c>
      <c r="E16" s="503">
        <f t="shared" si="7"/>
        <v>0</v>
      </c>
      <c r="F16" s="503">
        <f>SUM(F6:F15)</f>
        <v>0</v>
      </c>
      <c r="G16" s="503">
        <f t="shared" si="7"/>
        <v>0</v>
      </c>
      <c r="H16" s="503">
        <f t="shared" si="7"/>
        <v>0</v>
      </c>
      <c r="I16" s="503">
        <f t="shared" si="7"/>
        <v>0</v>
      </c>
      <c r="J16" s="503">
        <f t="shared" si="7"/>
        <v>0</v>
      </c>
      <c r="K16" s="504">
        <f t="shared" si="7"/>
        <v>0</v>
      </c>
      <c r="M16" s="505"/>
      <c r="N16" s="505"/>
      <c r="O16" s="506">
        <f>SUM(O6:O15)</f>
        <v>0</v>
      </c>
      <c r="P16" s="506">
        <f>SUM(P6:P15)</f>
        <v>0</v>
      </c>
      <c r="Q16" s="506">
        <f>SUM(Q6:Q15)</f>
        <v>0</v>
      </c>
      <c r="R16" s="506">
        <f t="shared" ref="R16:T16" si="8">SUM(R6:R15)</f>
        <v>0</v>
      </c>
      <c r="S16" s="506">
        <f t="shared" si="8"/>
        <v>0</v>
      </c>
      <c r="T16" s="506">
        <f t="shared" si="8"/>
        <v>0</v>
      </c>
      <c r="AE16" s="486"/>
      <c r="AF16" s="486"/>
      <c r="AG16" s="442"/>
      <c r="AH16" s="442"/>
      <c r="AI16" s="442"/>
      <c r="AJ16" s="442"/>
      <c r="AK16" s="442"/>
      <c r="AL16" s="442"/>
      <c r="AM16" s="442"/>
      <c r="AN16" s="442"/>
      <c r="AO16" s="442"/>
      <c r="AP16" s="442"/>
      <c r="AQ16" s="442"/>
      <c r="AR16" s="442"/>
      <c r="AS16" s="442"/>
      <c r="AT16" s="442"/>
      <c r="AU16" s="442"/>
      <c r="AV16" s="442"/>
      <c r="AW16" s="442"/>
      <c r="AX16" s="442"/>
      <c r="AY16" s="442"/>
      <c r="AZ16" s="442"/>
    </row>
    <row r="17" spans="2:52" ht="39.6" customHeight="1" x14ac:dyDescent="0.2">
      <c r="F17" s="507"/>
      <c r="AF17" s="486"/>
      <c r="AG17" s="442"/>
      <c r="AH17" s="442"/>
      <c r="AI17" s="442"/>
      <c r="AJ17" s="442"/>
      <c r="AK17" s="442"/>
      <c r="AL17" s="442"/>
      <c r="AM17" s="442"/>
      <c r="AN17" s="442"/>
      <c r="AO17" s="442"/>
      <c r="AP17" s="442"/>
      <c r="AQ17" s="442"/>
      <c r="AR17" s="442"/>
      <c r="AS17" s="442"/>
      <c r="AT17" s="442"/>
      <c r="AU17" s="442"/>
      <c r="AV17" s="442"/>
      <c r="AW17" s="442"/>
      <c r="AX17" s="442"/>
      <c r="AY17" s="442"/>
      <c r="AZ17" s="442"/>
    </row>
    <row r="18" spans="2:52" x14ac:dyDescent="0.2">
      <c r="D18" s="483" t="s">
        <v>400</v>
      </c>
      <c r="E18" s="508"/>
      <c r="F18" s="509"/>
      <c r="G18" s="510"/>
      <c r="AF18" s="486"/>
      <c r="AG18" s="442"/>
      <c r="AH18" s="442"/>
      <c r="AI18" s="442"/>
      <c r="AJ18" s="442"/>
      <c r="AK18" s="442"/>
      <c r="AL18" s="442"/>
      <c r="AM18" s="442"/>
      <c r="AN18" s="442"/>
      <c r="AO18" s="442"/>
      <c r="AP18" s="442"/>
      <c r="AQ18" s="442"/>
      <c r="AR18" s="442"/>
      <c r="AS18" s="442"/>
      <c r="AT18" s="442"/>
      <c r="AU18" s="442"/>
      <c r="AV18" s="442"/>
      <c r="AW18" s="442"/>
      <c r="AX18" s="442"/>
      <c r="AY18" s="442"/>
      <c r="AZ18" s="442"/>
    </row>
    <row r="19" spans="2:52" ht="42.75" x14ac:dyDescent="0.2">
      <c r="B19" s="487" t="s">
        <v>383</v>
      </c>
      <c r="C19" s="473" t="s">
        <v>398</v>
      </c>
      <c r="D19" s="488" t="s">
        <v>298</v>
      </c>
      <c r="E19" s="473" t="s">
        <v>403</v>
      </c>
      <c r="F19" s="473" t="s">
        <v>404</v>
      </c>
      <c r="G19" s="489" t="s">
        <v>306</v>
      </c>
      <c r="M19" s="473" t="s">
        <v>408</v>
      </c>
      <c r="N19" s="473" t="s">
        <v>409</v>
      </c>
      <c r="O19" s="473" t="s">
        <v>410</v>
      </c>
      <c r="P19" s="473" t="s">
        <v>411</v>
      </c>
      <c r="Q19" s="473" t="s">
        <v>311</v>
      </c>
      <c r="AD19" s="486"/>
      <c r="AE19" s="486"/>
      <c r="AF19" s="486"/>
      <c r="AG19" s="442"/>
      <c r="AH19" s="442"/>
      <c r="AI19" s="442"/>
      <c r="AJ19" s="442"/>
      <c r="AK19" s="442"/>
      <c r="AL19" s="442"/>
      <c r="AM19" s="442"/>
      <c r="AN19" s="442"/>
      <c r="AO19" s="442"/>
      <c r="AP19" s="442"/>
      <c r="AQ19" s="442"/>
      <c r="AR19" s="442"/>
      <c r="AS19" s="442"/>
      <c r="AT19" s="442"/>
      <c r="AU19" s="442"/>
      <c r="AV19" s="442"/>
      <c r="AW19" s="442"/>
      <c r="AX19" s="442"/>
      <c r="AY19" s="442"/>
      <c r="AZ19" s="442"/>
    </row>
    <row r="20" spans="2:52" ht="17.25" x14ac:dyDescent="0.3">
      <c r="B20" s="477" t="s">
        <v>384</v>
      </c>
      <c r="C20" s="490"/>
      <c r="D20" s="491"/>
      <c r="E20" s="492"/>
      <c r="F20" s="493"/>
      <c r="G20" s="511">
        <f>D20+E20-F20</f>
        <v>0</v>
      </c>
      <c r="H20" s="74"/>
      <c r="M20" s="496"/>
      <c r="N20" s="496"/>
      <c r="O20" s="497">
        <f>D20*M20</f>
        <v>0</v>
      </c>
      <c r="P20" s="497">
        <f>G20*N20</f>
        <v>0</v>
      </c>
      <c r="Q20" s="497">
        <f t="shared" ref="Q20:Q24" si="9">AVERAGE(O20:P20)</f>
        <v>0</v>
      </c>
      <c r="AD20" s="486"/>
      <c r="AE20" s="486"/>
      <c r="AF20" s="486"/>
      <c r="AG20" s="442"/>
      <c r="AH20" s="442"/>
      <c r="AI20" s="442"/>
      <c r="AJ20" s="442"/>
      <c r="AK20" s="442"/>
      <c r="AL20" s="442"/>
      <c r="AM20" s="442"/>
      <c r="AN20" s="442"/>
      <c r="AO20" s="442"/>
      <c r="AP20" s="442"/>
      <c r="AQ20" s="442"/>
      <c r="AR20" s="442"/>
      <c r="AS20" s="442"/>
      <c r="AT20" s="442"/>
      <c r="AU20" s="442"/>
      <c r="AV20" s="442"/>
      <c r="AW20" s="442"/>
      <c r="AX20" s="442"/>
      <c r="AY20" s="442"/>
      <c r="AZ20" s="442"/>
    </row>
    <row r="21" spans="2:52" ht="17.25" x14ac:dyDescent="0.3">
      <c r="B21" s="477" t="s">
        <v>385</v>
      </c>
      <c r="C21" s="490"/>
      <c r="D21" s="498"/>
      <c r="E21" s="493"/>
      <c r="F21" s="493"/>
      <c r="G21" s="511">
        <f t="shared" ref="G21:G24" si="10">D21+E21-F21</f>
        <v>0</v>
      </c>
      <c r="H21" s="74"/>
      <c r="M21" s="496"/>
      <c r="N21" s="496"/>
      <c r="O21" s="497">
        <f>D21*M21</f>
        <v>0</v>
      </c>
      <c r="P21" s="497">
        <f t="shared" ref="P21:P24" si="11">G21*N21</f>
        <v>0</v>
      </c>
      <c r="Q21" s="497">
        <f t="shared" si="9"/>
        <v>0</v>
      </c>
      <c r="AD21" s="486"/>
      <c r="AE21" s="486"/>
      <c r="AF21" s="486"/>
      <c r="AG21" s="442"/>
      <c r="AH21" s="442"/>
      <c r="AI21" s="442"/>
      <c r="AJ21" s="442"/>
      <c r="AK21" s="442"/>
      <c r="AL21" s="442"/>
      <c r="AM21" s="442"/>
      <c r="AN21" s="442"/>
      <c r="AO21" s="442"/>
      <c r="AP21" s="442"/>
      <c r="AQ21" s="442"/>
      <c r="AR21" s="442"/>
      <c r="AS21" s="442"/>
      <c r="AT21" s="442"/>
      <c r="AU21" s="442"/>
      <c r="AV21" s="442"/>
      <c r="AW21" s="442"/>
      <c r="AX21" s="442"/>
      <c r="AY21" s="442"/>
      <c r="AZ21" s="442"/>
    </row>
    <row r="22" spans="2:52" ht="17.25" x14ac:dyDescent="0.3">
      <c r="B22" s="477" t="s">
        <v>386</v>
      </c>
      <c r="C22" s="490"/>
      <c r="D22" s="491"/>
      <c r="E22" s="492"/>
      <c r="F22" s="492"/>
      <c r="G22" s="511">
        <f t="shared" si="10"/>
        <v>0</v>
      </c>
      <c r="H22" s="74"/>
      <c r="M22" s="496"/>
      <c r="N22" s="496"/>
      <c r="O22" s="497">
        <f>D22*M22</f>
        <v>0</v>
      </c>
      <c r="P22" s="497">
        <f t="shared" si="11"/>
        <v>0</v>
      </c>
      <c r="Q22" s="497">
        <f t="shared" si="9"/>
        <v>0</v>
      </c>
      <c r="AD22" s="486"/>
      <c r="AE22" s="486"/>
      <c r="AF22" s="486"/>
      <c r="AG22" s="442"/>
      <c r="AH22" s="442"/>
      <c r="AI22" s="442"/>
      <c r="AJ22" s="442"/>
      <c r="AK22" s="442"/>
      <c r="AL22" s="442"/>
      <c r="AM22" s="442"/>
      <c r="AN22" s="442"/>
      <c r="AO22" s="442"/>
      <c r="AP22" s="442"/>
      <c r="AQ22" s="442"/>
      <c r="AR22" s="442"/>
      <c r="AS22" s="442"/>
      <c r="AT22" s="442"/>
      <c r="AU22" s="442"/>
      <c r="AV22" s="442"/>
      <c r="AW22" s="442"/>
      <c r="AX22" s="442"/>
      <c r="AY22" s="442"/>
      <c r="AZ22" s="442"/>
    </row>
    <row r="23" spans="2:52" ht="17.25" x14ac:dyDescent="0.3">
      <c r="B23" s="477" t="s">
        <v>387</v>
      </c>
      <c r="C23" s="490"/>
      <c r="D23" s="491"/>
      <c r="E23" s="492"/>
      <c r="F23" s="492"/>
      <c r="G23" s="511">
        <f t="shared" si="10"/>
        <v>0</v>
      </c>
      <c r="H23" s="74"/>
      <c r="M23" s="496"/>
      <c r="N23" s="496"/>
      <c r="O23" s="497">
        <f>D23*M23</f>
        <v>0</v>
      </c>
      <c r="P23" s="497">
        <f t="shared" si="11"/>
        <v>0</v>
      </c>
      <c r="Q23" s="497">
        <f t="shared" si="9"/>
        <v>0</v>
      </c>
      <c r="AD23" s="486"/>
      <c r="AE23" s="486"/>
      <c r="AF23" s="486"/>
      <c r="AG23" s="442"/>
      <c r="AH23" s="442"/>
      <c r="AI23" s="442"/>
      <c r="AJ23" s="442"/>
      <c r="AK23" s="442"/>
      <c r="AL23" s="442"/>
      <c r="AM23" s="442"/>
      <c r="AN23" s="442"/>
      <c r="AO23" s="442"/>
      <c r="AP23" s="442"/>
      <c r="AQ23" s="442"/>
      <c r="AR23" s="442"/>
      <c r="AS23" s="442"/>
      <c r="AT23" s="442"/>
      <c r="AU23" s="442"/>
      <c r="AV23" s="442"/>
      <c r="AW23" s="442"/>
      <c r="AX23" s="442"/>
      <c r="AY23" s="442"/>
      <c r="AZ23" s="442"/>
    </row>
    <row r="24" spans="2:52" ht="17.25" x14ac:dyDescent="0.3">
      <c r="B24" s="477" t="s">
        <v>388</v>
      </c>
      <c r="C24" s="490"/>
      <c r="D24" s="491"/>
      <c r="E24" s="492"/>
      <c r="F24" s="492"/>
      <c r="G24" s="511">
        <f t="shared" si="10"/>
        <v>0</v>
      </c>
      <c r="H24" s="74"/>
      <c r="M24" s="496"/>
      <c r="N24" s="496"/>
      <c r="O24" s="497">
        <f>D24*M24</f>
        <v>0</v>
      </c>
      <c r="P24" s="497">
        <f t="shared" si="11"/>
        <v>0</v>
      </c>
      <c r="Q24" s="497">
        <f t="shared" si="9"/>
        <v>0</v>
      </c>
      <c r="AD24" s="486"/>
      <c r="AE24" s="486"/>
      <c r="AF24" s="486"/>
      <c r="AG24" s="442"/>
      <c r="AH24" s="442"/>
      <c r="AI24" s="442"/>
      <c r="AJ24" s="442"/>
      <c r="AK24" s="442"/>
      <c r="AL24" s="442"/>
      <c r="AM24" s="442"/>
      <c r="AN24" s="442"/>
      <c r="AO24" s="442"/>
      <c r="AP24" s="442"/>
      <c r="AQ24" s="442"/>
      <c r="AR24" s="442"/>
      <c r="AS24" s="442"/>
      <c r="AT24" s="442"/>
      <c r="AU24" s="442"/>
      <c r="AV24" s="442"/>
      <c r="AW24" s="442"/>
      <c r="AX24" s="442"/>
      <c r="AY24" s="442"/>
      <c r="AZ24" s="442"/>
    </row>
    <row r="25" spans="2:52" x14ac:dyDescent="0.2">
      <c r="B25" s="500" t="s">
        <v>270</v>
      </c>
      <c r="C25" s="501">
        <f>SUM(C20:C24)</f>
        <v>0</v>
      </c>
      <c r="D25" s="502">
        <f>SUM(D20:D24)</f>
        <v>0</v>
      </c>
      <c r="E25" s="503">
        <f>SUM(E20:E24)</f>
        <v>0</v>
      </c>
      <c r="F25" s="503">
        <f>SUM(F20:F24)</f>
        <v>0</v>
      </c>
      <c r="G25" s="504">
        <f>SUM(G20:G24)</f>
        <v>0</v>
      </c>
      <c r="M25" s="503"/>
      <c r="N25" s="503"/>
      <c r="O25" s="503">
        <f t="shared" ref="O25:P25" si="12">SUM(O20:O24)</f>
        <v>0</v>
      </c>
      <c r="P25" s="503">
        <f t="shared" si="12"/>
        <v>0</v>
      </c>
      <c r="Q25" s="506">
        <f>SUM(Q20:Q24)</f>
        <v>0</v>
      </c>
      <c r="AD25" s="486"/>
      <c r="AE25" s="486"/>
      <c r="AF25" s="486"/>
      <c r="AG25" s="442"/>
      <c r="AH25" s="442"/>
      <c r="AI25" s="442"/>
      <c r="AJ25" s="442"/>
      <c r="AK25" s="442"/>
      <c r="AL25" s="442"/>
      <c r="AM25" s="442"/>
      <c r="AN25" s="442"/>
      <c r="AO25" s="442"/>
      <c r="AP25" s="442"/>
      <c r="AQ25" s="442"/>
      <c r="AR25" s="442"/>
      <c r="AS25" s="442"/>
      <c r="AT25" s="442"/>
      <c r="AU25" s="442"/>
      <c r="AV25" s="442"/>
      <c r="AW25" s="442"/>
      <c r="AX25" s="442"/>
      <c r="AY25" s="442"/>
      <c r="AZ25" s="442"/>
    </row>
    <row r="26" spans="2:52" x14ac:dyDescent="0.2">
      <c r="AD26" s="486"/>
      <c r="AE26" s="486"/>
      <c r="AF26" s="486"/>
      <c r="AG26" s="442"/>
      <c r="AH26" s="442"/>
      <c r="AI26" s="442"/>
      <c r="AJ26" s="442"/>
      <c r="AK26" s="442"/>
      <c r="AL26" s="442"/>
      <c r="AM26" s="442"/>
      <c r="AN26" s="442"/>
      <c r="AO26" s="442"/>
      <c r="AP26" s="442"/>
      <c r="AQ26" s="442"/>
      <c r="AR26" s="442"/>
      <c r="AS26" s="442"/>
      <c r="AT26" s="442"/>
      <c r="AU26" s="442"/>
      <c r="AV26" s="442"/>
      <c r="AW26" s="442"/>
      <c r="AX26" s="442"/>
      <c r="AY26" s="442"/>
      <c r="AZ26" s="442"/>
    </row>
    <row r="27" spans="2:52" x14ac:dyDescent="0.2">
      <c r="AD27" s="486"/>
      <c r="AE27" s="486"/>
      <c r="AF27" s="486"/>
      <c r="AG27" s="442"/>
      <c r="AH27" s="442"/>
      <c r="AI27" s="442"/>
      <c r="AJ27" s="442"/>
      <c r="AK27" s="442"/>
      <c r="AL27" s="442"/>
      <c r="AM27" s="442"/>
      <c r="AN27" s="442"/>
      <c r="AO27" s="442"/>
      <c r="AP27" s="442"/>
      <c r="AQ27" s="442"/>
      <c r="AR27" s="442"/>
      <c r="AS27" s="442"/>
      <c r="AT27" s="442"/>
      <c r="AU27" s="442"/>
      <c r="AV27" s="442"/>
      <c r="AW27" s="442"/>
      <c r="AX27" s="442"/>
      <c r="AY27" s="442"/>
      <c r="AZ27" s="442"/>
    </row>
    <row r="28" spans="2:52" ht="42.75" x14ac:dyDescent="0.2">
      <c r="B28" s="487" t="s">
        <v>192</v>
      </c>
      <c r="C28" s="512" t="s">
        <v>399</v>
      </c>
      <c r="D28" s="512" t="s">
        <v>401</v>
      </c>
      <c r="AD28" s="486"/>
      <c r="AE28" s="486"/>
      <c r="AF28" s="486"/>
      <c r="AG28" s="442"/>
      <c r="AH28" s="442"/>
      <c r="AI28" s="442"/>
      <c r="AJ28" s="442"/>
      <c r="AK28" s="442"/>
      <c r="AL28" s="442"/>
      <c r="AM28" s="442"/>
      <c r="AN28" s="442"/>
      <c r="AO28" s="442"/>
      <c r="AP28" s="442"/>
      <c r="AQ28" s="442"/>
      <c r="AR28" s="442"/>
      <c r="AS28" s="442"/>
      <c r="AT28" s="442"/>
      <c r="AU28" s="442"/>
      <c r="AV28" s="442"/>
      <c r="AW28" s="442"/>
      <c r="AX28" s="442"/>
      <c r="AY28" s="442"/>
      <c r="AZ28" s="442"/>
    </row>
    <row r="29" spans="2:52" x14ac:dyDescent="0.2">
      <c r="B29" s="115" t="s">
        <v>389</v>
      </c>
      <c r="C29" s="513"/>
      <c r="D29" s="514"/>
      <c r="AD29" s="486"/>
      <c r="AE29" s="486"/>
      <c r="AF29" s="486"/>
      <c r="AG29" s="442"/>
      <c r="AH29" s="442"/>
      <c r="AI29" s="442"/>
      <c r="AJ29" s="442"/>
      <c r="AK29" s="442"/>
      <c r="AL29" s="442"/>
      <c r="AM29" s="442"/>
      <c r="AN29" s="442"/>
      <c r="AO29" s="442"/>
      <c r="AP29" s="442"/>
      <c r="AQ29" s="442"/>
      <c r="AR29" s="442"/>
      <c r="AS29" s="442"/>
      <c r="AT29" s="442"/>
      <c r="AU29" s="442"/>
      <c r="AV29" s="442"/>
      <c r="AW29" s="442"/>
      <c r="AX29" s="442"/>
      <c r="AY29" s="442"/>
      <c r="AZ29" s="442"/>
    </row>
    <row r="30" spans="2:52" x14ac:dyDescent="0.2">
      <c r="B30" s="115" t="s">
        <v>390</v>
      </c>
      <c r="C30" s="515"/>
      <c r="D30" s="516"/>
      <c r="AD30" s="486"/>
      <c r="AE30" s="486"/>
      <c r="AF30" s="486"/>
      <c r="AG30" s="442"/>
      <c r="AH30" s="442"/>
      <c r="AI30" s="442"/>
      <c r="AJ30" s="442"/>
      <c r="AK30" s="442"/>
      <c r="AL30" s="442"/>
      <c r="AM30" s="442"/>
      <c r="AN30" s="442"/>
      <c r="AO30" s="442"/>
      <c r="AP30" s="442"/>
      <c r="AQ30" s="442"/>
      <c r="AR30" s="442"/>
      <c r="AS30" s="442"/>
      <c r="AT30" s="442"/>
      <c r="AU30" s="442"/>
      <c r="AV30" s="442"/>
      <c r="AW30" s="442"/>
      <c r="AX30" s="442"/>
      <c r="AY30" s="442"/>
      <c r="AZ30" s="442"/>
    </row>
    <row r="31" spans="2:52" x14ac:dyDescent="0.2">
      <c r="B31" s="115" t="s">
        <v>391</v>
      </c>
      <c r="C31" s="515"/>
      <c r="D31" s="516"/>
      <c r="AD31" s="486"/>
      <c r="AE31" s="486"/>
      <c r="AF31" s="486"/>
      <c r="AG31" s="442"/>
      <c r="AH31" s="442"/>
      <c r="AI31" s="442"/>
      <c r="AJ31" s="442"/>
      <c r="AK31" s="442"/>
      <c r="AL31" s="442"/>
      <c r="AM31" s="442"/>
      <c r="AN31" s="442"/>
      <c r="AO31" s="442"/>
      <c r="AP31" s="442"/>
      <c r="AQ31" s="442"/>
      <c r="AR31" s="442"/>
      <c r="AS31" s="442"/>
      <c r="AT31" s="442"/>
      <c r="AU31" s="442"/>
      <c r="AV31" s="442"/>
      <c r="AW31" s="442"/>
      <c r="AX31" s="442"/>
      <c r="AY31" s="442"/>
      <c r="AZ31" s="442"/>
    </row>
    <row r="32" spans="2:52" x14ac:dyDescent="0.2">
      <c r="B32" s="115" t="s">
        <v>392</v>
      </c>
      <c r="C32" s="515"/>
      <c r="D32" s="516"/>
      <c r="AD32" s="486"/>
      <c r="AE32" s="486"/>
      <c r="AF32" s="486"/>
      <c r="AG32" s="442"/>
      <c r="AH32" s="442"/>
      <c r="AI32" s="442"/>
      <c r="AJ32" s="442"/>
      <c r="AK32" s="442"/>
      <c r="AL32" s="442"/>
      <c r="AM32" s="442"/>
      <c r="AN32" s="442"/>
      <c r="AO32" s="442"/>
      <c r="AP32" s="442"/>
      <c r="AQ32" s="442"/>
      <c r="AR32" s="442"/>
      <c r="AS32" s="442"/>
      <c r="AT32" s="442"/>
      <c r="AU32" s="442"/>
      <c r="AV32" s="442"/>
      <c r="AW32" s="442"/>
      <c r="AX32" s="442"/>
      <c r="AY32" s="442"/>
      <c r="AZ32" s="442"/>
    </row>
    <row r="33" spans="1:52" x14ac:dyDescent="0.2">
      <c r="B33" s="115" t="s">
        <v>393</v>
      </c>
      <c r="C33" s="515"/>
      <c r="D33" s="516"/>
      <c r="AD33" s="486"/>
      <c r="AE33" s="486"/>
      <c r="AF33" s="486"/>
      <c r="AG33" s="442"/>
      <c r="AH33" s="442"/>
      <c r="AI33" s="442"/>
      <c r="AJ33" s="442"/>
      <c r="AK33" s="442"/>
      <c r="AL33" s="442"/>
      <c r="AM33" s="442"/>
      <c r="AN33" s="442"/>
      <c r="AO33" s="442"/>
      <c r="AP33" s="442"/>
      <c r="AQ33" s="442"/>
      <c r="AR33" s="442"/>
      <c r="AS33" s="442"/>
      <c r="AT33" s="442"/>
      <c r="AU33" s="442"/>
      <c r="AV33" s="442"/>
      <c r="AW33" s="442"/>
      <c r="AX33" s="442"/>
      <c r="AY33" s="442"/>
      <c r="AZ33" s="442"/>
    </row>
    <row r="34" spans="1:52" x14ac:dyDescent="0.2">
      <c r="B34" s="115" t="s">
        <v>394</v>
      </c>
      <c r="C34" s="515"/>
      <c r="D34" s="516"/>
      <c r="AD34" s="486"/>
      <c r="AE34" s="486"/>
      <c r="AF34" s="486"/>
      <c r="AG34" s="442"/>
      <c r="AH34" s="442"/>
      <c r="AI34" s="442"/>
      <c r="AJ34" s="442"/>
      <c r="AK34" s="442"/>
      <c r="AL34" s="442"/>
      <c r="AM34" s="442"/>
      <c r="AN34" s="442"/>
      <c r="AO34" s="442"/>
      <c r="AP34" s="442"/>
      <c r="AQ34" s="442"/>
      <c r="AR34" s="442"/>
      <c r="AS34" s="442"/>
      <c r="AT34" s="442"/>
      <c r="AU34" s="442"/>
      <c r="AV34" s="442"/>
      <c r="AW34" s="442"/>
      <c r="AX34" s="442"/>
      <c r="AY34" s="442"/>
      <c r="AZ34" s="442"/>
    </row>
    <row r="35" spans="1:52" x14ac:dyDescent="0.2">
      <c r="B35" s="115" t="s">
        <v>395</v>
      </c>
      <c r="C35" s="515"/>
      <c r="D35" s="516"/>
      <c r="AD35" s="486"/>
      <c r="AE35" s="486"/>
      <c r="AF35" s="486"/>
      <c r="AG35" s="442"/>
      <c r="AH35" s="442"/>
      <c r="AI35" s="442"/>
      <c r="AJ35" s="442"/>
      <c r="AK35" s="442"/>
      <c r="AL35" s="442"/>
      <c r="AM35" s="442"/>
      <c r="AN35" s="442"/>
      <c r="AO35" s="442"/>
      <c r="AP35" s="442"/>
      <c r="AQ35" s="442"/>
      <c r="AR35" s="442"/>
      <c r="AS35" s="442"/>
      <c r="AT35" s="442"/>
      <c r="AU35" s="442"/>
      <c r="AV35" s="442"/>
      <c r="AW35" s="442"/>
      <c r="AX35" s="442"/>
      <c r="AY35" s="442"/>
      <c r="AZ35" s="442"/>
    </row>
    <row r="36" spans="1:52" x14ac:dyDescent="0.2">
      <c r="A36" s="517"/>
      <c r="B36" s="454" t="s">
        <v>374</v>
      </c>
      <c r="C36" s="515"/>
      <c r="D36" s="516"/>
      <c r="J36" s="486"/>
      <c r="K36" s="486"/>
      <c r="L36" s="486"/>
      <c r="Q36" s="486"/>
      <c r="R36" s="486"/>
      <c r="S36" s="486"/>
      <c r="T36" s="486"/>
      <c r="U36" s="486"/>
      <c r="V36" s="486"/>
      <c r="W36" s="486"/>
      <c r="X36" s="486"/>
      <c r="Y36" s="486"/>
      <c r="Z36" s="486"/>
      <c r="AA36" s="486"/>
      <c r="AB36" s="486"/>
      <c r="AC36" s="486"/>
      <c r="AD36" s="486"/>
      <c r="AE36" s="486"/>
      <c r="AF36" s="486"/>
      <c r="AG36" s="442"/>
      <c r="AH36" s="442"/>
      <c r="AI36" s="442"/>
      <c r="AJ36" s="442"/>
      <c r="AK36" s="442"/>
      <c r="AL36" s="442"/>
      <c r="AM36" s="442"/>
      <c r="AN36" s="442"/>
      <c r="AO36" s="442"/>
      <c r="AP36" s="442"/>
      <c r="AQ36" s="442"/>
      <c r="AR36" s="442"/>
      <c r="AS36" s="442"/>
      <c r="AT36" s="442"/>
      <c r="AU36" s="442"/>
      <c r="AV36" s="442"/>
      <c r="AW36" s="442"/>
      <c r="AX36" s="442"/>
      <c r="AY36" s="442"/>
      <c r="AZ36" s="442"/>
    </row>
    <row r="37" spans="1:52" x14ac:dyDescent="0.2">
      <c r="A37" s="517"/>
      <c r="B37" s="454" t="s">
        <v>374</v>
      </c>
      <c r="C37" s="515"/>
      <c r="D37" s="516"/>
      <c r="J37" s="486"/>
      <c r="K37" s="486"/>
      <c r="L37" s="486"/>
      <c r="Q37" s="486"/>
      <c r="R37" s="486"/>
      <c r="S37" s="486"/>
      <c r="T37" s="486"/>
      <c r="U37" s="486"/>
      <c r="V37" s="486"/>
      <c r="W37" s="486"/>
      <c r="X37" s="486"/>
      <c r="Y37" s="486"/>
      <c r="Z37" s="486"/>
      <c r="AA37" s="486"/>
      <c r="AB37" s="486"/>
      <c r="AC37" s="486"/>
      <c r="AD37" s="486"/>
      <c r="AE37" s="486"/>
      <c r="AF37" s="486"/>
      <c r="AG37" s="442"/>
      <c r="AH37" s="442"/>
      <c r="AI37" s="442"/>
      <c r="AJ37" s="442"/>
      <c r="AK37" s="442"/>
      <c r="AL37" s="442"/>
      <c r="AM37" s="442"/>
      <c r="AN37" s="442"/>
      <c r="AO37" s="442"/>
      <c r="AP37" s="442"/>
      <c r="AQ37" s="442"/>
      <c r="AR37" s="442"/>
      <c r="AS37" s="442"/>
      <c r="AT37" s="442"/>
      <c r="AU37" s="442"/>
      <c r="AV37" s="442"/>
      <c r="AW37" s="442"/>
      <c r="AX37" s="442"/>
      <c r="AY37" s="442"/>
      <c r="AZ37" s="442"/>
    </row>
    <row r="38" spans="1:52" x14ac:dyDescent="0.2">
      <c r="A38" s="517"/>
      <c r="B38" s="454" t="s">
        <v>374</v>
      </c>
      <c r="C38" s="515"/>
      <c r="D38" s="516"/>
      <c r="J38" s="486"/>
      <c r="K38" s="486"/>
      <c r="L38" s="486"/>
      <c r="Q38" s="486"/>
      <c r="R38" s="486"/>
      <c r="S38" s="486"/>
      <c r="T38" s="486"/>
      <c r="U38" s="486"/>
      <c r="V38" s="486"/>
      <c r="W38" s="486"/>
      <c r="X38" s="486"/>
      <c r="Y38" s="486"/>
      <c r="Z38" s="486"/>
      <c r="AA38" s="486"/>
      <c r="AB38" s="486"/>
      <c r="AC38" s="486"/>
      <c r="AD38" s="486"/>
      <c r="AE38" s="486"/>
      <c r="AF38" s="486"/>
      <c r="AG38" s="442"/>
      <c r="AH38" s="442"/>
      <c r="AI38" s="442"/>
      <c r="AJ38" s="442"/>
      <c r="AK38" s="442"/>
      <c r="AL38" s="442"/>
      <c r="AM38" s="442"/>
      <c r="AN38" s="442"/>
      <c r="AO38" s="442"/>
      <c r="AP38" s="442"/>
      <c r="AQ38" s="442"/>
      <c r="AR38" s="442"/>
      <c r="AS38" s="442"/>
      <c r="AT38" s="442"/>
      <c r="AU38" s="442"/>
      <c r="AV38" s="442"/>
      <c r="AW38" s="442"/>
      <c r="AX38" s="442"/>
      <c r="AY38" s="442"/>
      <c r="AZ38" s="442"/>
    </row>
    <row r="39" spans="1:52" x14ac:dyDescent="0.2">
      <c r="A39" s="517"/>
      <c r="B39" s="500" t="s">
        <v>396</v>
      </c>
      <c r="C39" s="518">
        <f>SUM(C29:C38)</f>
        <v>0</v>
      </c>
      <c r="D39" s="519">
        <f>SUM(D29:D38)</f>
        <v>0</v>
      </c>
      <c r="J39" s="486"/>
      <c r="K39" s="486"/>
      <c r="L39" s="486"/>
      <c r="Q39" s="486"/>
      <c r="R39" s="486"/>
      <c r="S39" s="486"/>
      <c r="T39" s="486"/>
      <c r="U39" s="486"/>
      <c r="V39" s="486"/>
      <c r="W39" s="486"/>
      <c r="X39" s="486"/>
      <c r="Y39" s="486"/>
      <c r="Z39" s="486"/>
      <c r="AA39" s="486"/>
      <c r="AB39" s="486"/>
      <c r="AC39" s="486"/>
      <c r="AD39" s="486"/>
      <c r="AE39" s="486"/>
      <c r="AF39" s="486"/>
      <c r="AG39" s="442"/>
      <c r="AH39" s="442"/>
      <c r="AI39" s="442"/>
      <c r="AJ39" s="442"/>
      <c r="AK39" s="442"/>
      <c r="AL39" s="442"/>
      <c r="AM39" s="442"/>
      <c r="AN39" s="442"/>
      <c r="AO39" s="442"/>
      <c r="AP39" s="442"/>
      <c r="AQ39" s="442"/>
      <c r="AR39" s="442"/>
      <c r="AS39" s="442"/>
      <c r="AT39" s="442"/>
      <c r="AU39" s="442"/>
      <c r="AV39" s="442"/>
      <c r="AW39" s="442"/>
      <c r="AX39" s="442"/>
      <c r="AY39" s="442"/>
      <c r="AZ39" s="442"/>
    </row>
    <row r="40" spans="1:52" x14ac:dyDescent="0.2">
      <c r="A40" s="517"/>
      <c r="B40" s="486"/>
      <c r="C40" s="486"/>
      <c r="D40" s="486"/>
      <c r="E40" s="486"/>
      <c r="F40" s="486"/>
      <c r="G40" s="486"/>
      <c r="H40" s="486"/>
      <c r="J40" s="486"/>
      <c r="K40" s="486"/>
      <c r="L40" s="486"/>
      <c r="Q40" s="486"/>
      <c r="R40" s="486"/>
      <c r="S40" s="486"/>
      <c r="T40" s="486"/>
      <c r="U40" s="486"/>
      <c r="V40" s="486"/>
      <c r="W40" s="486"/>
      <c r="X40" s="486"/>
      <c r="Y40" s="486"/>
      <c r="Z40" s="486"/>
      <c r="AA40" s="486"/>
      <c r="AB40" s="486"/>
      <c r="AC40" s="486"/>
      <c r="AD40" s="486"/>
      <c r="AE40" s="486"/>
      <c r="AF40" s="486"/>
      <c r="AG40" s="442"/>
      <c r="AH40" s="442"/>
      <c r="AI40" s="442"/>
      <c r="AJ40" s="442"/>
      <c r="AK40" s="442"/>
      <c r="AL40" s="442"/>
      <c r="AM40" s="442"/>
      <c r="AN40" s="442"/>
      <c r="AO40" s="442"/>
      <c r="AP40" s="442"/>
      <c r="AQ40" s="442"/>
      <c r="AR40" s="442"/>
      <c r="AS40" s="442"/>
      <c r="AT40" s="442"/>
      <c r="AU40" s="442"/>
      <c r="AV40" s="442"/>
      <c r="AW40" s="442"/>
      <c r="AX40" s="442"/>
      <c r="AY40" s="442"/>
      <c r="AZ40" s="442"/>
    </row>
    <row r="41" spans="1:52" ht="15.75" hidden="1" thickBot="1" x14ac:dyDescent="0.3">
      <c r="A41" s="450" t="s">
        <v>566</v>
      </c>
      <c r="B41" s="45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row>
    <row r="42" spans="1:52" ht="28.5" hidden="1" x14ac:dyDescent="0.2">
      <c r="A42" s="442"/>
      <c r="B42" s="520" t="s">
        <v>627</v>
      </c>
      <c r="C42" s="521" t="s">
        <v>628</v>
      </c>
      <c r="D42" s="521" t="s">
        <v>629</v>
      </c>
      <c r="E42" s="521" t="s">
        <v>630</v>
      </c>
      <c r="F42" s="521" t="s">
        <v>631</v>
      </c>
      <c r="G42" s="522" t="s">
        <v>270</v>
      </c>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row>
    <row r="43" spans="1:52" hidden="1" x14ac:dyDescent="0.2">
      <c r="A43" s="442"/>
      <c r="B43" s="523" t="s">
        <v>632</v>
      </c>
      <c r="C43" s="524">
        <f>IFERROR(H16/SUM($D$16:$F$16),0)</f>
        <v>0</v>
      </c>
      <c r="D43" s="524">
        <f>IFERROR(I16/SUM($D$16:$F$16),0)</f>
        <v>0</v>
      </c>
      <c r="E43" s="524">
        <f>IFERROR(J16/SUM($D$16:$F$16),0)</f>
        <v>0</v>
      </c>
      <c r="F43" s="524">
        <f>IFERROR(G16/SUM(D16:F16),0)</f>
        <v>0</v>
      </c>
      <c r="G43" s="525">
        <f>SUM(C43:E43)</f>
        <v>0</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2"/>
      <c r="AY43" s="442"/>
      <c r="AZ43" s="442"/>
    </row>
    <row r="44" spans="1:52" ht="15" hidden="1" thickBot="1" x14ac:dyDescent="0.25">
      <c r="A44" s="442"/>
      <c r="B44" s="526" t="s">
        <v>633</v>
      </c>
      <c r="C44" s="527">
        <f>IFERROR(C43/SUM($C$43:$F$43),0)</f>
        <v>0</v>
      </c>
      <c r="D44" s="527">
        <f>IFERROR(D43/SUM($C$43:$F$43),0)</f>
        <v>0</v>
      </c>
      <c r="E44" s="527">
        <f>IFERROR(E43/SUM($C$43:$F$43),0)</f>
        <v>0</v>
      </c>
      <c r="F44" s="527">
        <f>IFERROR(F43/SUM($C$43:$F$43),0)</f>
        <v>0</v>
      </c>
      <c r="G44" s="528">
        <f>SUM(C44:E44)</f>
        <v>0</v>
      </c>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2"/>
      <c r="AY44" s="442"/>
      <c r="AZ44" s="442"/>
    </row>
    <row r="45" spans="1:52" ht="15" hidden="1" thickBot="1" x14ac:dyDescent="0.25">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442"/>
      <c r="AN45" s="442"/>
      <c r="AO45" s="442"/>
      <c r="AP45" s="442"/>
      <c r="AQ45" s="442"/>
      <c r="AR45" s="442"/>
      <c r="AS45" s="442"/>
      <c r="AT45" s="442"/>
      <c r="AU45" s="442"/>
      <c r="AV45" s="442"/>
      <c r="AW45" s="442"/>
      <c r="AX45" s="442"/>
      <c r="AY45" s="442"/>
      <c r="AZ45" s="442"/>
    </row>
    <row r="46" spans="1:52" ht="15.75" hidden="1" thickBot="1" x14ac:dyDescent="0.3">
      <c r="A46" s="442"/>
      <c r="B46" s="529" t="s">
        <v>634</v>
      </c>
      <c r="C46" s="530">
        <f>IFERROR(C16/(C16+C25),0)</f>
        <v>0</v>
      </c>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row>
    <row r="47" spans="1:52" x14ac:dyDescent="0.2">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442"/>
      <c r="AN47" s="442"/>
      <c r="AO47" s="442"/>
      <c r="AP47" s="442"/>
      <c r="AQ47" s="442"/>
      <c r="AR47" s="442"/>
      <c r="AS47" s="442"/>
      <c r="AT47" s="442"/>
      <c r="AU47" s="442"/>
      <c r="AV47" s="442"/>
      <c r="AW47" s="442"/>
      <c r="AX47" s="442"/>
      <c r="AY47" s="442"/>
      <c r="AZ47" s="442"/>
    </row>
    <row r="48" spans="1:52" x14ac:dyDescent="0.2">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c r="AZ48" s="442"/>
    </row>
    <row r="49" spans="1:52" x14ac:dyDescent="0.2">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2"/>
      <c r="AY49" s="442"/>
      <c r="AZ49" s="442"/>
    </row>
    <row r="50" spans="1:52" x14ac:dyDescent="0.2">
      <c r="A50" s="442"/>
      <c r="B50" s="442"/>
      <c r="C50" s="442"/>
      <c r="D50" s="442"/>
      <c r="E50" s="442"/>
      <c r="F50" s="442"/>
      <c r="G50" s="442"/>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2"/>
      <c r="AY50" s="442"/>
      <c r="AZ50" s="442"/>
    </row>
    <row r="51" spans="1:52" x14ac:dyDescent="0.2">
      <c r="A51" s="442"/>
      <c r="B51" s="442"/>
      <c r="C51" s="442"/>
      <c r="D51" s="442"/>
      <c r="E51" s="442"/>
      <c r="F51" s="442"/>
      <c r="G51" s="442"/>
      <c r="H51" s="442"/>
      <c r="I51" s="442"/>
      <c r="J51" s="442"/>
      <c r="K51" s="442"/>
      <c r="L51" s="442"/>
      <c r="M51" s="442"/>
      <c r="N51" s="442"/>
      <c r="O51" s="442"/>
      <c r="P51" s="442"/>
      <c r="Q51" s="442"/>
      <c r="R51" s="442"/>
      <c r="S51" s="442"/>
      <c r="T51" s="442"/>
      <c r="U51" s="442"/>
      <c r="V51" s="442"/>
      <c r="W51" s="442"/>
      <c r="X51" s="442"/>
      <c r="Y51" s="442"/>
      <c r="Z51" s="442"/>
      <c r="AA51" s="442"/>
      <c r="AB51" s="442"/>
      <c r="AC51" s="442"/>
      <c r="AD51" s="442"/>
      <c r="AE51" s="442"/>
      <c r="AF51" s="442"/>
      <c r="AG51" s="442"/>
      <c r="AH51" s="442"/>
      <c r="AI51" s="442"/>
      <c r="AJ51" s="442"/>
      <c r="AK51" s="442"/>
      <c r="AL51" s="442"/>
      <c r="AM51" s="442"/>
      <c r="AN51" s="442"/>
      <c r="AO51" s="442"/>
      <c r="AP51" s="442"/>
      <c r="AQ51" s="442"/>
      <c r="AR51" s="442"/>
      <c r="AS51" s="442"/>
      <c r="AT51" s="442"/>
      <c r="AU51" s="442"/>
      <c r="AV51" s="442"/>
      <c r="AW51" s="442"/>
      <c r="AX51" s="442"/>
      <c r="AY51" s="442"/>
      <c r="AZ51" s="442"/>
    </row>
    <row r="52" spans="1:52" x14ac:dyDescent="0.2">
      <c r="A52" s="442"/>
      <c r="B52" s="442"/>
      <c r="C52" s="442"/>
      <c r="D52" s="442"/>
      <c r="E52" s="442"/>
      <c r="F52" s="442"/>
      <c r="G52" s="442"/>
      <c r="H52" s="442"/>
      <c r="I52" s="442"/>
      <c r="J52" s="442"/>
      <c r="K52" s="442"/>
      <c r="L52" s="442"/>
      <c r="M52" s="442"/>
      <c r="N52" s="442"/>
      <c r="O52" s="442"/>
      <c r="P52" s="442"/>
      <c r="Q52" s="442"/>
      <c r="R52" s="442"/>
      <c r="S52" s="442"/>
      <c r="T52" s="442"/>
      <c r="U52" s="442"/>
      <c r="V52" s="442"/>
      <c r="W52" s="442"/>
      <c r="X52" s="442"/>
      <c r="Y52" s="442"/>
      <c r="Z52" s="442"/>
      <c r="AA52" s="442"/>
      <c r="AB52" s="442"/>
      <c r="AC52" s="442"/>
      <c r="AD52" s="442"/>
      <c r="AE52" s="442"/>
      <c r="AF52" s="442"/>
      <c r="AG52" s="442"/>
      <c r="AH52" s="442"/>
      <c r="AI52" s="442"/>
      <c r="AJ52" s="442"/>
      <c r="AK52" s="442"/>
      <c r="AL52" s="442"/>
      <c r="AM52" s="442"/>
      <c r="AN52" s="442"/>
      <c r="AO52" s="442"/>
      <c r="AP52" s="442"/>
      <c r="AQ52" s="442"/>
      <c r="AR52" s="442"/>
      <c r="AS52" s="442"/>
      <c r="AT52" s="442"/>
      <c r="AU52" s="442"/>
      <c r="AV52" s="442"/>
      <c r="AW52" s="442"/>
      <c r="AX52" s="442"/>
      <c r="AY52" s="442"/>
      <c r="AZ52" s="442"/>
    </row>
    <row r="53" spans="1:52" x14ac:dyDescent="0.2">
      <c r="A53" s="442"/>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row>
    <row r="54" spans="1:52" x14ac:dyDescent="0.2">
      <c r="A54" s="442"/>
      <c r="B54" s="442"/>
      <c r="C54" s="442"/>
      <c r="D54" s="442"/>
      <c r="E54" s="442"/>
      <c r="F54" s="442"/>
      <c r="G54" s="442"/>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c r="AG54" s="442"/>
      <c r="AH54" s="442"/>
      <c r="AI54" s="442"/>
      <c r="AJ54" s="442"/>
      <c r="AK54" s="442"/>
      <c r="AL54" s="442"/>
      <c r="AM54" s="442"/>
      <c r="AN54" s="442"/>
      <c r="AO54" s="442"/>
      <c r="AP54" s="442"/>
      <c r="AQ54" s="442"/>
      <c r="AR54" s="442"/>
      <c r="AS54" s="442"/>
      <c r="AT54" s="442"/>
      <c r="AU54" s="442"/>
      <c r="AV54" s="442"/>
      <c r="AW54" s="442"/>
      <c r="AX54" s="442"/>
      <c r="AY54" s="442"/>
      <c r="AZ54" s="442"/>
    </row>
    <row r="55" spans="1:52" x14ac:dyDescent="0.2">
      <c r="A55" s="442"/>
      <c r="B55" s="442"/>
      <c r="C55" s="442"/>
      <c r="D55" s="442"/>
      <c r="E55" s="442"/>
      <c r="F55" s="442"/>
      <c r="G55" s="442"/>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c r="AG55" s="442"/>
      <c r="AH55" s="442"/>
      <c r="AI55" s="442"/>
      <c r="AJ55" s="442"/>
      <c r="AK55" s="442"/>
      <c r="AL55" s="442"/>
      <c r="AM55" s="442"/>
      <c r="AN55" s="442"/>
      <c r="AO55" s="442"/>
      <c r="AP55" s="442"/>
      <c r="AQ55" s="442"/>
      <c r="AR55" s="442"/>
      <c r="AS55" s="442"/>
      <c r="AT55" s="442"/>
      <c r="AU55" s="442"/>
      <c r="AV55" s="442"/>
      <c r="AW55" s="442"/>
      <c r="AX55" s="442"/>
      <c r="AY55" s="442"/>
      <c r="AZ55" s="442"/>
    </row>
    <row r="56" spans="1:52" x14ac:dyDescent="0.2">
      <c r="A56" s="442"/>
      <c r="B56" s="442"/>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2"/>
      <c r="AY56" s="442"/>
      <c r="AZ56" s="442"/>
    </row>
    <row r="57" spans="1:52" x14ac:dyDescent="0.2">
      <c r="A57" s="442"/>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row>
    <row r="58" spans="1:52" x14ac:dyDescent="0.2">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row>
    <row r="59" spans="1:52" x14ac:dyDescent="0.2">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row>
    <row r="60" spans="1:52" x14ac:dyDescent="0.2">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442"/>
      <c r="AN60" s="442"/>
      <c r="AO60" s="442"/>
      <c r="AP60" s="442"/>
      <c r="AQ60" s="442"/>
      <c r="AR60" s="442"/>
      <c r="AS60" s="442"/>
      <c r="AT60" s="442"/>
      <c r="AU60" s="442"/>
      <c r="AV60" s="442"/>
      <c r="AW60" s="442"/>
      <c r="AX60" s="442"/>
      <c r="AY60" s="442"/>
      <c r="AZ60" s="442"/>
    </row>
    <row r="61" spans="1:52" x14ac:dyDescent="0.2">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c r="AY61" s="442"/>
      <c r="AZ61" s="442"/>
    </row>
    <row r="62" spans="1:52" x14ac:dyDescent="0.2">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c r="AZ62" s="442"/>
    </row>
    <row r="63" spans="1:52" x14ac:dyDescent="0.2">
      <c r="A63" s="442"/>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2"/>
      <c r="AY63" s="442"/>
      <c r="AZ63" s="442"/>
    </row>
    <row r="64" spans="1:52" x14ac:dyDescent="0.2">
      <c r="A64" s="442"/>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2"/>
      <c r="AY64" s="442"/>
      <c r="AZ64" s="442"/>
    </row>
    <row r="65" spans="1:52" x14ac:dyDescent="0.2">
      <c r="A65" s="442"/>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row>
    <row r="66" spans="1:52" x14ac:dyDescent="0.2">
      <c r="A66" s="442"/>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row>
    <row r="67" spans="1:52" x14ac:dyDescent="0.2">
      <c r="A67" s="442"/>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row>
    <row r="68" spans="1:52" x14ac:dyDescent="0.2">
      <c r="A68" s="442"/>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c r="AY68" s="442"/>
      <c r="AZ68" s="442"/>
    </row>
    <row r="69" spans="1:52" x14ac:dyDescent="0.2">
      <c r="A69" s="442"/>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row>
    <row r="70" spans="1:52" x14ac:dyDescent="0.2">
      <c r="A70" s="442"/>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row>
    <row r="71" spans="1:52" x14ac:dyDescent="0.2">
      <c r="A71" s="442"/>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c r="AG71" s="442"/>
      <c r="AH71" s="442"/>
      <c r="AI71" s="442"/>
      <c r="AJ71" s="442"/>
      <c r="AK71" s="442"/>
      <c r="AL71" s="442"/>
      <c r="AM71" s="442"/>
      <c r="AN71" s="442"/>
      <c r="AO71" s="442"/>
      <c r="AP71" s="442"/>
      <c r="AQ71" s="442"/>
      <c r="AR71" s="442"/>
      <c r="AS71" s="442"/>
      <c r="AT71" s="442"/>
      <c r="AU71" s="442"/>
      <c r="AV71" s="442"/>
      <c r="AW71" s="442"/>
      <c r="AX71" s="442"/>
      <c r="AY71" s="442"/>
      <c r="AZ71" s="442"/>
    </row>
    <row r="72" spans="1:52" x14ac:dyDescent="0.2">
      <c r="A72" s="442"/>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c r="AG72" s="442"/>
      <c r="AH72" s="442"/>
      <c r="AI72" s="442"/>
      <c r="AJ72" s="442"/>
      <c r="AK72" s="442"/>
      <c r="AL72" s="442"/>
      <c r="AM72" s="442"/>
      <c r="AN72" s="442"/>
      <c r="AO72" s="442"/>
      <c r="AP72" s="442"/>
      <c r="AQ72" s="442"/>
      <c r="AR72" s="442"/>
      <c r="AS72" s="442"/>
      <c r="AT72" s="442"/>
      <c r="AU72" s="442"/>
      <c r="AV72" s="442"/>
      <c r="AW72" s="442"/>
      <c r="AX72" s="442"/>
      <c r="AY72" s="442"/>
      <c r="AZ72" s="442"/>
    </row>
    <row r="73" spans="1:52" x14ac:dyDescent="0.2">
      <c r="A73" s="442"/>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c r="AG73" s="442"/>
      <c r="AH73" s="442"/>
      <c r="AI73" s="442"/>
      <c r="AJ73" s="442"/>
      <c r="AK73" s="442"/>
      <c r="AL73" s="442"/>
      <c r="AM73" s="442"/>
      <c r="AN73" s="442"/>
      <c r="AO73" s="442"/>
      <c r="AP73" s="442"/>
      <c r="AQ73" s="442"/>
      <c r="AR73" s="442"/>
      <c r="AS73" s="442"/>
      <c r="AT73" s="442"/>
      <c r="AU73" s="442"/>
      <c r="AV73" s="442"/>
      <c r="AW73" s="442"/>
      <c r="AX73" s="442"/>
      <c r="AY73" s="442"/>
      <c r="AZ73" s="442"/>
    </row>
    <row r="74" spans="1:52" x14ac:dyDescent="0.2">
      <c r="A74" s="442"/>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c r="AG74" s="442"/>
      <c r="AH74" s="442"/>
      <c r="AI74" s="442"/>
      <c r="AJ74" s="442"/>
      <c r="AK74" s="442"/>
      <c r="AL74" s="442"/>
      <c r="AM74" s="442"/>
      <c r="AN74" s="442"/>
      <c r="AO74" s="442"/>
      <c r="AP74" s="442"/>
      <c r="AQ74" s="442"/>
      <c r="AR74" s="442"/>
      <c r="AS74" s="442"/>
      <c r="AT74" s="442"/>
      <c r="AU74" s="442"/>
      <c r="AV74" s="442"/>
      <c r="AW74" s="442"/>
      <c r="AX74" s="442"/>
      <c r="AY74" s="442"/>
      <c r="AZ74" s="442"/>
    </row>
    <row r="75" spans="1:52" x14ac:dyDescent="0.2">
      <c r="A75" s="442"/>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c r="AG75" s="442"/>
      <c r="AH75" s="442"/>
      <c r="AI75" s="442"/>
      <c r="AJ75" s="442"/>
      <c r="AK75" s="442"/>
      <c r="AL75" s="442"/>
      <c r="AM75" s="442"/>
      <c r="AN75" s="442"/>
      <c r="AO75" s="442"/>
      <c r="AP75" s="442"/>
      <c r="AQ75" s="442"/>
      <c r="AR75" s="442"/>
      <c r="AS75" s="442"/>
      <c r="AT75" s="442"/>
      <c r="AU75" s="442"/>
      <c r="AV75" s="442"/>
      <c r="AW75" s="442"/>
      <c r="AX75" s="442"/>
      <c r="AY75" s="442"/>
      <c r="AZ75" s="442"/>
    </row>
    <row r="76" spans="1:52" x14ac:dyDescent="0.2">
      <c r="A76" s="442"/>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2"/>
      <c r="AY76" s="442"/>
      <c r="AZ76" s="442"/>
    </row>
    <row r="77" spans="1:52" x14ac:dyDescent="0.2">
      <c r="A77" s="442"/>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2"/>
      <c r="AY77" s="442"/>
      <c r="AZ77" s="442"/>
    </row>
    <row r="78" spans="1:52" x14ac:dyDescent="0.2">
      <c r="A78" s="442"/>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442"/>
    </row>
    <row r="79" spans="1:52" x14ac:dyDescent="0.2">
      <c r="A79" s="442"/>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442"/>
    </row>
    <row r="80" spans="1:52" x14ac:dyDescent="0.2">
      <c r="A80" s="442"/>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442"/>
    </row>
    <row r="81" spans="1:52" x14ac:dyDescent="0.2">
      <c r="A81" s="442"/>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442"/>
    </row>
    <row r="82" spans="1:52" x14ac:dyDescent="0.2">
      <c r="A82" s="442"/>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442"/>
    </row>
    <row r="83" spans="1:52" x14ac:dyDescent="0.2">
      <c r="A83" s="442"/>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442"/>
    </row>
    <row r="84" spans="1:52" x14ac:dyDescent="0.2">
      <c r="A84" s="442"/>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row>
    <row r="85" spans="1:52" x14ac:dyDescent="0.2">
      <c r="A85" s="442"/>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442"/>
    </row>
  </sheetData>
  <sheetProtection algorithmName="SHA-512" hashValue="DEkiK2jnNIqzAMBesA5AFNrmCdpGwrBlfEPFJWyh5yKrhXLf484INWXES/ZcJ9nuPX8L4Ggt+yrfmIPvuTjp/A==" saltValue="SUh0+H76gqnMbgNeWEt9IA==" spinCount="100000" sheet="1" selectLockedCells="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F9432-FECE-4E45-9E88-CD8D2FCA971A}">
  <sheetPr>
    <tabColor theme="3" tint="0.749992370372631"/>
  </sheetPr>
  <dimension ref="A1:BA129"/>
  <sheetViews>
    <sheetView showGridLines="0" zoomScale="70" zoomScaleNormal="70" workbookViewId="0">
      <pane xSplit="2" ySplit="6" topLeftCell="C7" activePane="bottomRight" state="frozen"/>
      <selection activeCell="A18" sqref="A18"/>
      <selection pane="topRight" activeCell="A18" sqref="A18"/>
      <selection pane="bottomLeft" activeCell="A18" sqref="A18"/>
      <selection pane="bottomRight" activeCell="D7" sqref="D7"/>
    </sheetView>
  </sheetViews>
  <sheetFormatPr defaultColWidth="8.625" defaultRowHeight="14.25" x14ac:dyDescent="0.2"/>
  <cols>
    <col min="1" max="1" width="1.625" style="115" customWidth="1"/>
    <col min="2" max="2" width="22" style="115" customWidth="1"/>
    <col min="3" max="3" width="17.5" style="115" customWidth="1"/>
    <col min="4" max="5" width="10.375" style="115" customWidth="1"/>
    <col min="6" max="6" width="7" style="115" bestFit="1" customWidth="1"/>
    <col min="7" max="7" width="15.125" style="445" customWidth="1"/>
    <col min="8" max="8" width="3.875" style="445" customWidth="1"/>
    <col min="9" max="9" width="12.875" style="445" customWidth="1"/>
    <col min="10" max="10" width="3.875" style="445" customWidth="1"/>
    <col min="11" max="11" width="12.125" style="445" customWidth="1"/>
    <col min="12" max="12" width="3.875" style="445" customWidth="1"/>
    <col min="13" max="13" width="12.125" style="445" customWidth="1"/>
    <col min="14" max="14" width="2.875" style="445" customWidth="1"/>
    <col min="15" max="15" width="12.125" style="445" customWidth="1"/>
    <col min="16" max="16" width="2.875" style="445" customWidth="1"/>
    <col min="17" max="17" width="12.125" style="445" customWidth="1"/>
    <col min="18" max="18" width="2.875" style="445" customWidth="1"/>
    <col min="19" max="19" width="12.125" style="445" customWidth="1"/>
    <col min="20" max="20" width="2.875" style="445" customWidth="1"/>
    <col min="21" max="21" width="12.125" style="445" customWidth="1"/>
    <col min="22" max="22" width="2.875" style="445" customWidth="1"/>
    <col min="23" max="23" width="13.5" style="445" customWidth="1"/>
    <col min="24" max="24" width="2.875" style="445" customWidth="1"/>
    <col min="25" max="25" width="12.125" style="445" customWidth="1"/>
    <col min="26" max="26" width="2.875" style="445" customWidth="1"/>
    <col min="27" max="27" width="12.125" style="445" customWidth="1"/>
    <col min="28" max="28" width="2.875" style="445" customWidth="1"/>
    <col min="29" max="29" width="12.125" style="445" customWidth="1"/>
    <col min="30" max="30" width="2.875" style="445" customWidth="1"/>
    <col min="31" max="31" width="12.125" style="445" customWidth="1"/>
    <col min="32" max="32" width="2.875" style="445" customWidth="1"/>
    <col min="33" max="33" width="10.875" style="445" customWidth="1"/>
    <col min="34" max="34" width="2.875" style="115" customWidth="1"/>
    <col min="35" max="35" width="9.125" style="115" bestFit="1" customWidth="1"/>
    <col min="36" max="36" width="3.125" style="115" customWidth="1"/>
    <col min="37" max="37" width="9.125" style="115" customWidth="1"/>
    <col min="38" max="38" width="7.875" style="115" customWidth="1"/>
    <col min="39" max="16384" width="8.625" style="115"/>
  </cols>
  <sheetData>
    <row r="1" spans="1:53" ht="18" x14ac:dyDescent="0.25">
      <c r="A1" s="441"/>
      <c r="B1" s="116" t="s">
        <v>412</v>
      </c>
      <c r="AM1" s="443"/>
      <c r="AN1" s="442"/>
      <c r="AO1" s="442"/>
      <c r="AP1" s="442"/>
      <c r="AQ1" s="442"/>
      <c r="AR1" s="442"/>
      <c r="AS1" s="442"/>
      <c r="AT1" s="442"/>
      <c r="AU1" s="442"/>
      <c r="AV1" s="442"/>
      <c r="AW1" s="442"/>
      <c r="AX1" s="442"/>
      <c r="AY1" s="442"/>
      <c r="AZ1" s="442"/>
      <c r="BA1" s="442"/>
    </row>
    <row r="2" spans="1:53" x14ac:dyDescent="0.2">
      <c r="B2" s="115" t="s">
        <v>413</v>
      </c>
      <c r="AM2" s="443"/>
      <c r="AN2" s="442"/>
      <c r="AO2" s="442"/>
      <c r="AP2" s="442"/>
      <c r="AQ2" s="442"/>
      <c r="AR2" s="442"/>
      <c r="AS2" s="442"/>
      <c r="AT2" s="442"/>
      <c r="AU2" s="442"/>
      <c r="AV2" s="442"/>
      <c r="AW2" s="442"/>
      <c r="AX2" s="442"/>
      <c r="AY2" s="442"/>
      <c r="AZ2" s="442"/>
      <c r="BA2" s="442"/>
    </row>
    <row r="3" spans="1:53" x14ac:dyDescent="0.2">
      <c r="AM3" s="443"/>
      <c r="AN3" s="442"/>
      <c r="AO3" s="442"/>
      <c r="AP3" s="442"/>
      <c r="AQ3" s="442"/>
      <c r="AR3" s="442"/>
      <c r="AS3" s="442"/>
      <c r="AT3" s="442"/>
      <c r="AU3" s="442"/>
      <c r="AV3" s="442"/>
      <c r="AW3" s="442"/>
      <c r="AX3" s="442"/>
      <c r="AY3" s="442"/>
      <c r="AZ3" s="442"/>
      <c r="BA3" s="442"/>
    </row>
    <row r="4" spans="1:53" s="625" customFormat="1" ht="45" x14ac:dyDescent="0.2">
      <c r="B4" s="660" t="s">
        <v>414</v>
      </c>
      <c r="C4" s="661" t="str">
        <f>IF(AI28,"Yes","No")</f>
        <v>Yes</v>
      </c>
      <c r="G4" s="633"/>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M4" s="627"/>
      <c r="AN4" s="628"/>
      <c r="AO4" s="628"/>
      <c r="AP4" s="628"/>
      <c r="AQ4" s="628"/>
      <c r="AR4" s="628"/>
      <c r="AS4" s="628"/>
      <c r="AT4" s="628"/>
      <c r="AU4" s="628"/>
      <c r="AV4" s="628"/>
      <c r="AW4" s="628"/>
      <c r="AX4" s="628"/>
      <c r="AY4" s="628"/>
      <c r="AZ4" s="628"/>
      <c r="BA4" s="628"/>
    </row>
    <row r="5" spans="1:53" ht="85.5" x14ac:dyDescent="0.2">
      <c r="B5" s="351" t="s">
        <v>415</v>
      </c>
      <c r="C5" s="458" t="s">
        <v>438</v>
      </c>
      <c r="D5" s="452" t="s">
        <v>439</v>
      </c>
      <c r="E5" s="452" t="s">
        <v>440</v>
      </c>
      <c r="G5" s="452" t="s">
        <v>441</v>
      </c>
      <c r="H5" s="452"/>
      <c r="I5" s="452" t="s">
        <v>443</v>
      </c>
      <c r="J5" s="452"/>
      <c r="K5" s="452" t="s">
        <v>445</v>
      </c>
      <c r="L5" s="452"/>
      <c r="M5" s="452" t="s">
        <v>446</v>
      </c>
      <c r="N5" s="452"/>
      <c r="O5" s="452" t="s">
        <v>448</v>
      </c>
      <c r="P5" s="452"/>
      <c r="Q5" s="452" t="s">
        <v>450</v>
      </c>
      <c r="R5" s="452"/>
      <c r="S5" s="452" t="s">
        <v>452</v>
      </c>
      <c r="T5" s="452"/>
      <c r="U5" s="452" t="s">
        <v>193</v>
      </c>
      <c r="V5" s="452"/>
      <c r="W5" s="452" t="s">
        <v>455</v>
      </c>
      <c r="X5" s="452"/>
      <c r="Y5" s="452" t="s">
        <v>457</v>
      </c>
      <c r="Z5" s="452"/>
      <c r="AA5" s="452" t="s">
        <v>459</v>
      </c>
      <c r="AB5" s="452"/>
      <c r="AC5" s="452" t="s">
        <v>461</v>
      </c>
      <c r="AD5" s="452"/>
      <c r="AE5" s="452" t="s">
        <v>463</v>
      </c>
      <c r="AF5" s="452"/>
      <c r="AG5" s="452" t="s">
        <v>270</v>
      </c>
      <c r="AH5" s="351"/>
      <c r="AI5" s="453" t="s">
        <v>465</v>
      </c>
      <c r="AJ5" s="453"/>
      <c r="AK5" s="453" t="s">
        <v>466</v>
      </c>
      <c r="AM5" s="443"/>
      <c r="AN5" s="442"/>
      <c r="AO5" s="442"/>
      <c r="AP5" s="442"/>
      <c r="AQ5" s="442"/>
      <c r="AR5" s="442"/>
      <c r="AS5" s="442"/>
      <c r="AT5" s="442"/>
      <c r="AU5" s="442"/>
      <c r="AV5" s="442"/>
      <c r="AW5" s="442"/>
      <c r="AX5" s="442"/>
      <c r="AY5" s="442"/>
      <c r="AZ5" s="442"/>
      <c r="BA5" s="442"/>
    </row>
    <row r="6" spans="1:53" x14ac:dyDescent="0.2">
      <c r="C6" s="445"/>
      <c r="D6" s="445"/>
      <c r="E6" s="445"/>
      <c r="AM6" s="443"/>
      <c r="AN6" s="442"/>
      <c r="AO6" s="442"/>
      <c r="AP6" s="442"/>
      <c r="AQ6" s="442"/>
      <c r="AR6" s="442"/>
      <c r="AS6" s="442"/>
      <c r="AT6" s="442"/>
      <c r="AU6" s="442"/>
      <c r="AV6" s="442"/>
      <c r="AW6" s="442"/>
      <c r="AX6" s="442"/>
      <c r="AY6" s="442"/>
      <c r="AZ6" s="442"/>
      <c r="BA6" s="442"/>
    </row>
    <row r="7" spans="1:53" ht="17.25" x14ac:dyDescent="0.3">
      <c r="B7" s="454" t="s">
        <v>416</v>
      </c>
      <c r="C7" s="632"/>
      <c r="D7" s="632"/>
      <c r="E7" s="634"/>
      <c r="G7" s="641"/>
      <c r="H7" s="635"/>
      <c r="I7" s="641"/>
      <c r="J7" s="635"/>
      <c r="K7" s="641"/>
      <c r="L7" s="635"/>
      <c r="M7" s="641"/>
      <c r="N7" s="635"/>
      <c r="O7" s="641"/>
      <c r="P7" s="635"/>
      <c r="Q7" s="641"/>
      <c r="R7" s="635"/>
      <c r="S7" s="641"/>
      <c r="T7" s="635"/>
      <c r="U7" s="641"/>
      <c r="V7" s="635"/>
      <c r="W7" s="641"/>
      <c r="X7" s="635"/>
      <c r="Y7" s="641"/>
      <c r="Z7" s="635"/>
      <c r="AA7" s="641"/>
      <c r="AB7" s="635"/>
      <c r="AC7" s="641"/>
      <c r="AD7" s="635"/>
      <c r="AE7" s="641"/>
      <c r="AF7" s="635"/>
      <c r="AG7" s="642">
        <f t="shared" ref="AG7:AG13" si="0">SUM(G7:AE7)</f>
        <v>0</v>
      </c>
      <c r="AH7" s="455"/>
      <c r="AI7" s="636">
        <f>E7/52</f>
        <v>0</v>
      </c>
      <c r="AJ7" s="636"/>
      <c r="AK7" s="636">
        <f>AI7/7</f>
        <v>0</v>
      </c>
      <c r="AM7" s="442"/>
      <c r="AN7" s="442"/>
      <c r="AO7" s="442"/>
      <c r="AP7" s="442"/>
      <c r="AQ7" s="442"/>
      <c r="AR7" s="442"/>
      <c r="AS7" s="442"/>
      <c r="AT7" s="442"/>
      <c r="AU7" s="442"/>
      <c r="AV7" s="442"/>
      <c r="AW7" s="442"/>
      <c r="AX7" s="442"/>
      <c r="AY7" s="442"/>
      <c r="AZ7" s="442"/>
      <c r="BA7" s="442"/>
    </row>
    <row r="8" spans="1:53" ht="17.25" x14ac:dyDescent="0.3">
      <c r="B8" s="454" t="s">
        <v>417</v>
      </c>
      <c r="C8" s="632"/>
      <c r="D8" s="632"/>
      <c r="E8" s="634"/>
      <c r="G8" s="641"/>
      <c r="H8" s="635"/>
      <c r="I8" s="641"/>
      <c r="J8" s="635"/>
      <c r="K8" s="641"/>
      <c r="L8" s="635"/>
      <c r="M8" s="641"/>
      <c r="N8" s="635"/>
      <c r="O8" s="641"/>
      <c r="P8" s="635"/>
      <c r="Q8" s="641"/>
      <c r="R8" s="635"/>
      <c r="S8" s="641"/>
      <c r="T8" s="635"/>
      <c r="U8" s="641"/>
      <c r="V8" s="635"/>
      <c r="W8" s="641"/>
      <c r="X8" s="635"/>
      <c r="Y8" s="641"/>
      <c r="Z8" s="635"/>
      <c r="AA8" s="641"/>
      <c r="AB8" s="635"/>
      <c r="AC8" s="641"/>
      <c r="AD8" s="635"/>
      <c r="AE8" s="641"/>
      <c r="AF8" s="635"/>
      <c r="AG8" s="642">
        <f t="shared" si="0"/>
        <v>0</v>
      </c>
      <c r="AH8" s="455"/>
      <c r="AI8" s="636">
        <f t="shared" ref="AI8:AI26" si="1">E8/52</f>
        <v>0</v>
      </c>
      <c r="AJ8" s="636"/>
      <c r="AK8" s="636">
        <f t="shared" ref="AK8:AK26" si="2">AI8/7</f>
        <v>0</v>
      </c>
      <c r="AM8" s="442"/>
      <c r="AN8" s="442"/>
      <c r="AO8" s="442"/>
      <c r="AP8" s="442"/>
      <c r="AQ8" s="442"/>
      <c r="AR8" s="442"/>
      <c r="AS8" s="442"/>
      <c r="AT8" s="442"/>
      <c r="AU8" s="442"/>
      <c r="AV8" s="442"/>
      <c r="AW8" s="442"/>
      <c r="AX8" s="442"/>
      <c r="AY8" s="442"/>
      <c r="AZ8" s="442"/>
      <c r="BA8" s="442"/>
    </row>
    <row r="9" spans="1:53" ht="17.25" x14ac:dyDescent="0.3">
      <c r="B9" s="454" t="s">
        <v>418</v>
      </c>
      <c r="C9" s="632"/>
      <c r="D9" s="632"/>
      <c r="E9" s="634"/>
      <c r="G9" s="641"/>
      <c r="H9" s="635"/>
      <c r="I9" s="641"/>
      <c r="J9" s="635"/>
      <c r="K9" s="641"/>
      <c r="L9" s="635"/>
      <c r="M9" s="641"/>
      <c r="N9" s="635"/>
      <c r="O9" s="641"/>
      <c r="P9" s="635"/>
      <c r="Q9" s="641"/>
      <c r="R9" s="635"/>
      <c r="S9" s="641"/>
      <c r="T9" s="635"/>
      <c r="U9" s="641"/>
      <c r="V9" s="635"/>
      <c r="W9" s="641"/>
      <c r="X9" s="635"/>
      <c r="Y9" s="641"/>
      <c r="Z9" s="635"/>
      <c r="AA9" s="641"/>
      <c r="AB9" s="635"/>
      <c r="AC9" s="641"/>
      <c r="AD9" s="635"/>
      <c r="AE9" s="641"/>
      <c r="AF9" s="635"/>
      <c r="AG9" s="642">
        <f t="shared" si="0"/>
        <v>0</v>
      </c>
      <c r="AH9" s="455"/>
      <c r="AI9" s="636">
        <f t="shared" si="1"/>
        <v>0</v>
      </c>
      <c r="AJ9" s="636"/>
      <c r="AK9" s="636">
        <f t="shared" si="2"/>
        <v>0</v>
      </c>
      <c r="AM9" s="442"/>
      <c r="AN9" s="442"/>
      <c r="AO9" s="442"/>
      <c r="AP9" s="442"/>
      <c r="AQ9" s="442"/>
      <c r="AR9" s="442"/>
      <c r="AS9" s="442"/>
      <c r="AT9" s="442"/>
      <c r="AU9" s="442"/>
      <c r="AV9" s="442"/>
      <c r="AW9" s="442"/>
      <c r="AX9" s="442"/>
      <c r="AY9" s="442"/>
      <c r="AZ9" s="442"/>
      <c r="BA9" s="442"/>
    </row>
    <row r="10" spans="1:53" ht="17.25" x14ac:dyDescent="0.3">
      <c r="B10" s="454" t="s">
        <v>419</v>
      </c>
      <c r="C10" s="632"/>
      <c r="D10" s="632"/>
      <c r="E10" s="634"/>
      <c r="G10" s="641"/>
      <c r="H10" s="635"/>
      <c r="I10" s="641"/>
      <c r="J10" s="635"/>
      <c r="K10" s="641"/>
      <c r="L10" s="635"/>
      <c r="M10" s="641"/>
      <c r="N10" s="635"/>
      <c r="O10" s="641"/>
      <c r="P10" s="635"/>
      <c r="Q10" s="641"/>
      <c r="R10" s="635"/>
      <c r="S10" s="641"/>
      <c r="T10" s="635"/>
      <c r="U10" s="641"/>
      <c r="V10" s="635"/>
      <c r="W10" s="641"/>
      <c r="X10" s="635"/>
      <c r="Y10" s="641"/>
      <c r="Z10" s="635"/>
      <c r="AA10" s="641"/>
      <c r="AB10" s="635"/>
      <c r="AC10" s="641"/>
      <c r="AD10" s="635"/>
      <c r="AE10" s="641"/>
      <c r="AF10" s="635"/>
      <c r="AG10" s="642">
        <f t="shared" si="0"/>
        <v>0</v>
      </c>
      <c r="AH10" s="455"/>
      <c r="AI10" s="636">
        <f t="shared" si="1"/>
        <v>0</v>
      </c>
      <c r="AJ10" s="636"/>
      <c r="AK10" s="636">
        <f t="shared" si="2"/>
        <v>0</v>
      </c>
      <c r="AM10" s="442"/>
      <c r="AN10" s="442"/>
      <c r="AO10" s="442"/>
      <c r="AP10" s="442"/>
      <c r="AQ10" s="442"/>
      <c r="AR10" s="442"/>
      <c r="AS10" s="442"/>
      <c r="AT10" s="442"/>
      <c r="AU10" s="442"/>
      <c r="AV10" s="442"/>
      <c r="AW10" s="442"/>
      <c r="AX10" s="442"/>
      <c r="AY10" s="442"/>
      <c r="AZ10" s="442"/>
      <c r="BA10" s="442"/>
    </row>
    <row r="11" spans="1:53" ht="17.25" x14ac:dyDescent="0.3">
      <c r="B11" s="454" t="s">
        <v>420</v>
      </c>
      <c r="C11" s="632"/>
      <c r="D11" s="632"/>
      <c r="E11" s="634"/>
      <c r="G11" s="641"/>
      <c r="H11" s="635"/>
      <c r="I11" s="641"/>
      <c r="J11" s="635"/>
      <c r="K11" s="641"/>
      <c r="L11" s="635"/>
      <c r="M11" s="641"/>
      <c r="N11" s="635"/>
      <c r="O11" s="641"/>
      <c r="P11" s="635"/>
      <c r="Q11" s="641"/>
      <c r="R11" s="635"/>
      <c r="S11" s="641"/>
      <c r="T11" s="635"/>
      <c r="U11" s="641"/>
      <c r="V11" s="635"/>
      <c r="W11" s="641"/>
      <c r="X11" s="635"/>
      <c r="Y11" s="641"/>
      <c r="Z11" s="635"/>
      <c r="AA11" s="641"/>
      <c r="AB11" s="635"/>
      <c r="AC11" s="641"/>
      <c r="AD11" s="635"/>
      <c r="AE11" s="641"/>
      <c r="AF11" s="635"/>
      <c r="AG11" s="642">
        <f t="shared" si="0"/>
        <v>0</v>
      </c>
      <c r="AH11" s="455"/>
      <c r="AI11" s="636">
        <f t="shared" si="1"/>
        <v>0</v>
      </c>
      <c r="AJ11" s="636"/>
      <c r="AK11" s="636">
        <f t="shared" si="2"/>
        <v>0</v>
      </c>
      <c r="AM11" s="442"/>
      <c r="AN11" s="442"/>
      <c r="AO11" s="442"/>
      <c r="AP11" s="442"/>
      <c r="AQ11" s="442"/>
      <c r="AR11" s="442"/>
      <c r="AS11" s="442"/>
      <c r="AT11" s="442"/>
      <c r="AU11" s="442"/>
      <c r="AV11" s="442"/>
      <c r="AW11" s="442"/>
      <c r="AX11" s="442"/>
      <c r="AY11" s="442"/>
      <c r="AZ11" s="442"/>
      <c r="BA11" s="442"/>
    </row>
    <row r="12" spans="1:53" ht="17.25" x14ac:dyDescent="0.3">
      <c r="B12" s="454" t="s">
        <v>421</v>
      </c>
      <c r="C12" s="632"/>
      <c r="D12" s="632"/>
      <c r="E12" s="634"/>
      <c r="G12" s="641"/>
      <c r="H12" s="635"/>
      <c r="I12" s="641"/>
      <c r="J12" s="635"/>
      <c r="K12" s="641"/>
      <c r="L12" s="635"/>
      <c r="M12" s="641"/>
      <c r="N12" s="635"/>
      <c r="O12" s="641"/>
      <c r="P12" s="635"/>
      <c r="Q12" s="641"/>
      <c r="R12" s="635"/>
      <c r="S12" s="641"/>
      <c r="T12" s="635"/>
      <c r="U12" s="641"/>
      <c r="V12" s="635"/>
      <c r="W12" s="641"/>
      <c r="X12" s="635"/>
      <c r="Y12" s="641"/>
      <c r="Z12" s="635"/>
      <c r="AA12" s="641"/>
      <c r="AB12" s="635"/>
      <c r="AC12" s="641"/>
      <c r="AD12" s="635"/>
      <c r="AE12" s="641"/>
      <c r="AF12" s="635"/>
      <c r="AG12" s="642">
        <f t="shared" si="0"/>
        <v>0</v>
      </c>
      <c r="AH12" s="455"/>
      <c r="AI12" s="636">
        <f t="shared" si="1"/>
        <v>0</v>
      </c>
      <c r="AJ12" s="636"/>
      <c r="AK12" s="636">
        <f t="shared" si="2"/>
        <v>0</v>
      </c>
      <c r="AM12" s="442"/>
      <c r="AN12" s="442"/>
      <c r="AO12" s="442"/>
      <c r="AP12" s="442"/>
      <c r="AQ12" s="442"/>
      <c r="AR12" s="442"/>
      <c r="AS12" s="442"/>
      <c r="AT12" s="442"/>
      <c r="AU12" s="442"/>
      <c r="AV12" s="442"/>
      <c r="AW12" s="442"/>
      <c r="AX12" s="442"/>
      <c r="AY12" s="442"/>
      <c r="AZ12" s="442"/>
      <c r="BA12" s="442"/>
    </row>
    <row r="13" spans="1:53" ht="17.25" x14ac:dyDescent="0.3">
      <c r="B13" s="454" t="s">
        <v>422</v>
      </c>
      <c r="C13" s="632"/>
      <c r="D13" s="632"/>
      <c r="E13" s="634"/>
      <c r="G13" s="641"/>
      <c r="H13" s="635"/>
      <c r="I13" s="641"/>
      <c r="J13" s="635"/>
      <c r="K13" s="641"/>
      <c r="L13" s="635"/>
      <c r="M13" s="641"/>
      <c r="N13" s="635"/>
      <c r="O13" s="641"/>
      <c r="P13" s="635"/>
      <c r="Q13" s="641"/>
      <c r="R13" s="635"/>
      <c r="S13" s="641"/>
      <c r="T13" s="635"/>
      <c r="U13" s="641"/>
      <c r="V13" s="635"/>
      <c r="W13" s="641"/>
      <c r="X13" s="635"/>
      <c r="Y13" s="641"/>
      <c r="Z13" s="635"/>
      <c r="AA13" s="641"/>
      <c r="AB13" s="635"/>
      <c r="AC13" s="641"/>
      <c r="AD13" s="635"/>
      <c r="AE13" s="641"/>
      <c r="AF13" s="635"/>
      <c r="AG13" s="642">
        <f t="shared" si="0"/>
        <v>0</v>
      </c>
      <c r="AH13" s="455"/>
      <c r="AI13" s="636">
        <f t="shared" si="1"/>
        <v>0</v>
      </c>
      <c r="AJ13" s="636"/>
      <c r="AK13" s="636">
        <f t="shared" si="2"/>
        <v>0</v>
      </c>
      <c r="AM13" s="442"/>
      <c r="AN13" s="442"/>
      <c r="AO13" s="442"/>
      <c r="AP13" s="442"/>
      <c r="AQ13" s="442"/>
      <c r="AR13" s="442"/>
      <c r="AS13" s="442"/>
      <c r="AT13" s="442"/>
      <c r="AU13" s="442"/>
      <c r="AV13" s="442"/>
      <c r="AW13" s="442"/>
      <c r="AX13" s="442"/>
      <c r="AY13" s="442"/>
      <c r="AZ13" s="442"/>
      <c r="BA13" s="442"/>
    </row>
    <row r="14" spans="1:53" ht="17.25" x14ac:dyDescent="0.3">
      <c r="B14" s="454" t="s">
        <v>423</v>
      </c>
      <c r="C14" s="632"/>
      <c r="D14" s="632"/>
      <c r="E14" s="634"/>
      <c r="G14" s="641"/>
      <c r="H14" s="635"/>
      <c r="I14" s="641"/>
      <c r="J14" s="635"/>
      <c r="K14" s="641"/>
      <c r="L14" s="635"/>
      <c r="M14" s="641"/>
      <c r="N14" s="635"/>
      <c r="O14" s="641"/>
      <c r="P14" s="635"/>
      <c r="Q14" s="641"/>
      <c r="R14" s="635"/>
      <c r="S14" s="641"/>
      <c r="T14" s="635"/>
      <c r="U14" s="641"/>
      <c r="V14" s="635"/>
      <c r="W14" s="641"/>
      <c r="X14" s="635"/>
      <c r="Y14" s="641"/>
      <c r="Z14" s="635"/>
      <c r="AA14" s="641"/>
      <c r="AB14" s="635"/>
      <c r="AC14" s="641"/>
      <c r="AD14" s="635"/>
      <c r="AE14" s="641"/>
      <c r="AF14" s="635"/>
      <c r="AG14" s="642">
        <f t="shared" ref="AG14:AG16" si="3">SUM(G14:AE14)</f>
        <v>0</v>
      </c>
      <c r="AH14" s="455"/>
      <c r="AI14" s="636">
        <f t="shared" si="1"/>
        <v>0</v>
      </c>
      <c r="AJ14" s="636"/>
      <c r="AK14" s="636">
        <f t="shared" si="2"/>
        <v>0</v>
      </c>
      <c r="AM14" s="442"/>
      <c r="AN14" s="442"/>
      <c r="AO14" s="442"/>
      <c r="AP14" s="442"/>
      <c r="AQ14" s="442"/>
      <c r="AR14" s="442"/>
      <c r="AS14" s="442"/>
      <c r="AT14" s="442"/>
      <c r="AU14" s="442"/>
      <c r="AV14" s="442"/>
      <c r="AW14" s="442"/>
      <c r="AX14" s="442"/>
      <c r="AY14" s="442"/>
      <c r="AZ14" s="442"/>
      <c r="BA14" s="442"/>
    </row>
    <row r="15" spans="1:53" ht="17.25" x14ac:dyDescent="0.3">
      <c r="B15" s="454" t="s">
        <v>424</v>
      </c>
      <c r="C15" s="632"/>
      <c r="D15" s="632"/>
      <c r="E15" s="634"/>
      <c r="G15" s="641"/>
      <c r="H15" s="635"/>
      <c r="I15" s="641"/>
      <c r="J15" s="635"/>
      <c r="K15" s="641"/>
      <c r="L15" s="635"/>
      <c r="M15" s="641"/>
      <c r="N15" s="635"/>
      <c r="O15" s="641"/>
      <c r="P15" s="635"/>
      <c r="Q15" s="641"/>
      <c r="R15" s="635"/>
      <c r="S15" s="641"/>
      <c r="T15" s="635"/>
      <c r="U15" s="641"/>
      <c r="V15" s="635"/>
      <c r="W15" s="641"/>
      <c r="X15" s="635"/>
      <c r="Y15" s="641"/>
      <c r="Z15" s="635"/>
      <c r="AA15" s="641"/>
      <c r="AB15" s="635"/>
      <c r="AC15" s="641"/>
      <c r="AD15" s="635"/>
      <c r="AE15" s="641"/>
      <c r="AF15" s="635"/>
      <c r="AG15" s="642">
        <f t="shared" si="3"/>
        <v>0</v>
      </c>
      <c r="AH15" s="455"/>
      <c r="AI15" s="636">
        <f t="shared" si="1"/>
        <v>0</v>
      </c>
      <c r="AJ15" s="636"/>
      <c r="AK15" s="636">
        <f t="shared" si="2"/>
        <v>0</v>
      </c>
      <c r="AM15" s="442"/>
      <c r="AN15" s="442"/>
      <c r="AO15" s="442"/>
      <c r="AP15" s="442"/>
      <c r="AQ15" s="442"/>
      <c r="AR15" s="442"/>
      <c r="AS15" s="442"/>
      <c r="AT15" s="442"/>
      <c r="AU15" s="442"/>
      <c r="AV15" s="442"/>
      <c r="AW15" s="442"/>
      <c r="AX15" s="442"/>
      <c r="AY15" s="442"/>
      <c r="AZ15" s="442"/>
      <c r="BA15" s="442"/>
    </row>
    <row r="16" spans="1:53" ht="17.25" x14ac:dyDescent="0.3">
      <c r="B16" s="454" t="s">
        <v>425</v>
      </c>
      <c r="C16" s="632"/>
      <c r="D16" s="632"/>
      <c r="E16" s="634"/>
      <c r="G16" s="641"/>
      <c r="H16" s="635"/>
      <c r="I16" s="641"/>
      <c r="J16" s="635"/>
      <c r="K16" s="641"/>
      <c r="L16" s="635"/>
      <c r="M16" s="641"/>
      <c r="N16" s="635"/>
      <c r="O16" s="641"/>
      <c r="P16" s="635"/>
      <c r="Q16" s="641"/>
      <c r="R16" s="635"/>
      <c r="S16" s="641"/>
      <c r="T16" s="635"/>
      <c r="U16" s="641"/>
      <c r="V16" s="635"/>
      <c r="W16" s="641"/>
      <c r="X16" s="635"/>
      <c r="Y16" s="641"/>
      <c r="Z16" s="635"/>
      <c r="AA16" s="641"/>
      <c r="AB16" s="635"/>
      <c r="AC16" s="641"/>
      <c r="AD16" s="635"/>
      <c r="AE16" s="641"/>
      <c r="AF16" s="635"/>
      <c r="AG16" s="642">
        <f t="shared" si="3"/>
        <v>0</v>
      </c>
      <c r="AH16" s="455"/>
      <c r="AI16" s="636">
        <f t="shared" si="1"/>
        <v>0</v>
      </c>
      <c r="AJ16" s="636"/>
      <c r="AK16" s="636">
        <f t="shared" si="2"/>
        <v>0</v>
      </c>
      <c r="AM16" s="442"/>
      <c r="AN16" s="442"/>
      <c r="AO16" s="442"/>
      <c r="AP16" s="442"/>
      <c r="AQ16" s="442"/>
      <c r="AR16" s="442"/>
      <c r="AS16" s="442"/>
      <c r="AT16" s="442"/>
      <c r="AU16" s="442"/>
      <c r="AV16" s="442"/>
      <c r="AW16" s="442"/>
      <c r="AX16" s="442"/>
      <c r="AY16" s="442"/>
      <c r="AZ16" s="442"/>
      <c r="BA16" s="442"/>
    </row>
    <row r="17" spans="1:53" ht="17.25" x14ac:dyDescent="0.3">
      <c r="B17" s="454" t="s">
        <v>426</v>
      </c>
      <c r="C17" s="632"/>
      <c r="D17" s="632"/>
      <c r="E17" s="634"/>
      <c r="G17" s="641"/>
      <c r="H17" s="635"/>
      <c r="I17" s="641"/>
      <c r="J17" s="635"/>
      <c r="K17" s="641"/>
      <c r="L17" s="635"/>
      <c r="M17" s="641"/>
      <c r="N17" s="635"/>
      <c r="O17" s="641"/>
      <c r="P17" s="635"/>
      <c r="Q17" s="641"/>
      <c r="R17" s="635"/>
      <c r="S17" s="641"/>
      <c r="T17" s="635"/>
      <c r="U17" s="641"/>
      <c r="V17" s="635"/>
      <c r="W17" s="641"/>
      <c r="X17" s="635"/>
      <c r="Y17" s="641"/>
      <c r="Z17" s="635"/>
      <c r="AA17" s="641"/>
      <c r="AB17" s="635"/>
      <c r="AC17" s="641"/>
      <c r="AD17" s="635"/>
      <c r="AE17" s="641"/>
      <c r="AF17" s="635"/>
      <c r="AG17" s="642">
        <f>SUM(G17:AE17)</f>
        <v>0</v>
      </c>
      <c r="AH17" s="455"/>
      <c r="AI17" s="636">
        <f t="shared" si="1"/>
        <v>0</v>
      </c>
      <c r="AJ17" s="636"/>
      <c r="AK17" s="636">
        <f t="shared" si="2"/>
        <v>0</v>
      </c>
      <c r="AM17" s="442"/>
      <c r="AN17" s="442"/>
      <c r="AO17" s="442"/>
      <c r="AP17" s="442"/>
      <c r="AQ17" s="442"/>
      <c r="AR17" s="442"/>
      <c r="AS17" s="442"/>
      <c r="AT17" s="442"/>
      <c r="AU17" s="442"/>
      <c r="AV17" s="442"/>
      <c r="AW17" s="442"/>
      <c r="AX17" s="442"/>
      <c r="AY17" s="442"/>
      <c r="AZ17" s="442"/>
      <c r="BA17" s="442"/>
    </row>
    <row r="18" spans="1:53" ht="17.25" x14ac:dyDescent="0.3">
      <c r="B18" s="454" t="s">
        <v>427</v>
      </c>
      <c r="C18" s="632"/>
      <c r="D18" s="632"/>
      <c r="E18" s="634"/>
      <c r="G18" s="641"/>
      <c r="H18" s="635"/>
      <c r="I18" s="641"/>
      <c r="J18" s="635"/>
      <c r="K18" s="641"/>
      <c r="L18" s="635"/>
      <c r="M18" s="641"/>
      <c r="N18" s="635"/>
      <c r="O18" s="641"/>
      <c r="P18" s="635"/>
      <c r="Q18" s="641"/>
      <c r="R18" s="635"/>
      <c r="S18" s="641"/>
      <c r="T18" s="635"/>
      <c r="U18" s="641"/>
      <c r="V18" s="635"/>
      <c r="W18" s="641"/>
      <c r="X18" s="635"/>
      <c r="Y18" s="641"/>
      <c r="Z18" s="635"/>
      <c r="AA18" s="641"/>
      <c r="AB18" s="635"/>
      <c r="AC18" s="641"/>
      <c r="AD18" s="635"/>
      <c r="AE18" s="641"/>
      <c r="AF18" s="635"/>
      <c r="AG18" s="642">
        <f>SUM(G18:AE18)</f>
        <v>0</v>
      </c>
      <c r="AH18" s="455"/>
      <c r="AI18" s="636">
        <f t="shared" si="1"/>
        <v>0</v>
      </c>
      <c r="AJ18" s="636"/>
      <c r="AK18" s="636">
        <f t="shared" si="2"/>
        <v>0</v>
      </c>
      <c r="AM18" s="442"/>
      <c r="AN18" s="442"/>
      <c r="AO18" s="442"/>
      <c r="AP18" s="442"/>
      <c r="AQ18" s="442"/>
      <c r="AR18" s="442"/>
      <c r="AS18" s="442"/>
      <c r="AT18" s="442"/>
      <c r="AU18" s="442"/>
      <c r="AV18" s="442"/>
      <c r="AW18" s="442"/>
      <c r="AX18" s="442"/>
      <c r="AY18" s="442"/>
      <c r="AZ18" s="442"/>
      <c r="BA18" s="442"/>
    </row>
    <row r="19" spans="1:53" ht="17.25" x14ac:dyDescent="0.3">
      <c r="B19" s="454" t="s">
        <v>428</v>
      </c>
      <c r="C19" s="632"/>
      <c r="D19" s="632"/>
      <c r="E19" s="634"/>
      <c r="G19" s="641"/>
      <c r="H19" s="635"/>
      <c r="I19" s="641"/>
      <c r="J19" s="635"/>
      <c r="K19" s="641"/>
      <c r="L19" s="635"/>
      <c r="M19" s="641"/>
      <c r="N19" s="635"/>
      <c r="O19" s="641"/>
      <c r="P19" s="635"/>
      <c r="Q19" s="641"/>
      <c r="R19" s="635"/>
      <c r="S19" s="641"/>
      <c r="T19" s="635"/>
      <c r="U19" s="641"/>
      <c r="V19" s="635"/>
      <c r="W19" s="641"/>
      <c r="X19" s="635"/>
      <c r="Y19" s="641"/>
      <c r="Z19" s="635"/>
      <c r="AA19" s="641"/>
      <c r="AB19" s="635"/>
      <c r="AC19" s="641"/>
      <c r="AD19" s="635"/>
      <c r="AE19" s="641"/>
      <c r="AF19" s="635"/>
      <c r="AG19" s="642">
        <f>SUM(G19:AE19)</f>
        <v>0</v>
      </c>
      <c r="AH19" s="455"/>
      <c r="AI19" s="636">
        <f t="shared" si="1"/>
        <v>0</v>
      </c>
      <c r="AJ19" s="636"/>
      <c r="AK19" s="636">
        <f t="shared" si="2"/>
        <v>0</v>
      </c>
      <c r="AM19" s="442"/>
      <c r="AN19" s="442"/>
      <c r="AO19" s="442"/>
      <c r="AP19" s="442"/>
      <c r="AQ19" s="442"/>
      <c r="AR19" s="442"/>
      <c r="AS19" s="442"/>
      <c r="AT19" s="442"/>
      <c r="AU19" s="442"/>
      <c r="AV19" s="442"/>
      <c r="AW19" s="442"/>
      <c r="AX19" s="442"/>
      <c r="AY19" s="442"/>
      <c r="AZ19" s="442"/>
      <c r="BA19" s="442"/>
    </row>
    <row r="20" spans="1:53" ht="17.25" x14ac:dyDescent="0.3">
      <c r="B20" s="454" t="s">
        <v>429</v>
      </c>
      <c r="C20" s="632"/>
      <c r="D20" s="632"/>
      <c r="E20" s="634"/>
      <c r="G20" s="641"/>
      <c r="H20" s="635"/>
      <c r="I20" s="641"/>
      <c r="J20" s="635"/>
      <c r="K20" s="641"/>
      <c r="L20" s="635"/>
      <c r="M20" s="641"/>
      <c r="N20" s="635"/>
      <c r="O20" s="641"/>
      <c r="P20" s="635"/>
      <c r="Q20" s="641"/>
      <c r="R20" s="635"/>
      <c r="S20" s="641"/>
      <c r="T20" s="635"/>
      <c r="U20" s="641"/>
      <c r="V20" s="635"/>
      <c r="W20" s="641"/>
      <c r="X20" s="635"/>
      <c r="Y20" s="641"/>
      <c r="Z20" s="635"/>
      <c r="AA20" s="641"/>
      <c r="AB20" s="635"/>
      <c r="AC20" s="641"/>
      <c r="AD20" s="635"/>
      <c r="AE20" s="641"/>
      <c r="AF20" s="635"/>
      <c r="AG20" s="642">
        <f>SUM(G20:AE20)</f>
        <v>0</v>
      </c>
      <c r="AH20" s="455"/>
      <c r="AI20" s="636">
        <f t="shared" si="1"/>
        <v>0</v>
      </c>
      <c r="AJ20" s="636"/>
      <c r="AK20" s="636">
        <f t="shared" si="2"/>
        <v>0</v>
      </c>
      <c r="AM20" s="442"/>
      <c r="AN20" s="442"/>
      <c r="AO20" s="442"/>
      <c r="AP20" s="442"/>
      <c r="AQ20" s="442"/>
      <c r="AR20" s="442"/>
      <c r="AS20" s="442"/>
      <c r="AT20" s="442"/>
      <c r="AU20" s="442"/>
      <c r="AV20" s="442"/>
      <c r="AW20" s="442"/>
      <c r="AX20" s="442"/>
      <c r="AY20" s="442"/>
      <c r="AZ20" s="442"/>
      <c r="BA20" s="442"/>
    </row>
    <row r="21" spans="1:53" ht="17.25" x14ac:dyDescent="0.3">
      <c r="B21" s="454" t="s">
        <v>430</v>
      </c>
      <c r="C21" s="632"/>
      <c r="D21" s="632"/>
      <c r="E21" s="634"/>
      <c r="G21" s="641"/>
      <c r="H21" s="635"/>
      <c r="I21" s="641"/>
      <c r="J21" s="635"/>
      <c r="K21" s="641"/>
      <c r="L21" s="635"/>
      <c r="M21" s="641"/>
      <c r="N21" s="635"/>
      <c r="O21" s="641"/>
      <c r="P21" s="635"/>
      <c r="Q21" s="641"/>
      <c r="R21" s="635"/>
      <c r="S21" s="641"/>
      <c r="T21" s="635"/>
      <c r="U21" s="641"/>
      <c r="V21" s="635"/>
      <c r="W21" s="641"/>
      <c r="X21" s="635"/>
      <c r="Y21" s="641"/>
      <c r="Z21" s="635"/>
      <c r="AA21" s="641"/>
      <c r="AB21" s="635"/>
      <c r="AC21" s="641"/>
      <c r="AD21" s="635"/>
      <c r="AE21" s="641"/>
      <c r="AF21" s="635"/>
      <c r="AG21" s="642">
        <f>SUM(G21:AE21)</f>
        <v>0</v>
      </c>
      <c r="AH21" s="455"/>
      <c r="AI21" s="636">
        <f t="shared" si="1"/>
        <v>0</v>
      </c>
      <c r="AJ21" s="636"/>
      <c r="AK21" s="636">
        <f t="shared" si="2"/>
        <v>0</v>
      </c>
      <c r="AM21" s="442"/>
      <c r="AN21" s="442"/>
      <c r="AO21" s="442"/>
      <c r="AP21" s="442"/>
      <c r="AQ21" s="442"/>
      <c r="AR21" s="442"/>
      <c r="AS21" s="442"/>
      <c r="AT21" s="442"/>
      <c r="AU21" s="442"/>
      <c r="AV21" s="442"/>
      <c r="AW21" s="442"/>
      <c r="AX21" s="442"/>
      <c r="AY21" s="442"/>
      <c r="AZ21" s="442"/>
      <c r="BA21" s="442"/>
    </row>
    <row r="22" spans="1:53" ht="17.25" x14ac:dyDescent="0.3">
      <c r="B22" s="454" t="s">
        <v>431</v>
      </c>
      <c r="C22" s="632"/>
      <c r="D22" s="632"/>
      <c r="E22" s="634"/>
      <c r="G22" s="641"/>
      <c r="H22" s="635"/>
      <c r="I22" s="641"/>
      <c r="J22" s="635"/>
      <c r="K22" s="641"/>
      <c r="L22" s="635"/>
      <c r="M22" s="641"/>
      <c r="N22" s="635"/>
      <c r="O22" s="641"/>
      <c r="P22" s="635"/>
      <c r="Q22" s="641"/>
      <c r="R22" s="635"/>
      <c r="S22" s="641"/>
      <c r="T22" s="635"/>
      <c r="U22" s="641"/>
      <c r="V22" s="635"/>
      <c r="W22" s="641"/>
      <c r="X22" s="635"/>
      <c r="Y22" s="641"/>
      <c r="Z22" s="635"/>
      <c r="AA22" s="641"/>
      <c r="AB22" s="635"/>
      <c r="AC22" s="641"/>
      <c r="AD22" s="635"/>
      <c r="AE22" s="641"/>
      <c r="AF22" s="635"/>
      <c r="AG22" s="642">
        <f t="shared" ref="AG22:AG24" si="4">SUM(G22:AE22)</f>
        <v>0</v>
      </c>
      <c r="AH22" s="455"/>
      <c r="AI22" s="636">
        <f t="shared" si="1"/>
        <v>0</v>
      </c>
      <c r="AJ22" s="636"/>
      <c r="AK22" s="636">
        <f t="shared" si="2"/>
        <v>0</v>
      </c>
      <c r="AM22" s="442"/>
      <c r="AN22" s="442"/>
      <c r="AO22" s="442"/>
      <c r="AP22" s="442"/>
      <c r="AQ22" s="442"/>
      <c r="AR22" s="442"/>
      <c r="AS22" s="442"/>
      <c r="AT22" s="442"/>
      <c r="AU22" s="442"/>
      <c r="AV22" s="442"/>
      <c r="AW22" s="442"/>
      <c r="AX22" s="442"/>
      <c r="AY22" s="442"/>
      <c r="AZ22" s="442"/>
      <c r="BA22" s="442"/>
    </row>
    <row r="23" spans="1:53" ht="17.25" x14ac:dyDescent="0.3">
      <c r="B23" s="454" t="s">
        <v>432</v>
      </c>
      <c r="C23" s="632"/>
      <c r="D23" s="632"/>
      <c r="E23" s="634"/>
      <c r="G23" s="641"/>
      <c r="H23" s="635"/>
      <c r="I23" s="641"/>
      <c r="J23" s="635"/>
      <c r="K23" s="641"/>
      <c r="L23" s="635"/>
      <c r="M23" s="641"/>
      <c r="N23" s="635"/>
      <c r="O23" s="641"/>
      <c r="P23" s="635"/>
      <c r="Q23" s="641"/>
      <c r="R23" s="635"/>
      <c r="S23" s="641"/>
      <c r="T23" s="635"/>
      <c r="U23" s="641"/>
      <c r="V23" s="635"/>
      <c r="W23" s="641"/>
      <c r="X23" s="635"/>
      <c r="Y23" s="641"/>
      <c r="Z23" s="635"/>
      <c r="AA23" s="641"/>
      <c r="AB23" s="635"/>
      <c r="AC23" s="641"/>
      <c r="AD23" s="635"/>
      <c r="AE23" s="641"/>
      <c r="AF23" s="635"/>
      <c r="AG23" s="642">
        <f t="shared" si="4"/>
        <v>0</v>
      </c>
      <c r="AH23" s="455"/>
      <c r="AI23" s="636">
        <f t="shared" si="1"/>
        <v>0</v>
      </c>
      <c r="AJ23" s="636"/>
      <c r="AK23" s="636">
        <f t="shared" si="2"/>
        <v>0</v>
      </c>
      <c r="AM23" s="442"/>
      <c r="AN23" s="442"/>
      <c r="AO23" s="442"/>
      <c r="AP23" s="442"/>
      <c r="AQ23" s="442"/>
      <c r="AR23" s="442"/>
      <c r="AS23" s="442"/>
      <c r="AT23" s="442"/>
      <c r="AU23" s="442"/>
      <c r="AV23" s="442"/>
      <c r="AW23" s="442"/>
      <c r="AX23" s="442"/>
      <c r="AY23" s="442"/>
      <c r="AZ23" s="442"/>
      <c r="BA23" s="442"/>
    </row>
    <row r="24" spans="1:53" ht="17.25" x14ac:dyDescent="0.3">
      <c r="B24" s="454" t="s">
        <v>433</v>
      </c>
      <c r="C24" s="632"/>
      <c r="D24" s="632"/>
      <c r="E24" s="634"/>
      <c r="G24" s="641"/>
      <c r="H24" s="635"/>
      <c r="I24" s="641"/>
      <c r="J24" s="635"/>
      <c r="K24" s="641"/>
      <c r="L24" s="635"/>
      <c r="M24" s="641"/>
      <c r="N24" s="635"/>
      <c r="O24" s="641"/>
      <c r="P24" s="635"/>
      <c r="Q24" s="641"/>
      <c r="R24" s="635"/>
      <c r="S24" s="641"/>
      <c r="T24" s="635"/>
      <c r="U24" s="641"/>
      <c r="V24" s="635"/>
      <c r="W24" s="641"/>
      <c r="X24" s="635"/>
      <c r="Y24" s="641"/>
      <c r="Z24" s="635"/>
      <c r="AA24" s="641"/>
      <c r="AB24" s="635"/>
      <c r="AC24" s="641"/>
      <c r="AD24" s="635"/>
      <c r="AE24" s="641"/>
      <c r="AF24" s="635"/>
      <c r="AG24" s="642">
        <f t="shared" si="4"/>
        <v>0</v>
      </c>
      <c r="AH24" s="455"/>
      <c r="AI24" s="636">
        <f t="shared" si="1"/>
        <v>0</v>
      </c>
      <c r="AJ24" s="636"/>
      <c r="AK24" s="636">
        <f t="shared" si="2"/>
        <v>0</v>
      </c>
      <c r="AM24" s="442"/>
      <c r="AN24" s="442"/>
      <c r="AO24" s="442"/>
      <c r="AP24" s="442"/>
      <c r="AQ24" s="442"/>
      <c r="AR24" s="442"/>
      <c r="AS24" s="442"/>
      <c r="AT24" s="442"/>
      <c r="AU24" s="442"/>
      <c r="AV24" s="442"/>
      <c r="AW24" s="442"/>
      <c r="AX24" s="442"/>
      <c r="AY24" s="442"/>
      <c r="AZ24" s="442"/>
      <c r="BA24" s="442"/>
    </row>
    <row r="25" spans="1:53" ht="17.25" x14ac:dyDescent="0.3">
      <c r="B25" s="454" t="s">
        <v>434</v>
      </c>
      <c r="C25" s="632"/>
      <c r="D25" s="632"/>
      <c r="E25" s="634"/>
      <c r="G25" s="641"/>
      <c r="H25" s="635"/>
      <c r="I25" s="641"/>
      <c r="J25" s="635"/>
      <c r="K25" s="641"/>
      <c r="L25" s="635"/>
      <c r="M25" s="641"/>
      <c r="N25" s="635"/>
      <c r="O25" s="641"/>
      <c r="P25" s="635"/>
      <c r="Q25" s="641"/>
      <c r="R25" s="635"/>
      <c r="S25" s="641"/>
      <c r="T25" s="635"/>
      <c r="U25" s="641"/>
      <c r="V25" s="635"/>
      <c r="W25" s="641"/>
      <c r="X25" s="635"/>
      <c r="Y25" s="641"/>
      <c r="Z25" s="635"/>
      <c r="AA25" s="641"/>
      <c r="AB25" s="635"/>
      <c r="AC25" s="641"/>
      <c r="AD25" s="635"/>
      <c r="AE25" s="641"/>
      <c r="AF25" s="635"/>
      <c r="AG25" s="642">
        <f t="shared" ref="AG25:AG26" si="5">SUM(G25:AE25)</f>
        <v>0</v>
      </c>
      <c r="AH25" s="455"/>
      <c r="AI25" s="636">
        <f t="shared" si="1"/>
        <v>0</v>
      </c>
      <c r="AJ25" s="636"/>
      <c r="AK25" s="636">
        <f t="shared" si="2"/>
        <v>0</v>
      </c>
      <c r="AM25" s="442"/>
      <c r="AN25" s="442"/>
      <c r="AO25" s="442"/>
      <c r="AP25" s="442"/>
      <c r="AQ25" s="442"/>
      <c r="AR25" s="442"/>
      <c r="AS25" s="442"/>
      <c r="AT25" s="442"/>
      <c r="AU25" s="442"/>
      <c r="AV25" s="442"/>
      <c r="AW25" s="442"/>
      <c r="AX25" s="442"/>
      <c r="AY25" s="442"/>
      <c r="AZ25" s="442"/>
      <c r="BA25" s="442"/>
    </row>
    <row r="26" spans="1:53" ht="17.25" x14ac:dyDescent="0.3">
      <c r="B26" s="454" t="s">
        <v>435</v>
      </c>
      <c r="C26" s="632"/>
      <c r="D26" s="632"/>
      <c r="E26" s="634"/>
      <c r="G26" s="641"/>
      <c r="H26" s="635"/>
      <c r="I26" s="641"/>
      <c r="J26" s="635"/>
      <c r="K26" s="641"/>
      <c r="L26" s="635"/>
      <c r="M26" s="641"/>
      <c r="N26" s="635"/>
      <c r="O26" s="641"/>
      <c r="P26" s="635"/>
      <c r="Q26" s="641"/>
      <c r="R26" s="635"/>
      <c r="S26" s="641"/>
      <c r="T26" s="635"/>
      <c r="U26" s="641"/>
      <c r="V26" s="635"/>
      <c r="W26" s="641"/>
      <c r="X26" s="635"/>
      <c r="Y26" s="641"/>
      <c r="Z26" s="635"/>
      <c r="AA26" s="641"/>
      <c r="AB26" s="635"/>
      <c r="AC26" s="641"/>
      <c r="AD26" s="635"/>
      <c r="AE26" s="641"/>
      <c r="AF26" s="635"/>
      <c r="AG26" s="642">
        <f t="shared" si="5"/>
        <v>0</v>
      </c>
      <c r="AH26" s="455"/>
      <c r="AI26" s="636">
        <f t="shared" si="1"/>
        <v>0</v>
      </c>
      <c r="AJ26" s="636"/>
      <c r="AK26" s="636">
        <f t="shared" si="2"/>
        <v>0</v>
      </c>
      <c r="AM26" s="442"/>
      <c r="AN26" s="442"/>
      <c r="AO26" s="442"/>
      <c r="AP26" s="442"/>
      <c r="AQ26" s="442"/>
      <c r="AR26" s="442"/>
      <c r="AS26" s="442"/>
      <c r="AT26" s="442"/>
      <c r="AU26" s="442"/>
      <c r="AV26" s="442"/>
      <c r="AW26" s="442"/>
      <c r="AX26" s="442"/>
      <c r="AY26" s="442"/>
      <c r="AZ26" s="442"/>
      <c r="BA26" s="442"/>
    </row>
    <row r="27" spans="1:53" ht="9" customHeight="1" x14ac:dyDescent="0.2">
      <c r="G27" s="637"/>
      <c r="H27" s="637"/>
      <c r="I27" s="637"/>
      <c r="J27" s="637"/>
      <c r="K27" s="637"/>
      <c r="L27" s="637"/>
      <c r="M27" s="637"/>
      <c r="N27" s="637"/>
      <c r="O27" s="637"/>
      <c r="P27" s="637"/>
      <c r="Q27" s="637"/>
      <c r="R27" s="637"/>
      <c r="S27" s="637"/>
      <c r="T27" s="637"/>
      <c r="U27" s="637"/>
      <c r="V27" s="637"/>
      <c r="W27" s="637"/>
      <c r="X27" s="637"/>
      <c r="Y27" s="637"/>
      <c r="Z27" s="637"/>
      <c r="AA27" s="637"/>
      <c r="AB27" s="637"/>
      <c r="AC27" s="637"/>
      <c r="AD27" s="637"/>
      <c r="AE27" s="637"/>
      <c r="AF27" s="637"/>
      <c r="AG27" s="637"/>
      <c r="AI27" s="639"/>
      <c r="AJ27" s="639"/>
      <c r="AK27" s="639"/>
      <c r="AM27" s="442"/>
      <c r="AN27" s="442"/>
      <c r="AO27" s="442"/>
      <c r="AP27" s="442"/>
      <c r="AQ27" s="442"/>
      <c r="AR27" s="442"/>
      <c r="AS27" s="442"/>
      <c r="AT27" s="442"/>
      <c r="AU27" s="442"/>
      <c r="AV27" s="442"/>
      <c r="AW27" s="442"/>
      <c r="AX27" s="442"/>
      <c r="AY27" s="442"/>
      <c r="AZ27" s="442"/>
      <c r="BA27" s="442"/>
    </row>
    <row r="28" spans="1:53" ht="15.75" thickBot="1" x14ac:dyDescent="0.3">
      <c r="B28" s="662" t="s">
        <v>436</v>
      </c>
      <c r="C28" s="638"/>
      <c r="D28" s="638"/>
      <c r="E28" s="638">
        <f>SUM(E7:E26)</f>
        <v>0</v>
      </c>
      <c r="G28" s="638">
        <f>SUMPRODUCT($E$7:$E$26,G$7:G$26)</f>
        <v>0</v>
      </c>
      <c r="H28" s="638"/>
      <c r="I28" s="638">
        <f>SUMPRODUCT($E$7:$E$26,I$7:I$26)</f>
        <v>0</v>
      </c>
      <c r="J28" s="638"/>
      <c r="K28" s="638">
        <f>SUMPRODUCT($E$7:$E$26,K$7:K$26)</f>
        <v>0</v>
      </c>
      <c r="L28" s="638"/>
      <c r="M28" s="638">
        <f>SUMPRODUCT($E$7:$E$26,M$7:M$26)</f>
        <v>0</v>
      </c>
      <c r="N28" s="638"/>
      <c r="O28" s="638">
        <f>SUMPRODUCT($E$7:$E$26,O$7:O$26)</f>
        <v>0</v>
      </c>
      <c r="P28" s="638"/>
      <c r="Q28" s="638">
        <f>SUMPRODUCT($E$7:$E$26,Q$7:Q$26)</f>
        <v>0</v>
      </c>
      <c r="R28" s="638"/>
      <c r="S28" s="638">
        <f>SUMPRODUCT($E$7:$E$26,S$7:S$26)</f>
        <v>0</v>
      </c>
      <c r="T28" s="638"/>
      <c r="U28" s="638">
        <f>SUMPRODUCT($E$7:$E$26,U$7:U$26)</f>
        <v>0</v>
      </c>
      <c r="V28" s="638"/>
      <c r="W28" s="638">
        <f>SUMPRODUCT($E$7:$E$26,W$7:W$26)</f>
        <v>0</v>
      </c>
      <c r="X28" s="638"/>
      <c r="Y28" s="638">
        <f>SUMPRODUCT($E$7:$E$26,Y$7:Y$26)</f>
        <v>0</v>
      </c>
      <c r="Z28" s="638"/>
      <c r="AA28" s="638">
        <f>SUMPRODUCT($E$7:$E$26,AA$7:AA$26)</f>
        <v>0</v>
      </c>
      <c r="AB28" s="638"/>
      <c r="AC28" s="638">
        <f>SUMPRODUCT($E$7:$E$26,AC$7:AC$26)</f>
        <v>0</v>
      </c>
      <c r="AD28" s="638"/>
      <c r="AE28" s="638">
        <f>SUMPRODUCT($E$7:$E$26,AE$7:AE$26)</f>
        <v>0</v>
      </c>
      <c r="AF28" s="638"/>
      <c r="AG28" s="638">
        <f>SUMPRODUCT($E$7:$E$26,AG$7:AG$26)</f>
        <v>0</v>
      </c>
      <c r="AH28" s="456"/>
      <c r="AI28" s="640" t="b">
        <f>AG28=E28</f>
        <v>1</v>
      </c>
      <c r="AJ28" s="640"/>
      <c r="AK28" s="640"/>
      <c r="AL28" s="457"/>
      <c r="AM28" s="442"/>
      <c r="AN28" s="442"/>
      <c r="AO28" s="442"/>
      <c r="AP28" s="442"/>
      <c r="AQ28" s="442"/>
      <c r="AR28" s="442"/>
      <c r="AS28" s="442"/>
      <c r="AT28" s="442"/>
      <c r="AU28" s="442"/>
      <c r="AV28" s="442"/>
      <c r="AW28" s="442"/>
      <c r="AX28" s="442"/>
      <c r="AY28" s="442"/>
      <c r="AZ28" s="442"/>
      <c r="BA28" s="442"/>
    </row>
    <row r="29" spans="1:53" s="458" customFormat="1" ht="199.5" x14ac:dyDescent="0.3">
      <c r="B29" s="460" t="s">
        <v>437</v>
      </c>
      <c r="C29" s="459"/>
      <c r="D29" s="459"/>
      <c r="E29" s="459"/>
      <c r="F29" s="459"/>
      <c r="G29" s="460" t="s">
        <v>442</v>
      </c>
      <c r="H29" s="460"/>
      <c r="I29" s="460" t="s">
        <v>444</v>
      </c>
      <c r="J29" s="460"/>
      <c r="K29" s="460" t="s">
        <v>444</v>
      </c>
      <c r="L29" s="460"/>
      <c r="M29" s="460" t="s">
        <v>447</v>
      </c>
      <c r="N29" s="460"/>
      <c r="O29" s="460" t="s">
        <v>449</v>
      </c>
      <c r="P29" s="460"/>
      <c r="Q29" s="460" t="s">
        <v>451</v>
      </c>
      <c r="R29" s="460"/>
      <c r="S29" s="460" t="s">
        <v>453</v>
      </c>
      <c r="T29" s="460"/>
      <c r="U29" s="460" t="s">
        <v>454</v>
      </c>
      <c r="V29" s="460"/>
      <c r="W29" s="460" t="s">
        <v>456</v>
      </c>
      <c r="X29" s="460"/>
      <c r="Y29" s="460" t="s">
        <v>458</v>
      </c>
      <c r="Z29" s="460"/>
      <c r="AA29" s="460" t="s">
        <v>460</v>
      </c>
      <c r="AB29" s="460"/>
      <c r="AC29" s="460" t="s">
        <v>462</v>
      </c>
      <c r="AD29" s="460"/>
      <c r="AE29" s="460" t="s">
        <v>464</v>
      </c>
      <c r="AF29" s="452"/>
      <c r="AG29" s="452"/>
      <c r="AH29" s="452"/>
      <c r="AI29" s="452"/>
      <c r="AJ29" s="452"/>
      <c r="AK29" s="452"/>
      <c r="AM29" s="461"/>
      <c r="AN29" s="462"/>
      <c r="AO29" s="462"/>
      <c r="AP29" s="462"/>
      <c r="AQ29" s="462"/>
      <c r="AR29" s="462"/>
      <c r="AS29" s="462"/>
      <c r="AT29" s="462"/>
      <c r="AU29" s="462"/>
      <c r="AV29" s="462"/>
      <c r="AW29" s="462"/>
      <c r="AX29" s="462"/>
      <c r="AY29" s="462"/>
      <c r="AZ29" s="462"/>
      <c r="BA29" s="462"/>
    </row>
    <row r="30" spans="1:53" x14ac:dyDescent="0.2">
      <c r="A30" s="442"/>
      <c r="B30" s="442"/>
      <c r="C30" s="442"/>
      <c r="D30" s="442"/>
      <c r="E30" s="442"/>
      <c r="F30" s="442"/>
      <c r="G30" s="446"/>
      <c r="H30" s="446"/>
      <c r="I30" s="446"/>
      <c r="J30" s="446"/>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2"/>
      <c r="AI30" s="442"/>
      <c r="AJ30" s="442"/>
      <c r="AK30" s="442"/>
      <c r="AL30" s="442"/>
      <c r="AM30" s="442"/>
      <c r="AN30" s="442"/>
      <c r="AO30" s="442"/>
      <c r="AP30" s="442"/>
      <c r="AQ30" s="442"/>
      <c r="AR30" s="442"/>
      <c r="AS30" s="442"/>
      <c r="AT30" s="442"/>
      <c r="AU30" s="442"/>
      <c r="AV30" s="442"/>
      <c r="AW30" s="442"/>
      <c r="AX30" s="442"/>
      <c r="AY30" s="442"/>
      <c r="AZ30" s="442"/>
      <c r="BA30" s="442"/>
    </row>
    <row r="31" spans="1:53" hidden="1" x14ac:dyDescent="0.2">
      <c r="A31" s="442"/>
      <c r="B31" s="442"/>
      <c r="C31" s="442"/>
      <c r="D31" s="442"/>
      <c r="E31" s="442"/>
      <c r="F31" s="442"/>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2"/>
      <c r="AI31" s="442"/>
      <c r="AJ31" s="442"/>
      <c r="AK31" s="442"/>
      <c r="AL31" s="442"/>
      <c r="AM31" s="442"/>
      <c r="AN31" s="442"/>
      <c r="AO31" s="442"/>
      <c r="AP31" s="442"/>
      <c r="AQ31" s="442"/>
      <c r="AR31" s="442"/>
      <c r="AS31" s="442"/>
      <c r="AT31" s="442"/>
      <c r="AU31" s="442"/>
      <c r="AV31" s="442"/>
      <c r="AW31" s="442"/>
      <c r="AX31" s="442"/>
      <c r="AY31" s="442"/>
      <c r="AZ31" s="442"/>
      <c r="BA31" s="442"/>
    </row>
    <row r="32" spans="1:53" ht="18" hidden="1" x14ac:dyDescent="0.25">
      <c r="A32" s="659" t="s">
        <v>635</v>
      </c>
      <c r="B32" s="442"/>
      <c r="C32" s="442"/>
      <c r="D32" s="442"/>
      <c r="E32" s="442"/>
      <c r="F32" s="442"/>
      <c r="G32" s="446"/>
      <c r="H32" s="446"/>
      <c r="I32" s="446"/>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2"/>
      <c r="AI32" s="442"/>
      <c r="AJ32" s="442"/>
      <c r="AK32" s="442"/>
      <c r="AL32" s="442"/>
      <c r="AM32" s="442"/>
      <c r="AN32" s="442"/>
      <c r="AO32" s="442"/>
      <c r="AP32" s="442"/>
      <c r="AQ32" s="442"/>
      <c r="AR32" s="442"/>
      <c r="AS32" s="442"/>
      <c r="AT32" s="442"/>
      <c r="AU32" s="442"/>
      <c r="AV32" s="442"/>
      <c r="AW32" s="442"/>
      <c r="AX32" s="442"/>
      <c r="AY32" s="442"/>
      <c r="AZ32" s="442"/>
      <c r="BA32" s="442"/>
    </row>
    <row r="33" spans="1:53" ht="18" hidden="1" x14ac:dyDescent="0.25">
      <c r="A33" s="463" t="s">
        <v>636</v>
      </c>
      <c r="B33" s="442"/>
      <c r="C33" s="442"/>
      <c r="D33" s="442"/>
      <c r="E33" s="442"/>
      <c r="F33" s="442"/>
      <c r="G33" s="446"/>
      <c r="H33" s="446"/>
      <c r="I33" s="446"/>
      <c r="J33" s="446"/>
      <c r="K33" s="446"/>
      <c r="L33" s="446"/>
      <c r="M33" s="446"/>
      <c r="N33" s="446"/>
      <c r="O33" s="446"/>
      <c r="P33" s="446"/>
      <c r="Q33" s="446"/>
      <c r="R33" s="446"/>
      <c r="S33" s="446"/>
      <c r="T33" s="446"/>
      <c r="U33" s="446"/>
      <c r="V33" s="446"/>
      <c r="W33" s="446"/>
      <c r="X33" s="446"/>
      <c r="Y33" s="446"/>
      <c r="Z33" s="446"/>
      <c r="AA33" s="446"/>
      <c r="AB33" s="446"/>
      <c r="AC33" s="446"/>
      <c r="AD33" s="446"/>
      <c r="AE33" s="446"/>
      <c r="AF33" s="446"/>
      <c r="AG33" s="446"/>
      <c r="AH33" s="442"/>
      <c r="AI33" s="442"/>
      <c r="AJ33" s="442"/>
      <c r="AK33" s="442"/>
      <c r="AL33" s="442"/>
      <c r="AM33" s="442"/>
      <c r="AN33" s="442"/>
      <c r="AO33" s="442"/>
      <c r="AP33" s="442"/>
      <c r="AQ33" s="442"/>
      <c r="AR33" s="442"/>
      <c r="AS33" s="442"/>
      <c r="AT33" s="442"/>
      <c r="AU33" s="442"/>
      <c r="AV33" s="442"/>
      <c r="AW33" s="442"/>
      <c r="AX33" s="442"/>
      <c r="AY33" s="442"/>
      <c r="AZ33" s="442"/>
      <c r="BA33" s="442"/>
    </row>
    <row r="34" spans="1:53" ht="57" hidden="1" x14ac:dyDescent="0.25">
      <c r="A34" s="643"/>
      <c r="B34" s="644" t="str">
        <f>B5</f>
        <v>Nom</v>
      </c>
      <c r="C34" s="644" t="str">
        <f>C5</f>
        <v>Statut</v>
      </c>
      <c r="D34" s="644" t="str">
        <f>D5</f>
        <v>Moins ou plus de 16 ans</v>
      </c>
      <c r="E34" s="644" t="str">
        <f>E5</f>
        <v>Total annuel des heures travaillées</v>
      </c>
      <c r="F34" s="645"/>
      <c r="G34" s="512" t="s">
        <v>637</v>
      </c>
      <c r="H34" s="512"/>
      <c r="I34" s="512" t="s">
        <v>638</v>
      </c>
      <c r="J34" s="512"/>
      <c r="K34" s="512" t="s">
        <v>639</v>
      </c>
      <c r="L34" s="512"/>
      <c r="M34" s="512" t="s">
        <v>640</v>
      </c>
      <c r="N34" s="512"/>
      <c r="O34" s="512" t="s">
        <v>641</v>
      </c>
      <c r="P34" s="512"/>
      <c r="Q34" s="512" t="s">
        <v>642</v>
      </c>
      <c r="R34" s="512"/>
      <c r="S34" s="512" t="s">
        <v>643</v>
      </c>
      <c r="T34" s="512"/>
      <c r="U34" s="512" t="s">
        <v>644</v>
      </c>
      <c r="V34" s="512"/>
      <c r="W34" s="512" t="s">
        <v>645</v>
      </c>
      <c r="X34" s="512"/>
      <c r="Y34" s="512" t="s">
        <v>646</v>
      </c>
      <c r="Z34" s="512"/>
      <c r="AA34" s="512" t="s">
        <v>647</v>
      </c>
      <c r="AB34" s="512"/>
      <c r="AC34" s="512" t="s">
        <v>648</v>
      </c>
      <c r="AD34" s="512"/>
      <c r="AE34" s="512" t="s">
        <v>649</v>
      </c>
      <c r="AF34" s="512"/>
      <c r="AG34" s="512" t="s">
        <v>270</v>
      </c>
      <c r="AH34" s="644"/>
      <c r="AI34" s="646" t="s">
        <v>650</v>
      </c>
      <c r="AJ34" s="646"/>
      <c r="AK34" s="646" t="s">
        <v>651</v>
      </c>
      <c r="AL34" s="442"/>
      <c r="AM34" s="442"/>
      <c r="AN34" s="442"/>
      <c r="AO34" s="442"/>
      <c r="AP34" s="442"/>
      <c r="AQ34" s="442"/>
      <c r="AR34" s="442"/>
      <c r="AS34" s="442"/>
      <c r="AT34" s="442"/>
      <c r="AU34" s="442"/>
      <c r="AV34" s="442"/>
      <c r="AW34" s="442"/>
      <c r="AX34" s="442"/>
      <c r="AY34" s="442"/>
      <c r="AZ34" s="442"/>
      <c r="BA34" s="442"/>
    </row>
    <row r="35" spans="1:53" ht="18" hidden="1" x14ac:dyDescent="0.25">
      <c r="A35" s="643"/>
      <c r="B35" s="644"/>
      <c r="C35" s="644"/>
      <c r="D35" s="644"/>
      <c r="E35" s="644"/>
      <c r="F35" s="645"/>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645"/>
      <c r="AI35" s="645"/>
      <c r="AJ35" s="645"/>
      <c r="AK35" s="645"/>
      <c r="AL35" s="442"/>
      <c r="AM35" s="442"/>
      <c r="AN35" s="442"/>
      <c r="AO35" s="442"/>
      <c r="AP35" s="442"/>
      <c r="AQ35" s="442"/>
      <c r="AR35" s="442"/>
      <c r="AS35" s="442"/>
      <c r="AT35" s="442"/>
      <c r="AU35" s="442"/>
      <c r="AV35" s="442"/>
      <c r="AW35" s="442"/>
      <c r="AX35" s="442"/>
      <c r="AY35" s="442"/>
      <c r="AZ35" s="442"/>
      <c r="BA35" s="442"/>
    </row>
    <row r="36" spans="1:53" ht="18" hidden="1" x14ac:dyDescent="0.25">
      <c r="A36" s="643"/>
      <c r="B36" s="644" t="str">
        <f t="shared" ref="B36:E55" si="6">B7</f>
        <v>Nom no 1</v>
      </c>
      <c r="C36" s="644">
        <f t="shared" si="6"/>
        <v>0</v>
      </c>
      <c r="D36" s="644">
        <f t="shared" si="6"/>
        <v>0</v>
      </c>
      <c r="E36" s="647">
        <f t="shared" si="6"/>
        <v>0</v>
      </c>
      <c r="F36" s="645"/>
      <c r="G36" s="648">
        <f t="shared" ref="G36:G55" si="7">$E36*G7</f>
        <v>0</v>
      </c>
      <c r="H36" s="648"/>
      <c r="I36" s="648">
        <f t="shared" ref="I36:I55" si="8">$E36*I7</f>
        <v>0</v>
      </c>
      <c r="J36" s="648"/>
      <c r="K36" s="648">
        <f t="shared" ref="K36:K55" si="9">$E36*K7</f>
        <v>0</v>
      </c>
      <c r="L36" s="648"/>
      <c r="M36" s="648">
        <f t="shared" ref="M36:M55" si="10">$E36*M7</f>
        <v>0</v>
      </c>
      <c r="N36" s="648"/>
      <c r="O36" s="648">
        <f t="shared" ref="O36:O55" si="11">$E36*O7</f>
        <v>0</v>
      </c>
      <c r="P36" s="648"/>
      <c r="Q36" s="648">
        <f t="shared" ref="Q36:Q55" si="12">$E36*Q7</f>
        <v>0</v>
      </c>
      <c r="R36" s="648"/>
      <c r="S36" s="648">
        <f t="shared" ref="S36:S55" si="13">$E36*S7</f>
        <v>0</v>
      </c>
      <c r="T36" s="648"/>
      <c r="U36" s="648">
        <f t="shared" ref="U36:U55" si="14">$E36*U7</f>
        <v>0</v>
      </c>
      <c r="V36" s="648"/>
      <c r="W36" s="648">
        <f t="shared" ref="W36:W55" si="15">$E36*W7</f>
        <v>0</v>
      </c>
      <c r="X36" s="648"/>
      <c r="Y36" s="648">
        <f t="shared" ref="Y36:Y55" si="16">$E36*Y7</f>
        <v>0</v>
      </c>
      <c r="Z36" s="648"/>
      <c r="AA36" s="648">
        <f t="shared" ref="AA36:AA55" si="17">$E36*AA7</f>
        <v>0</v>
      </c>
      <c r="AB36" s="648"/>
      <c r="AC36" s="648">
        <f t="shared" ref="AC36:AC55" si="18">$E36*AC7</f>
        <v>0</v>
      </c>
      <c r="AD36" s="648"/>
      <c r="AE36" s="648">
        <f t="shared" ref="AE36:AE55" si="19">$E36*AE7</f>
        <v>0</v>
      </c>
      <c r="AF36" s="648"/>
      <c r="AG36" s="658">
        <f t="shared" ref="AG36:AG42" si="20">SUM(G36:AE36)</f>
        <v>0</v>
      </c>
      <c r="AH36" s="649"/>
      <c r="AI36" s="648">
        <f>E36/52</f>
        <v>0</v>
      </c>
      <c r="AJ36" s="648"/>
      <c r="AK36" s="648">
        <f>AI36/7</f>
        <v>0</v>
      </c>
      <c r="AL36" s="442"/>
      <c r="AM36" s="442"/>
      <c r="AN36" s="442"/>
      <c r="AO36" s="442"/>
      <c r="AP36" s="442"/>
      <c r="AQ36" s="442"/>
      <c r="AR36" s="442"/>
      <c r="AS36" s="442"/>
      <c r="AT36" s="442"/>
      <c r="AU36" s="442"/>
      <c r="AV36" s="442"/>
      <c r="AW36" s="442"/>
      <c r="AX36" s="442"/>
      <c r="AY36" s="442"/>
      <c r="AZ36" s="442"/>
      <c r="BA36" s="442"/>
    </row>
    <row r="37" spans="1:53" ht="18" hidden="1" x14ac:dyDescent="0.25">
      <c r="A37" s="643"/>
      <c r="B37" s="644" t="str">
        <f t="shared" si="6"/>
        <v>Nom no 2</v>
      </c>
      <c r="C37" s="644">
        <f t="shared" si="6"/>
        <v>0</v>
      </c>
      <c r="D37" s="644">
        <f t="shared" si="6"/>
        <v>0</v>
      </c>
      <c r="E37" s="647">
        <f t="shared" si="6"/>
        <v>0</v>
      </c>
      <c r="F37" s="645"/>
      <c r="G37" s="648">
        <f t="shared" si="7"/>
        <v>0</v>
      </c>
      <c r="H37" s="648"/>
      <c r="I37" s="648">
        <f t="shared" si="8"/>
        <v>0</v>
      </c>
      <c r="J37" s="648"/>
      <c r="K37" s="648">
        <f t="shared" si="9"/>
        <v>0</v>
      </c>
      <c r="L37" s="648"/>
      <c r="M37" s="648">
        <f t="shared" si="10"/>
        <v>0</v>
      </c>
      <c r="N37" s="648"/>
      <c r="O37" s="648">
        <f t="shared" si="11"/>
        <v>0</v>
      </c>
      <c r="P37" s="648"/>
      <c r="Q37" s="648">
        <f t="shared" si="12"/>
        <v>0</v>
      </c>
      <c r="R37" s="648"/>
      <c r="S37" s="648">
        <f t="shared" si="13"/>
        <v>0</v>
      </c>
      <c r="T37" s="648"/>
      <c r="U37" s="648">
        <f t="shared" si="14"/>
        <v>0</v>
      </c>
      <c r="V37" s="648"/>
      <c r="W37" s="648">
        <f t="shared" si="15"/>
        <v>0</v>
      </c>
      <c r="X37" s="648"/>
      <c r="Y37" s="648">
        <f t="shared" si="16"/>
        <v>0</v>
      </c>
      <c r="Z37" s="648"/>
      <c r="AA37" s="648">
        <f t="shared" si="17"/>
        <v>0</v>
      </c>
      <c r="AB37" s="648"/>
      <c r="AC37" s="648">
        <f t="shared" si="18"/>
        <v>0</v>
      </c>
      <c r="AD37" s="648"/>
      <c r="AE37" s="648">
        <f t="shared" si="19"/>
        <v>0</v>
      </c>
      <c r="AF37" s="648"/>
      <c r="AG37" s="658">
        <f t="shared" si="20"/>
        <v>0</v>
      </c>
      <c r="AH37" s="649"/>
      <c r="AI37" s="648">
        <f t="shared" ref="AI37:AI55" si="21">E37/52</f>
        <v>0</v>
      </c>
      <c r="AJ37" s="648"/>
      <c r="AK37" s="648">
        <f t="shared" ref="AK37:AK55" si="22">AI37/7</f>
        <v>0</v>
      </c>
      <c r="AL37" s="442"/>
      <c r="AM37" s="442"/>
      <c r="AN37" s="442"/>
      <c r="AO37" s="442"/>
      <c r="AP37" s="442"/>
      <c r="AQ37" s="442"/>
      <c r="AR37" s="442"/>
      <c r="AS37" s="442"/>
      <c r="AT37" s="442"/>
      <c r="AU37" s="442"/>
      <c r="AV37" s="442"/>
      <c r="AW37" s="442"/>
      <c r="AX37" s="442"/>
      <c r="AY37" s="442"/>
      <c r="AZ37" s="442"/>
      <c r="BA37" s="442"/>
    </row>
    <row r="38" spans="1:53" ht="18" hidden="1" x14ac:dyDescent="0.25">
      <c r="A38" s="643"/>
      <c r="B38" s="644" t="str">
        <f t="shared" si="6"/>
        <v>Nom no 3</v>
      </c>
      <c r="C38" s="644">
        <f t="shared" si="6"/>
        <v>0</v>
      </c>
      <c r="D38" s="644">
        <f t="shared" si="6"/>
        <v>0</v>
      </c>
      <c r="E38" s="647">
        <f t="shared" si="6"/>
        <v>0</v>
      </c>
      <c r="F38" s="645"/>
      <c r="G38" s="648">
        <f t="shared" si="7"/>
        <v>0</v>
      </c>
      <c r="H38" s="648"/>
      <c r="I38" s="648">
        <f t="shared" si="8"/>
        <v>0</v>
      </c>
      <c r="J38" s="648"/>
      <c r="K38" s="648">
        <f t="shared" si="9"/>
        <v>0</v>
      </c>
      <c r="L38" s="648"/>
      <c r="M38" s="648">
        <f t="shared" si="10"/>
        <v>0</v>
      </c>
      <c r="N38" s="648"/>
      <c r="O38" s="648">
        <f t="shared" si="11"/>
        <v>0</v>
      </c>
      <c r="P38" s="648"/>
      <c r="Q38" s="648">
        <f t="shared" si="12"/>
        <v>0</v>
      </c>
      <c r="R38" s="648"/>
      <c r="S38" s="648">
        <f t="shared" si="13"/>
        <v>0</v>
      </c>
      <c r="T38" s="648"/>
      <c r="U38" s="648">
        <f t="shared" si="14"/>
        <v>0</v>
      </c>
      <c r="V38" s="648"/>
      <c r="W38" s="648">
        <f t="shared" si="15"/>
        <v>0</v>
      </c>
      <c r="X38" s="648"/>
      <c r="Y38" s="648">
        <f t="shared" si="16"/>
        <v>0</v>
      </c>
      <c r="Z38" s="648"/>
      <c r="AA38" s="648">
        <f t="shared" si="17"/>
        <v>0</v>
      </c>
      <c r="AB38" s="648"/>
      <c r="AC38" s="648">
        <f t="shared" si="18"/>
        <v>0</v>
      </c>
      <c r="AD38" s="648"/>
      <c r="AE38" s="648">
        <f t="shared" si="19"/>
        <v>0</v>
      </c>
      <c r="AF38" s="648"/>
      <c r="AG38" s="658">
        <f t="shared" si="20"/>
        <v>0</v>
      </c>
      <c r="AH38" s="649"/>
      <c r="AI38" s="648">
        <f t="shared" si="21"/>
        <v>0</v>
      </c>
      <c r="AJ38" s="648"/>
      <c r="AK38" s="648">
        <f t="shared" si="22"/>
        <v>0</v>
      </c>
      <c r="AL38" s="442"/>
      <c r="AM38" s="442"/>
      <c r="AN38" s="442"/>
      <c r="AO38" s="442"/>
      <c r="AP38" s="442"/>
      <c r="AQ38" s="442"/>
      <c r="AR38" s="442"/>
      <c r="AS38" s="442"/>
      <c r="AT38" s="442"/>
      <c r="AU38" s="442"/>
      <c r="AV38" s="442"/>
      <c r="AW38" s="442"/>
      <c r="AX38" s="442"/>
      <c r="AY38" s="442"/>
      <c r="AZ38" s="442"/>
      <c r="BA38" s="442"/>
    </row>
    <row r="39" spans="1:53" ht="18" hidden="1" x14ac:dyDescent="0.25">
      <c r="A39" s="643"/>
      <c r="B39" s="644" t="str">
        <f t="shared" si="6"/>
        <v>Nom no 4</v>
      </c>
      <c r="C39" s="644">
        <f t="shared" si="6"/>
        <v>0</v>
      </c>
      <c r="D39" s="644">
        <f t="shared" si="6"/>
        <v>0</v>
      </c>
      <c r="E39" s="647">
        <f t="shared" si="6"/>
        <v>0</v>
      </c>
      <c r="F39" s="645"/>
      <c r="G39" s="648">
        <f t="shared" si="7"/>
        <v>0</v>
      </c>
      <c r="H39" s="648"/>
      <c r="I39" s="648">
        <f t="shared" si="8"/>
        <v>0</v>
      </c>
      <c r="J39" s="648"/>
      <c r="K39" s="648">
        <f t="shared" si="9"/>
        <v>0</v>
      </c>
      <c r="L39" s="648"/>
      <c r="M39" s="648">
        <f t="shared" si="10"/>
        <v>0</v>
      </c>
      <c r="N39" s="648"/>
      <c r="O39" s="648">
        <f t="shared" si="11"/>
        <v>0</v>
      </c>
      <c r="P39" s="648"/>
      <c r="Q39" s="648">
        <f t="shared" si="12"/>
        <v>0</v>
      </c>
      <c r="R39" s="648"/>
      <c r="S39" s="648">
        <f t="shared" si="13"/>
        <v>0</v>
      </c>
      <c r="T39" s="648"/>
      <c r="U39" s="648">
        <f t="shared" si="14"/>
        <v>0</v>
      </c>
      <c r="V39" s="648"/>
      <c r="W39" s="648">
        <f t="shared" si="15"/>
        <v>0</v>
      </c>
      <c r="X39" s="648"/>
      <c r="Y39" s="648">
        <f t="shared" si="16"/>
        <v>0</v>
      </c>
      <c r="Z39" s="648"/>
      <c r="AA39" s="648">
        <f t="shared" si="17"/>
        <v>0</v>
      </c>
      <c r="AB39" s="648"/>
      <c r="AC39" s="648">
        <f t="shared" si="18"/>
        <v>0</v>
      </c>
      <c r="AD39" s="648"/>
      <c r="AE39" s="648">
        <f t="shared" si="19"/>
        <v>0</v>
      </c>
      <c r="AF39" s="648"/>
      <c r="AG39" s="658">
        <f t="shared" si="20"/>
        <v>0</v>
      </c>
      <c r="AH39" s="649"/>
      <c r="AI39" s="648">
        <f t="shared" si="21"/>
        <v>0</v>
      </c>
      <c r="AJ39" s="648"/>
      <c r="AK39" s="648">
        <f t="shared" si="22"/>
        <v>0</v>
      </c>
      <c r="AL39" s="442"/>
      <c r="AM39" s="442"/>
      <c r="AN39" s="442"/>
      <c r="AO39" s="442"/>
      <c r="AP39" s="442"/>
      <c r="AQ39" s="442"/>
      <c r="AR39" s="442"/>
      <c r="AS39" s="442"/>
      <c r="AT39" s="442"/>
      <c r="AU39" s="442"/>
      <c r="AV39" s="442"/>
      <c r="AW39" s="442"/>
      <c r="AX39" s="442"/>
      <c r="AY39" s="442"/>
      <c r="AZ39" s="442"/>
      <c r="BA39" s="442"/>
    </row>
    <row r="40" spans="1:53" ht="18" hidden="1" x14ac:dyDescent="0.25">
      <c r="A40" s="643"/>
      <c r="B40" s="644" t="str">
        <f t="shared" si="6"/>
        <v>Nom no 5</v>
      </c>
      <c r="C40" s="644">
        <f t="shared" si="6"/>
        <v>0</v>
      </c>
      <c r="D40" s="644">
        <f t="shared" si="6"/>
        <v>0</v>
      </c>
      <c r="E40" s="647">
        <f t="shared" si="6"/>
        <v>0</v>
      </c>
      <c r="F40" s="645"/>
      <c r="G40" s="648">
        <f t="shared" si="7"/>
        <v>0</v>
      </c>
      <c r="H40" s="648"/>
      <c r="I40" s="648">
        <f t="shared" si="8"/>
        <v>0</v>
      </c>
      <c r="J40" s="648"/>
      <c r="K40" s="648">
        <f t="shared" si="9"/>
        <v>0</v>
      </c>
      <c r="L40" s="648"/>
      <c r="M40" s="648">
        <f t="shared" si="10"/>
        <v>0</v>
      </c>
      <c r="N40" s="648"/>
      <c r="O40" s="648">
        <f t="shared" si="11"/>
        <v>0</v>
      </c>
      <c r="P40" s="648"/>
      <c r="Q40" s="648">
        <f t="shared" si="12"/>
        <v>0</v>
      </c>
      <c r="R40" s="648"/>
      <c r="S40" s="648">
        <f t="shared" si="13"/>
        <v>0</v>
      </c>
      <c r="T40" s="648"/>
      <c r="U40" s="648">
        <f t="shared" si="14"/>
        <v>0</v>
      </c>
      <c r="V40" s="648"/>
      <c r="W40" s="648">
        <f t="shared" si="15"/>
        <v>0</v>
      </c>
      <c r="X40" s="648"/>
      <c r="Y40" s="648">
        <f t="shared" si="16"/>
        <v>0</v>
      </c>
      <c r="Z40" s="648"/>
      <c r="AA40" s="648">
        <f t="shared" si="17"/>
        <v>0</v>
      </c>
      <c r="AB40" s="648"/>
      <c r="AC40" s="648">
        <f t="shared" si="18"/>
        <v>0</v>
      </c>
      <c r="AD40" s="648"/>
      <c r="AE40" s="648">
        <f t="shared" si="19"/>
        <v>0</v>
      </c>
      <c r="AF40" s="648"/>
      <c r="AG40" s="658">
        <f t="shared" si="20"/>
        <v>0</v>
      </c>
      <c r="AH40" s="649"/>
      <c r="AI40" s="648">
        <f t="shared" si="21"/>
        <v>0</v>
      </c>
      <c r="AJ40" s="648"/>
      <c r="AK40" s="648">
        <f t="shared" si="22"/>
        <v>0</v>
      </c>
      <c r="AL40" s="442"/>
      <c r="AM40" s="442"/>
      <c r="AN40" s="442"/>
      <c r="AO40" s="442"/>
      <c r="AP40" s="442"/>
      <c r="AQ40" s="442"/>
      <c r="AR40" s="442"/>
      <c r="AS40" s="442"/>
      <c r="AT40" s="442"/>
      <c r="AU40" s="442"/>
      <c r="AV40" s="442"/>
      <c r="AW40" s="442"/>
      <c r="AX40" s="442"/>
      <c r="AY40" s="442"/>
      <c r="AZ40" s="442"/>
      <c r="BA40" s="442"/>
    </row>
    <row r="41" spans="1:53" ht="18" hidden="1" x14ac:dyDescent="0.25">
      <c r="A41" s="643"/>
      <c r="B41" s="644" t="str">
        <f t="shared" si="6"/>
        <v>Nom no 6</v>
      </c>
      <c r="C41" s="644">
        <f t="shared" si="6"/>
        <v>0</v>
      </c>
      <c r="D41" s="644">
        <f t="shared" si="6"/>
        <v>0</v>
      </c>
      <c r="E41" s="647">
        <f t="shared" si="6"/>
        <v>0</v>
      </c>
      <c r="F41" s="645"/>
      <c r="G41" s="648">
        <f t="shared" si="7"/>
        <v>0</v>
      </c>
      <c r="H41" s="648"/>
      <c r="I41" s="648">
        <f t="shared" si="8"/>
        <v>0</v>
      </c>
      <c r="J41" s="648"/>
      <c r="K41" s="648">
        <f t="shared" si="9"/>
        <v>0</v>
      </c>
      <c r="L41" s="648"/>
      <c r="M41" s="648">
        <f t="shared" si="10"/>
        <v>0</v>
      </c>
      <c r="N41" s="648"/>
      <c r="O41" s="648">
        <f t="shared" si="11"/>
        <v>0</v>
      </c>
      <c r="P41" s="648"/>
      <c r="Q41" s="648">
        <f t="shared" si="12"/>
        <v>0</v>
      </c>
      <c r="R41" s="648"/>
      <c r="S41" s="648">
        <f t="shared" si="13"/>
        <v>0</v>
      </c>
      <c r="T41" s="648"/>
      <c r="U41" s="648">
        <f t="shared" si="14"/>
        <v>0</v>
      </c>
      <c r="V41" s="648"/>
      <c r="W41" s="648">
        <f t="shared" si="15"/>
        <v>0</v>
      </c>
      <c r="X41" s="648"/>
      <c r="Y41" s="648">
        <f t="shared" si="16"/>
        <v>0</v>
      </c>
      <c r="Z41" s="648"/>
      <c r="AA41" s="648">
        <f t="shared" si="17"/>
        <v>0</v>
      </c>
      <c r="AB41" s="648"/>
      <c r="AC41" s="648">
        <f t="shared" si="18"/>
        <v>0</v>
      </c>
      <c r="AD41" s="648"/>
      <c r="AE41" s="648">
        <f t="shared" si="19"/>
        <v>0</v>
      </c>
      <c r="AF41" s="648"/>
      <c r="AG41" s="658">
        <f t="shared" si="20"/>
        <v>0</v>
      </c>
      <c r="AH41" s="649"/>
      <c r="AI41" s="648">
        <f t="shared" si="21"/>
        <v>0</v>
      </c>
      <c r="AJ41" s="648"/>
      <c r="AK41" s="648">
        <f t="shared" si="22"/>
        <v>0</v>
      </c>
      <c r="AL41" s="442"/>
      <c r="AM41" s="442"/>
      <c r="AN41" s="442"/>
      <c r="AO41" s="442"/>
      <c r="AP41" s="442"/>
      <c r="AQ41" s="442"/>
      <c r="AR41" s="442"/>
      <c r="AS41" s="442"/>
      <c r="AT41" s="442"/>
      <c r="AU41" s="442"/>
      <c r="AV41" s="442"/>
      <c r="AW41" s="442"/>
      <c r="AX41" s="442"/>
      <c r="AY41" s="442"/>
      <c r="AZ41" s="442"/>
      <c r="BA41" s="442"/>
    </row>
    <row r="42" spans="1:53" ht="18" hidden="1" x14ac:dyDescent="0.25">
      <c r="A42" s="643"/>
      <c r="B42" s="644" t="str">
        <f t="shared" si="6"/>
        <v>Nom no 7</v>
      </c>
      <c r="C42" s="644">
        <f t="shared" si="6"/>
        <v>0</v>
      </c>
      <c r="D42" s="644">
        <f t="shared" si="6"/>
        <v>0</v>
      </c>
      <c r="E42" s="647">
        <f t="shared" si="6"/>
        <v>0</v>
      </c>
      <c r="F42" s="645"/>
      <c r="G42" s="648">
        <f t="shared" si="7"/>
        <v>0</v>
      </c>
      <c r="H42" s="648"/>
      <c r="I42" s="648">
        <f t="shared" si="8"/>
        <v>0</v>
      </c>
      <c r="J42" s="648"/>
      <c r="K42" s="648">
        <f t="shared" si="9"/>
        <v>0</v>
      </c>
      <c r="L42" s="648"/>
      <c r="M42" s="648">
        <f t="shared" si="10"/>
        <v>0</v>
      </c>
      <c r="N42" s="648"/>
      <c r="O42" s="648">
        <f t="shared" si="11"/>
        <v>0</v>
      </c>
      <c r="P42" s="648"/>
      <c r="Q42" s="648">
        <f t="shared" si="12"/>
        <v>0</v>
      </c>
      <c r="R42" s="648"/>
      <c r="S42" s="648">
        <f t="shared" si="13"/>
        <v>0</v>
      </c>
      <c r="T42" s="648"/>
      <c r="U42" s="648">
        <f t="shared" si="14"/>
        <v>0</v>
      </c>
      <c r="V42" s="648"/>
      <c r="W42" s="648">
        <f t="shared" si="15"/>
        <v>0</v>
      </c>
      <c r="X42" s="648"/>
      <c r="Y42" s="648">
        <f t="shared" si="16"/>
        <v>0</v>
      </c>
      <c r="Z42" s="648"/>
      <c r="AA42" s="648">
        <f t="shared" si="17"/>
        <v>0</v>
      </c>
      <c r="AB42" s="648"/>
      <c r="AC42" s="648">
        <f t="shared" si="18"/>
        <v>0</v>
      </c>
      <c r="AD42" s="648"/>
      <c r="AE42" s="648">
        <f t="shared" si="19"/>
        <v>0</v>
      </c>
      <c r="AF42" s="648"/>
      <c r="AG42" s="658">
        <f t="shared" si="20"/>
        <v>0</v>
      </c>
      <c r="AH42" s="649"/>
      <c r="AI42" s="648">
        <f t="shared" si="21"/>
        <v>0</v>
      </c>
      <c r="AJ42" s="648"/>
      <c r="AK42" s="648">
        <f t="shared" si="22"/>
        <v>0</v>
      </c>
      <c r="AL42" s="442"/>
      <c r="AM42" s="442"/>
      <c r="AN42" s="442"/>
      <c r="AO42" s="442"/>
      <c r="AP42" s="442"/>
      <c r="AQ42" s="442"/>
      <c r="AR42" s="442"/>
      <c r="AS42" s="442"/>
      <c r="AT42" s="442"/>
      <c r="AU42" s="442"/>
      <c r="AV42" s="442"/>
      <c r="AW42" s="442"/>
      <c r="AX42" s="442"/>
      <c r="AY42" s="442"/>
      <c r="AZ42" s="442"/>
      <c r="BA42" s="442"/>
    </row>
    <row r="43" spans="1:53" ht="18" hidden="1" x14ac:dyDescent="0.25">
      <c r="A43" s="643"/>
      <c r="B43" s="644" t="str">
        <f t="shared" si="6"/>
        <v>Nom no 8</v>
      </c>
      <c r="C43" s="644">
        <f t="shared" si="6"/>
        <v>0</v>
      </c>
      <c r="D43" s="644">
        <f t="shared" si="6"/>
        <v>0</v>
      </c>
      <c r="E43" s="647">
        <f t="shared" si="6"/>
        <v>0</v>
      </c>
      <c r="F43" s="645"/>
      <c r="G43" s="648">
        <f t="shared" si="7"/>
        <v>0</v>
      </c>
      <c r="H43" s="648"/>
      <c r="I43" s="648">
        <f t="shared" si="8"/>
        <v>0</v>
      </c>
      <c r="J43" s="648"/>
      <c r="K43" s="648">
        <f t="shared" si="9"/>
        <v>0</v>
      </c>
      <c r="L43" s="648"/>
      <c r="M43" s="648">
        <f t="shared" si="10"/>
        <v>0</v>
      </c>
      <c r="N43" s="648"/>
      <c r="O43" s="648">
        <f t="shared" si="11"/>
        <v>0</v>
      </c>
      <c r="P43" s="648"/>
      <c r="Q43" s="648">
        <f t="shared" si="12"/>
        <v>0</v>
      </c>
      <c r="R43" s="648"/>
      <c r="S43" s="648">
        <f t="shared" si="13"/>
        <v>0</v>
      </c>
      <c r="T43" s="648"/>
      <c r="U43" s="648">
        <f t="shared" si="14"/>
        <v>0</v>
      </c>
      <c r="V43" s="648"/>
      <c r="W43" s="648">
        <f t="shared" si="15"/>
        <v>0</v>
      </c>
      <c r="X43" s="648"/>
      <c r="Y43" s="648">
        <f t="shared" si="16"/>
        <v>0</v>
      </c>
      <c r="Z43" s="648"/>
      <c r="AA43" s="648">
        <f t="shared" si="17"/>
        <v>0</v>
      </c>
      <c r="AB43" s="648"/>
      <c r="AC43" s="648">
        <f t="shared" si="18"/>
        <v>0</v>
      </c>
      <c r="AD43" s="648"/>
      <c r="AE43" s="648">
        <f t="shared" si="19"/>
        <v>0</v>
      </c>
      <c r="AF43" s="648"/>
      <c r="AG43" s="658">
        <f t="shared" ref="AG43:AG45" si="23">SUM(G43:AE43)</f>
        <v>0</v>
      </c>
      <c r="AH43" s="649"/>
      <c r="AI43" s="648">
        <f t="shared" si="21"/>
        <v>0</v>
      </c>
      <c r="AJ43" s="648"/>
      <c r="AK43" s="648">
        <f t="shared" si="22"/>
        <v>0</v>
      </c>
      <c r="AL43" s="442"/>
      <c r="AM43" s="442"/>
      <c r="AN43" s="442"/>
      <c r="AO43" s="442"/>
      <c r="AP43" s="442"/>
      <c r="AQ43" s="442"/>
      <c r="AR43" s="442"/>
      <c r="AS43" s="442"/>
      <c r="AT43" s="442"/>
      <c r="AU43" s="442"/>
      <c r="AV43" s="442"/>
      <c r="AW43" s="442"/>
      <c r="AX43" s="442"/>
      <c r="AY43" s="442"/>
      <c r="AZ43" s="442"/>
      <c r="BA43" s="442"/>
    </row>
    <row r="44" spans="1:53" ht="18" hidden="1" x14ac:dyDescent="0.25">
      <c r="A44" s="643"/>
      <c r="B44" s="644" t="str">
        <f t="shared" si="6"/>
        <v>Nom no 9</v>
      </c>
      <c r="C44" s="644">
        <f t="shared" si="6"/>
        <v>0</v>
      </c>
      <c r="D44" s="644">
        <f t="shared" si="6"/>
        <v>0</v>
      </c>
      <c r="E44" s="647">
        <f t="shared" si="6"/>
        <v>0</v>
      </c>
      <c r="F44" s="645"/>
      <c r="G44" s="648">
        <f t="shared" si="7"/>
        <v>0</v>
      </c>
      <c r="H44" s="648"/>
      <c r="I44" s="648">
        <f t="shared" si="8"/>
        <v>0</v>
      </c>
      <c r="J44" s="648"/>
      <c r="K44" s="648">
        <f t="shared" si="9"/>
        <v>0</v>
      </c>
      <c r="L44" s="648"/>
      <c r="M44" s="648">
        <f t="shared" si="10"/>
        <v>0</v>
      </c>
      <c r="N44" s="648"/>
      <c r="O44" s="648">
        <f t="shared" si="11"/>
        <v>0</v>
      </c>
      <c r="P44" s="648"/>
      <c r="Q44" s="648">
        <f t="shared" si="12"/>
        <v>0</v>
      </c>
      <c r="R44" s="648"/>
      <c r="S44" s="648">
        <f t="shared" si="13"/>
        <v>0</v>
      </c>
      <c r="T44" s="648"/>
      <c r="U44" s="648">
        <f t="shared" si="14"/>
        <v>0</v>
      </c>
      <c r="V44" s="648"/>
      <c r="W44" s="648">
        <f t="shared" si="15"/>
        <v>0</v>
      </c>
      <c r="X44" s="648"/>
      <c r="Y44" s="648">
        <f t="shared" si="16"/>
        <v>0</v>
      </c>
      <c r="Z44" s="648"/>
      <c r="AA44" s="648">
        <f t="shared" si="17"/>
        <v>0</v>
      </c>
      <c r="AB44" s="648"/>
      <c r="AC44" s="648">
        <f t="shared" si="18"/>
        <v>0</v>
      </c>
      <c r="AD44" s="648"/>
      <c r="AE44" s="648">
        <f t="shared" si="19"/>
        <v>0</v>
      </c>
      <c r="AF44" s="648"/>
      <c r="AG44" s="658">
        <f t="shared" si="23"/>
        <v>0</v>
      </c>
      <c r="AH44" s="649"/>
      <c r="AI44" s="648">
        <f t="shared" si="21"/>
        <v>0</v>
      </c>
      <c r="AJ44" s="648"/>
      <c r="AK44" s="648">
        <f t="shared" si="22"/>
        <v>0</v>
      </c>
      <c r="AL44" s="442"/>
      <c r="AM44" s="442"/>
      <c r="AN44" s="442"/>
      <c r="AO44" s="442"/>
      <c r="AP44" s="442"/>
      <c r="AQ44" s="442"/>
      <c r="AR44" s="442"/>
      <c r="AS44" s="442"/>
      <c r="AT44" s="442"/>
      <c r="AU44" s="442"/>
      <c r="AV44" s="442"/>
      <c r="AW44" s="442"/>
      <c r="AX44" s="442"/>
      <c r="AY44" s="442"/>
      <c r="AZ44" s="442"/>
      <c r="BA44" s="442"/>
    </row>
    <row r="45" spans="1:53" ht="18" hidden="1" x14ac:dyDescent="0.25">
      <c r="A45" s="643"/>
      <c r="B45" s="644" t="str">
        <f t="shared" si="6"/>
        <v>Nom no 10</v>
      </c>
      <c r="C45" s="644">
        <f t="shared" si="6"/>
        <v>0</v>
      </c>
      <c r="D45" s="644">
        <f t="shared" si="6"/>
        <v>0</v>
      </c>
      <c r="E45" s="647">
        <f t="shared" si="6"/>
        <v>0</v>
      </c>
      <c r="F45" s="645"/>
      <c r="G45" s="648">
        <f t="shared" si="7"/>
        <v>0</v>
      </c>
      <c r="H45" s="648"/>
      <c r="I45" s="648">
        <f t="shared" si="8"/>
        <v>0</v>
      </c>
      <c r="J45" s="648"/>
      <c r="K45" s="648">
        <f t="shared" si="9"/>
        <v>0</v>
      </c>
      <c r="L45" s="648"/>
      <c r="M45" s="648">
        <f t="shared" si="10"/>
        <v>0</v>
      </c>
      <c r="N45" s="648"/>
      <c r="O45" s="648">
        <f t="shared" si="11"/>
        <v>0</v>
      </c>
      <c r="P45" s="648"/>
      <c r="Q45" s="648">
        <f t="shared" si="12"/>
        <v>0</v>
      </c>
      <c r="R45" s="648"/>
      <c r="S45" s="648">
        <f t="shared" si="13"/>
        <v>0</v>
      </c>
      <c r="T45" s="648"/>
      <c r="U45" s="648">
        <f t="shared" si="14"/>
        <v>0</v>
      </c>
      <c r="V45" s="648"/>
      <c r="W45" s="648">
        <f t="shared" si="15"/>
        <v>0</v>
      </c>
      <c r="X45" s="648"/>
      <c r="Y45" s="648">
        <f t="shared" si="16"/>
        <v>0</v>
      </c>
      <c r="Z45" s="648"/>
      <c r="AA45" s="648">
        <f t="shared" si="17"/>
        <v>0</v>
      </c>
      <c r="AB45" s="648"/>
      <c r="AC45" s="648">
        <f t="shared" si="18"/>
        <v>0</v>
      </c>
      <c r="AD45" s="648"/>
      <c r="AE45" s="648">
        <f t="shared" si="19"/>
        <v>0</v>
      </c>
      <c r="AF45" s="648"/>
      <c r="AG45" s="658">
        <f t="shared" si="23"/>
        <v>0</v>
      </c>
      <c r="AH45" s="649"/>
      <c r="AI45" s="648">
        <f t="shared" si="21"/>
        <v>0</v>
      </c>
      <c r="AJ45" s="648"/>
      <c r="AK45" s="648">
        <f t="shared" si="22"/>
        <v>0</v>
      </c>
      <c r="AL45" s="442"/>
      <c r="AM45" s="442"/>
      <c r="AN45" s="442"/>
      <c r="AO45" s="442"/>
      <c r="AP45" s="442"/>
      <c r="AQ45" s="442"/>
      <c r="AR45" s="442"/>
      <c r="AS45" s="442"/>
      <c r="AT45" s="442"/>
      <c r="AU45" s="442"/>
      <c r="AV45" s="442"/>
      <c r="AW45" s="442"/>
      <c r="AX45" s="442"/>
      <c r="AY45" s="442"/>
      <c r="AZ45" s="442"/>
      <c r="BA45" s="442"/>
    </row>
    <row r="46" spans="1:53" ht="18" hidden="1" x14ac:dyDescent="0.25">
      <c r="A46" s="643"/>
      <c r="B46" s="644" t="str">
        <f t="shared" si="6"/>
        <v>Nom no 11</v>
      </c>
      <c r="C46" s="644">
        <f t="shared" si="6"/>
        <v>0</v>
      </c>
      <c r="D46" s="644">
        <f t="shared" si="6"/>
        <v>0</v>
      </c>
      <c r="E46" s="647">
        <f t="shared" si="6"/>
        <v>0</v>
      </c>
      <c r="F46" s="645"/>
      <c r="G46" s="648">
        <f t="shared" si="7"/>
        <v>0</v>
      </c>
      <c r="H46" s="648"/>
      <c r="I46" s="648">
        <f t="shared" si="8"/>
        <v>0</v>
      </c>
      <c r="J46" s="648"/>
      <c r="K46" s="648">
        <f t="shared" si="9"/>
        <v>0</v>
      </c>
      <c r="L46" s="648"/>
      <c r="M46" s="648">
        <f t="shared" si="10"/>
        <v>0</v>
      </c>
      <c r="N46" s="648"/>
      <c r="O46" s="648">
        <f t="shared" si="11"/>
        <v>0</v>
      </c>
      <c r="P46" s="648"/>
      <c r="Q46" s="648">
        <f t="shared" si="12"/>
        <v>0</v>
      </c>
      <c r="R46" s="648"/>
      <c r="S46" s="648">
        <f t="shared" si="13"/>
        <v>0</v>
      </c>
      <c r="T46" s="648"/>
      <c r="U46" s="648">
        <f t="shared" si="14"/>
        <v>0</v>
      </c>
      <c r="V46" s="648"/>
      <c r="W46" s="648">
        <f t="shared" si="15"/>
        <v>0</v>
      </c>
      <c r="X46" s="648"/>
      <c r="Y46" s="648">
        <f t="shared" si="16"/>
        <v>0</v>
      </c>
      <c r="Z46" s="648"/>
      <c r="AA46" s="648">
        <f t="shared" si="17"/>
        <v>0</v>
      </c>
      <c r="AB46" s="648"/>
      <c r="AC46" s="648">
        <f t="shared" si="18"/>
        <v>0</v>
      </c>
      <c r="AD46" s="648"/>
      <c r="AE46" s="648">
        <f t="shared" si="19"/>
        <v>0</v>
      </c>
      <c r="AF46" s="648"/>
      <c r="AG46" s="658">
        <f>SUM(G46:AE46)</f>
        <v>0</v>
      </c>
      <c r="AH46" s="649"/>
      <c r="AI46" s="648">
        <f t="shared" si="21"/>
        <v>0</v>
      </c>
      <c r="AJ46" s="648"/>
      <c r="AK46" s="648">
        <f t="shared" si="22"/>
        <v>0</v>
      </c>
      <c r="AL46" s="442"/>
      <c r="AM46" s="442"/>
      <c r="AN46" s="442"/>
      <c r="AO46" s="442"/>
      <c r="AP46" s="442"/>
      <c r="AQ46" s="442"/>
      <c r="AR46" s="442"/>
      <c r="AS46" s="442"/>
      <c r="AT46" s="442"/>
      <c r="AU46" s="442"/>
      <c r="AV46" s="442"/>
      <c r="AW46" s="442"/>
      <c r="AX46" s="442"/>
      <c r="AY46" s="442"/>
      <c r="AZ46" s="442"/>
      <c r="BA46" s="442"/>
    </row>
    <row r="47" spans="1:53" ht="18" hidden="1" x14ac:dyDescent="0.25">
      <c r="A47" s="643"/>
      <c r="B47" s="644" t="str">
        <f t="shared" si="6"/>
        <v>Nom no 12</v>
      </c>
      <c r="C47" s="644">
        <f t="shared" si="6"/>
        <v>0</v>
      </c>
      <c r="D47" s="644">
        <f t="shared" si="6"/>
        <v>0</v>
      </c>
      <c r="E47" s="647">
        <f t="shared" si="6"/>
        <v>0</v>
      </c>
      <c r="F47" s="645"/>
      <c r="G47" s="648">
        <f t="shared" si="7"/>
        <v>0</v>
      </c>
      <c r="H47" s="648"/>
      <c r="I47" s="648">
        <f t="shared" si="8"/>
        <v>0</v>
      </c>
      <c r="J47" s="648"/>
      <c r="K47" s="648">
        <f t="shared" si="9"/>
        <v>0</v>
      </c>
      <c r="L47" s="648"/>
      <c r="M47" s="648">
        <f t="shared" si="10"/>
        <v>0</v>
      </c>
      <c r="N47" s="648"/>
      <c r="O47" s="648">
        <f t="shared" si="11"/>
        <v>0</v>
      </c>
      <c r="P47" s="648"/>
      <c r="Q47" s="648">
        <f t="shared" si="12"/>
        <v>0</v>
      </c>
      <c r="R47" s="648"/>
      <c r="S47" s="648">
        <f t="shared" si="13"/>
        <v>0</v>
      </c>
      <c r="T47" s="648"/>
      <c r="U47" s="648">
        <f t="shared" si="14"/>
        <v>0</v>
      </c>
      <c r="V47" s="648"/>
      <c r="W47" s="648">
        <f t="shared" si="15"/>
        <v>0</v>
      </c>
      <c r="X47" s="648"/>
      <c r="Y47" s="648">
        <f t="shared" si="16"/>
        <v>0</v>
      </c>
      <c r="Z47" s="648"/>
      <c r="AA47" s="648">
        <f t="shared" si="17"/>
        <v>0</v>
      </c>
      <c r="AB47" s="648"/>
      <c r="AC47" s="648">
        <f t="shared" si="18"/>
        <v>0</v>
      </c>
      <c r="AD47" s="648"/>
      <c r="AE47" s="648">
        <f t="shared" si="19"/>
        <v>0</v>
      </c>
      <c r="AF47" s="648"/>
      <c r="AG47" s="658">
        <f>SUM(G47:AE47)</f>
        <v>0</v>
      </c>
      <c r="AH47" s="649"/>
      <c r="AI47" s="648">
        <f t="shared" si="21"/>
        <v>0</v>
      </c>
      <c r="AJ47" s="648"/>
      <c r="AK47" s="648">
        <f t="shared" si="22"/>
        <v>0</v>
      </c>
      <c r="AL47" s="442"/>
      <c r="AM47" s="442"/>
      <c r="AN47" s="442"/>
      <c r="AO47" s="442"/>
      <c r="AP47" s="442"/>
      <c r="AQ47" s="442"/>
      <c r="AR47" s="442"/>
      <c r="AS47" s="442"/>
      <c r="AT47" s="442"/>
      <c r="AU47" s="442"/>
      <c r="AV47" s="442"/>
      <c r="AW47" s="442"/>
      <c r="AX47" s="442"/>
      <c r="AY47" s="442"/>
      <c r="AZ47" s="442"/>
      <c r="BA47" s="442"/>
    </row>
    <row r="48" spans="1:53" ht="18" hidden="1" x14ac:dyDescent="0.25">
      <c r="A48" s="643"/>
      <c r="B48" s="644" t="str">
        <f t="shared" si="6"/>
        <v>Nom no 13</v>
      </c>
      <c r="C48" s="644">
        <f t="shared" si="6"/>
        <v>0</v>
      </c>
      <c r="D48" s="644">
        <f t="shared" si="6"/>
        <v>0</v>
      </c>
      <c r="E48" s="647">
        <f t="shared" si="6"/>
        <v>0</v>
      </c>
      <c r="F48" s="645"/>
      <c r="G48" s="648">
        <f t="shared" si="7"/>
        <v>0</v>
      </c>
      <c r="H48" s="648"/>
      <c r="I48" s="648">
        <f t="shared" si="8"/>
        <v>0</v>
      </c>
      <c r="J48" s="648"/>
      <c r="K48" s="648">
        <f t="shared" si="9"/>
        <v>0</v>
      </c>
      <c r="L48" s="648"/>
      <c r="M48" s="648">
        <f t="shared" si="10"/>
        <v>0</v>
      </c>
      <c r="N48" s="648"/>
      <c r="O48" s="648">
        <f t="shared" si="11"/>
        <v>0</v>
      </c>
      <c r="P48" s="648"/>
      <c r="Q48" s="648">
        <f t="shared" si="12"/>
        <v>0</v>
      </c>
      <c r="R48" s="648"/>
      <c r="S48" s="648">
        <f t="shared" si="13"/>
        <v>0</v>
      </c>
      <c r="T48" s="648"/>
      <c r="U48" s="648">
        <f t="shared" si="14"/>
        <v>0</v>
      </c>
      <c r="V48" s="648"/>
      <c r="W48" s="648">
        <f t="shared" si="15"/>
        <v>0</v>
      </c>
      <c r="X48" s="648"/>
      <c r="Y48" s="648">
        <f t="shared" si="16"/>
        <v>0</v>
      </c>
      <c r="Z48" s="648"/>
      <c r="AA48" s="648">
        <f t="shared" si="17"/>
        <v>0</v>
      </c>
      <c r="AB48" s="648"/>
      <c r="AC48" s="648">
        <f t="shared" si="18"/>
        <v>0</v>
      </c>
      <c r="AD48" s="648"/>
      <c r="AE48" s="648">
        <f t="shared" si="19"/>
        <v>0</v>
      </c>
      <c r="AF48" s="648"/>
      <c r="AG48" s="658">
        <f>SUM(G48:AE48)</f>
        <v>0</v>
      </c>
      <c r="AH48" s="649"/>
      <c r="AI48" s="648">
        <f t="shared" si="21"/>
        <v>0</v>
      </c>
      <c r="AJ48" s="648"/>
      <c r="AK48" s="648">
        <f t="shared" si="22"/>
        <v>0</v>
      </c>
      <c r="AL48" s="442"/>
      <c r="AM48" s="442"/>
      <c r="AN48" s="442"/>
      <c r="AO48" s="442"/>
      <c r="AP48" s="442"/>
      <c r="AQ48" s="442"/>
      <c r="AR48" s="442"/>
      <c r="AS48" s="442"/>
      <c r="AT48" s="442"/>
      <c r="AU48" s="442"/>
      <c r="AV48" s="442"/>
      <c r="AW48" s="442"/>
      <c r="AX48" s="442"/>
      <c r="AY48" s="442"/>
      <c r="AZ48" s="442"/>
      <c r="BA48" s="442"/>
    </row>
    <row r="49" spans="1:53" ht="18" hidden="1" x14ac:dyDescent="0.25">
      <c r="A49" s="643"/>
      <c r="B49" s="644" t="str">
        <f t="shared" si="6"/>
        <v>Nom no 14</v>
      </c>
      <c r="C49" s="644">
        <f t="shared" si="6"/>
        <v>0</v>
      </c>
      <c r="D49" s="644">
        <f t="shared" si="6"/>
        <v>0</v>
      </c>
      <c r="E49" s="647">
        <f t="shared" si="6"/>
        <v>0</v>
      </c>
      <c r="F49" s="645"/>
      <c r="G49" s="648">
        <f t="shared" si="7"/>
        <v>0</v>
      </c>
      <c r="H49" s="648"/>
      <c r="I49" s="648">
        <f t="shared" si="8"/>
        <v>0</v>
      </c>
      <c r="J49" s="648"/>
      <c r="K49" s="648">
        <f t="shared" si="9"/>
        <v>0</v>
      </c>
      <c r="L49" s="648"/>
      <c r="M49" s="648">
        <f t="shared" si="10"/>
        <v>0</v>
      </c>
      <c r="N49" s="648"/>
      <c r="O49" s="648">
        <f t="shared" si="11"/>
        <v>0</v>
      </c>
      <c r="P49" s="648"/>
      <c r="Q49" s="648">
        <f t="shared" si="12"/>
        <v>0</v>
      </c>
      <c r="R49" s="648"/>
      <c r="S49" s="648">
        <f t="shared" si="13"/>
        <v>0</v>
      </c>
      <c r="T49" s="648"/>
      <c r="U49" s="648">
        <f t="shared" si="14"/>
        <v>0</v>
      </c>
      <c r="V49" s="648"/>
      <c r="W49" s="648">
        <f t="shared" si="15"/>
        <v>0</v>
      </c>
      <c r="X49" s="648"/>
      <c r="Y49" s="648">
        <f t="shared" si="16"/>
        <v>0</v>
      </c>
      <c r="Z49" s="648"/>
      <c r="AA49" s="648">
        <f t="shared" si="17"/>
        <v>0</v>
      </c>
      <c r="AB49" s="648"/>
      <c r="AC49" s="648">
        <f t="shared" si="18"/>
        <v>0</v>
      </c>
      <c r="AD49" s="648"/>
      <c r="AE49" s="648">
        <f t="shared" si="19"/>
        <v>0</v>
      </c>
      <c r="AF49" s="648"/>
      <c r="AG49" s="658">
        <f>SUM(G49:AE49)</f>
        <v>0</v>
      </c>
      <c r="AH49" s="649"/>
      <c r="AI49" s="648">
        <f t="shared" si="21"/>
        <v>0</v>
      </c>
      <c r="AJ49" s="648"/>
      <c r="AK49" s="648">
        <f t="shared" si="22"/>
        <v>0</v>
      </c>
      <c r="AL49" s="442"/>
      <c r="AM49" s="442"/>
      <c r="AN49" s="442"/>
      <c r="AO49" s="442"/>
      <c r="AP49" s="442"/>
      <c r="AQ49" s="442"/>
      <c r="AR49" s="442"/>
      <c r="AS49" s="442"/>
      <c r="AT49" s="442"/>
      <c r="AU49" s="442"/>
      <c r="AV49" s="442"/>
      <c r="AW49" s="442"/>
      <c r="AX49" s="442"/>
      <c r="AY49" s="442"/>
      <c r="AZ49" s="442"/>
      <c r="BA49" s="442"/>
    </row>
    <row r="50" spans="1:53" ht="18" hidden="1" x14ac:dyDescent="0.25">
      <c r="A50" s="643"/>
      <c r="B50" s="644" t="str">
        <f t="shared" si="6"/>
        <v>Nom no 15</v>
      </c>
      <c r="C50" s="644">
        <f t="shared" si="6"/>
        <v>0</v>
      </c>
      <c r="D50" s="644">
        <f t="shared" si="6"/>
        <v>0</v>
      </c>
      <c r="E50" s="647">
        <f t="shared" si="6"/>
        <v>0</v>
      </c>
      <c r="F50" s="645"/>
      <c r="G50" s="648">
        <f t="shared" si="7"/>
        <v>0</v>
      </c>
      <c r="H50" s="648"/>
      <c r="I50" s="648">
        <f t="shared" si="8"/>
        <v>0</v>
      </c>
      <c r="J50" s="648"/>
      <c r="K50" s="648">
        <f t="shared" si="9"/>
        <v>0</v>
      </c>
      <c r="L50" s="648"/>
      <c r="M50" s="648">
        <f t="shared" si="10"/>
        <v>0</v>
      </c>
      <c r="N50" s="648"/>
      <c r="O50" s="648">
        <f t="shared" si="11"/>
        <v>0</v>
      </c>
      <c r="P50" s="648"/>
      <c r="Q50" s="648">
        <f t="shared" si="12"/>
        <v>0</v>
      </c>
      <c r="R50" s="648"/>
      <c r="S50" s="648">
        <f t="shared" si="13"/>
        <v>0</v>
      </c>
      <c r="T50" s="648"/>
      <c r="U50" s="648">
        <f t="shared" si="14"/>
        <v>0</v>
      </c>
      <c r="V50" s="648"/>
      <c r="W50" s="648">
        <f t="shared" si="15"/>
        <v>0</v>
      </c>
      <c r="X50" s="648"/>
      <c r="Y50" s="648">
        <f t="shared" si="16"/>
        <v>0</v>
      </c>
      <c r="Z50" s="648"/>
      <c r="AA50" s="648">
        <f t="shared" si="17"/>
        <v>0</v>
      </c>
      <c r="AB50" s="648"/>
      <c r="AC50" s="648">
        <f t="shared" si="18"/>
        <v>0</v>
      </c>
      <c r="AD50" s="648"/>
      <c r="AE50" s="648">
        <f t="shared" si="19"/>
        <v>0</v>
      </c>
      <c r="AF50" s="648"/>
      <c r="AG50" s="658">
        <f>SUM(G50:AE50)</f>
        <v>0</v>
      </c>
      <c r="AH50" s="649"/>
      <c r="AI50" s="648">
        <f t="shared" si="21"/>
        <v>0</v>
      </c>
      <c r="AJ50" s="648"/>
      <c r="AK50" s="648">
        <f t="shared" si="22"/>
        <v>0</v>
      </c>
      <c r="AL50" s="442"/>
      <c r="AM50" s="442"/>
      <c r="AN50" s="442"/>
      <c r="AO50" s="442"/>
      <c r="AP50" s="442"/>
      <c r="AQ50" s="442"/>
      <c r="AR50" s="442"/>
      <c r="AS50" s="442"/>
      <c r="AT50" s="442"/>
      <c r="AU50" s="442"/>
      <c r="AV50" s="442"/>
      <c r="AW50" s="442"/>
      <c r="AX50" s="442"/>
      <c r="AY50" s="442"/>
      <c r="AZ50" s="442"/>
      <c r="BA50" s="442"/>
    </row>
    <row r="51" spans="1:53" ht="18" hidden="1" x14ac:dyDescent="0.25">
      <c r="A51" s="643"/>
      <c r="B51" s="644" t="str">
        <f t="shared" si="6"/>
        <v>Nom no 16</v>
      </c>
      <c r="C51" s="644">
        <f t="shared" si="6"/>
        <v>0</v>
      </c>
      <c r="D51" s="644">
        <f t="shared" si="6"/>
        <v>0</v>
      </c>
      <c r="E51" s="647">
        <f t="shared" si="6"/>
        <v>0</v>
      </c>
      <c r="F51" s="645"/>
      <c r="G51" s="648">
        <f t="shared" si="7"/>
        <v>0</v>
      </c>
      <c r="H51" s="648"/>
      <c r="I51" s="648">
        <f t="shared" si="8"/>
        <v>0</v>
      </c>
      <c r="J51" s="648"/>
      <c r="K51" s="648">
        <f t="shared" si="9"/>
        <v>0</v>
      </c>
      <c r="L51" s="648"/>
      <c r="M51" s="648">
        <f t="shared" si="10"/>
        <v>0</v>
      </c>
      <c r="N51" s="648"/>
      <c r="O51" s="648">
        <f t="shared" si="11"/>
        <v>0</v>
      </c>
      <c r="P51" s="648"/>
      <c r="Q51" s="648">
        <f t="shared" si="12"/>
        <v>0</v>
      </c>
      <c r="R51" s="648"/>
      <c r="S51" s="648">
        <f t="shared" si="13"/>
        <v>0</v>
      </c>
      <c r="T51" s="648"/>
      <c r="U51" s="648">
        <f t="shared" si="14"/>
        <v>0</v>
      </c>
      <c r="V51" s="648"/>
      <c r="W51" s="648">
        <f t="shared" si="15"/>
        <v>0</v>
      </c>
      <c r="X51" s="648"/>
      <c r="Y51" s="648">
        <f t="shared" si="16"/>
        <v>0</v>
      </c>
      <c r="Z51" s="648"/>
      <c r="AA51" s="648">
        <f t="shared" si="17"/>
        <v>0</v>
      </c>
      <c r="AB51" s="648"/>
      <c r="AC51" s="648">
        <f t="shared" si="18"/>
        <v>0</v>
      </c>
      <c r="AD51" s="648"/>
      <c r="AE51" s="648">
        <f t="shared" si="19"/>
        <v>0</v>
      </c>
      <c r="AF51" s="648"/>
      <c r="AG51" s="658">
        <f t="shared" ref="AG51:AG55" si="24">SUM(G51:AE51)</f>
        <v>0</v>
      </c>
      <c r="AH51" s="649"/>
      <c r="AI51" s="648">
        <f t="shared" si="21"/>
        <v>0</v>
      </c>
      <c r="AJ51" s="648"/>
      <c r="AK51" s="648">
        <f t="shared" si="22"/>
        <v>0</v>
      </c>
      <c r="AL51" s="442"/>
      <c r="AM51" s="442"/>
      <c r="AN51" s="442"/>
      <c r="AO51" s="442"/>
      <c r="AP51" s="442"/>
      <c r="AQ51" s="442"/>
      <c r="AR51" s="442"/>
      <c r="AS51" s="442"/>
      <c r="AT51" s="442"/>
      <c r="AU51" s="442"/>
      <c r="AV51" s="442"/>
      <c r="AW51" s="442"/>
      <c r="AX51" s="442"/>
      <c r="AY51" s="442"/>
      <c r="AZ51" s="442"/>
      <c r="BA51" s="442"/>
    </row>
    <row r="52" spans="1:53" ht="18" hidden="1" x14ac:dyDescent="0.25">
      <c r="A52" s="643"/>
      <c r="B52" s="644" t="str">
        <f t="shared" si="6"/>
        <v>Nom no 17</v>
      </c>
      <c r="C52" s="644">
        <f t="shared" si="6"/>
        <v>0</v>
      </c>
      <c r="D52" s="644">
        <f t="shared" si="6"/>
        <v>0</v>
      </c>
      <c r="E52" s="647">
        <f t="shared" si="6"/>
        <v>0</v>
      </c>
      <c r="F52" s="645"/>
      <c r="G52" s="648">
        <f t="shared" si="7"/>
        <v>0</v>
      </c>
      <c r="H52" s="648"/>
      <c r="I52" s="648">
        <f t="shared" si="8"/>
        <v>0</v>
      </c>
      <c r="J52" s="648"/>
      <c r="K52" s="648">
        <f t="shared" si="9"/>
        <v>0</v>
      </c>
      <c r="L52" s="648"/>
      <c r="M52" s="648">
        <f t="shared" si="10"/>
        <v>0</v>
      </c>
      <c r="N52" s="648"/>
      <c r="O52" s="648">
        <f t="shared" si="11"/>
        <v>0</v>
      </c>
      <c r="P52" s="648"/>
      <c r="Q52" s="648">
        <f t="shared" si="12"/>
        <v>0</v>
      </c>
      <c r="R52" s="648"/>
      <c r="S52" s="648">
        <f t="shared" si="13"/>
        <v>0</v>
      </c>
      <c r="T52" s="648"/>
      <c r="U52" s="648">
        <f t="shared" si="14"/>
        <v>0</v>
      </c>
      <c r="V52" s="648"/>
      <c r="W52" s="648">
        <f t="shared" si="15"/>
        <v>0</v>
      </c>
      <c r="X52" s="648"/>
      <c r="Y52" s="648">
        <f t="shared" si="16"/>
        <v>0</v>
      </c>
      <c r="Z52" s="648"/>
      <c r="AA52" s="648">
        <f t="shared" si="17"/>
        <v>0</v>
      </c>
      <c r="AB52" s="648"/>
      <c r="AC52" s="648">
        <f t="shared" si="18"/>
        <v>0</v>
      </c>
      <c r="AD52" s="648"/>
      <c r="AE52" s="648">
        <f t="shared" si="19"/>
        <v>0</v>
      </c>
      <c r="AF52" s="648"/>
      <c r="AG52" s="658">
        <f t="shared" si="24"/>
        <v>0</v>
      </c>
      <c r="AH52" s="649"/>
      <c r="AI52" s="648">
        <f t="shared" si="21"/>
        <v>0</v>
      </c>
      <c r="AJ52" s="648"/>
      <c r="AK52" s="648">
        <f t="shared" si="22"/>
        <v>0</v>
      </c>
      <c r="AL52" s="442"/>
      <c r="AM52" s="442"/>
      <c r="AN52" s="442"/>
      <c r="AO52" s="442"/>
      <c r="AP52" s="442"/>
      <c r="AQ52" s="442"/>
      <c r="AR52" s="442"/>
      <c r="AS52" s="442"/>
      <c r="AT52" s="442"/>
      <c r="AU52" s="442"/>
      <c r="AV52" s="442"/>
      <c r="AW52" s="442"/>
      <c r="AX52" s="442"/>
      <c r="AY52" s="442"/>
      <c r="AZ52" s="442"/>
      <c r="BA52" s="442"/>
    </row>
    <row r="53" spans="1:53" ht="18" hidden="1" x14ac:dyDescent="0.25">
      <c r="A53" s="643"/>
      <c r="B53" s="644" t="str">
        <f t="shared" si="6"/>
        <v>Nom no 18</v>
      </c>
      <c r="C53" s="644">
        <f t="shared" si="6"/>
        <v>0</v>
      </c>
      <c r="D53" s="644">
        <f t="shared" si="6"/>
        <v>0</v>
      </c>
      <c r="E53" s="647">
        <f t="shared" si="6"/>
        <v>0</v>
      </c>
      <c r="F53" s="645"/>
      <c r="G53" s="648">
        <f t="shared" si="7"/>
        <v>0</v>
      </c>
      <c r="H53" s="648"/>
      <c r="I53" s="648">
        <f t="shared" si="8"/>
        <v>0</v>
      </c>
      <c r="J53" s="648"/>
      <c r="K53" s="648">
        <f t="shared" si="9"/>
        <v>0</v>
      </c>
      <c r="L53" s="648"/>
      <c r="M53" s="648">
        <f t="shared" si="10"/>
        <v>0</v>
      </c>
      <c r="N53" s="648"/>
      <c r="O53" s="648">
        <f t="shared" si="11"/>
        <v>0</v>
      </c>
      <c r="P53" s="648"/>
      <c r="Q53" s="648">
        <f t="shared" si="12"/>
        <v>0</v>
      </c>
      <c r="R53" s="648"/>
      <c r="S53" s="648">
        <f t="shared" si="13"/>
        <v>0</v>
      </c>
      <c r="T53" s="648"/>
      <c r="U53" s="648">
        <f t="shared" si="14"/>
        <v>0</v>
      </c>
      <c r="V53" s="648"/>
      <c r="W53" s="648">
        <f t="shared" si="15"/>
        <v>0</v>
      </c>
      <c r="X53" s="648"/>
      <c r="Y53" s="648">
        <f t="shared" si="16"/>
        <v>0</v>
      </c>
      <c r="Z53" s="648"/>
      <c r="AA53" s="648">
        <f t="shared" si="17"/>
        <v>0</v>
      </c>
      <c r="AB53" s="648"/>
      <c r="AC53" s="648">
        <f t="shared" si="18"/>
        <v>0</v>
      </c>
      <c r="AD53" s="648"/>
      <c r="AE53" s="648">
        <f t="shared" si="19"/>
        <v>0</v>
      </c>
      <c r="AF53" s="648"/>
      <c r="AG53" s="658">
        <f t="shared" si="24"/>
        <v>0</v>
      </c>
      <c r="AH53" s="649"/>
      <c r="AI53" s="648">
        <f t="shared" si="21"/>
        <v>0</v>
      </c>
      <c r="AJ53" s="648"/>
      <c r="AK53" s="648">
        <f t="shared" si="22"/>
        <v>0</v>
      </c>
      <c r="AL53" s="442"/>
      <c r="AM53" s="442"/>
      <c r="AN53" s="442"/>
      <c r="AO53" s="442"/>
      <c r="AP53" s="442"/>
      <c r="AQ53" s="442"/>
      <c r="AR53" s="442"/>
      <c r="AS53" s="442"/>
      <c r="AT53" s="442"/>
      <c r="AU53" s="442"/>
      <c r="AV53" s="442"/>
      <c r="AW53" s="442"/>
      <c r="AX53" s="442"/>
      <c r="AY53" s="442"/>
      <c r="AZ53" s="442"/>
      <c r="BA53" s="442"/>
    </row>
    <row r="54" spans="1:53" ht="18" hidden="1" x14ac:dyDescent="0.25">
      <c r="A54" s="643"/>
      <c r="B54" s="644" t="str">
        <f t="shared" si="6"/>
        <v>Nom no 19</v>
      </c>
      <c r="C54" s="644">
        <f t="shared" si="6"/>
        <v>0</v>
      </c>
      <c r="D54" s="644">
        <f t="shared" si="6"/>
        <v>0</v>
      </c>
      <c r="E54" s="647">
        <f t="shared" si="6"/>
        <v>0</v>
      </c>
      <c r="F54" s="645"/>
      <c r="G54" s="648">
        <f t="shared" si="7"/>
        <v>0</v>
      </c>
      <c r="H54" s="648"/>
      <c r="I54" s="648">
        <f t="shared" si="8"/>
        <v>0</v>
      </c>
      <c r="J54" s="648"/>
      <c r="K54" s="648">
        <f t="shared" si="9"/>
        <v>0</v>
      </c>
      <c r="L54" s="648"/>
      <c r="M54" s="648">
        <f t="shared" si="10"/>
        <v>0</v>
      </c>
      <c r="N54" s="648"/>
      <c r="O54" s="648">
        <f t="shared" si="11"/>
        <v>0</v>
      </c>
      <c r="P54" s="648"/>
      <c r="Q54" s="648">
        <f t="shared" si="12"/>
        <v>0</v>
      </c>
      <c r="R54" s="648"/>
      <c r="S54" s="648">
        <f t="shared" si="13"/>
        <v>0</v>
      </c>
      <c r="T54" s="648"/>
      <c r="U54" s="648">
        <f t="shared" si="14"/>
        <v>0</v>
      </c>
      <c r="V54" s="648"/>
      <c r="W54" s="648">
        <f t="shared" si="15"/>
        <v>0</v>
      </c>
      <c r="X54" s="648"/>
      <c r="Y54" s="648">
        <f t="shared" si="16"/>
        <v>0</v>
      </c>
      <c r="Z54" s="648"/>
      <c r="AA54" s="648">
        <f t="shared" si="17"/>
        <v>0</v>
      </c>
      <c r="AB54" s="648"/>
      <c r="AC54" s="648">
        <f t="shared" si="18"/>
        <v>0</v>
      </c>
      <c r="AD54" s="648"/>
      <c r="AE54" s="648">
        <f t="shared" si="19"/>
        <v>0</v>
      </c>
      <c r="AF54" s="648"/>
      <c r="AG54" s="658">
        <f t="shared" si="24"/>
        <v>0</v>
      </c>
      <c r="AH54" s="649"/>
      <c r="AI54" s="648">
        <f t="shared" si="21"/>
        <v>0</v>
      </c>
      <c r="AJ54" s="648"/>
      <c r="AK54" s="648">
        <f t="shared" si="22"/>
        <v>0</v>
      </c>
      <c r="AL54" s="442"/>
      <c r="AM54" s="442"/>
      <c r="AN54" s="442"/>
      <c r="AO54" s="442"/>
      <c r="AP54" s="442"/>
      <c r="AQ54" s="442"/>
      <c r="AR54" s="442"/>
      <c r="AS54" s="442"/>
      <c r="AT54" s="442"/>
      <c r="AU54" s="442"/>
      <c r="AV54" s="442"/>
      <c r="AW54" s="442"/>
      <c r="AX54" s="442"/>
      <c r="AY54" s="442"/>
      <c r="AZ54" s="442"/>
      <c r="BA54" s="442"/>
    </row>
    <row r="55" spans="1:53" ht="18" hidden="1" x14ac:dyDescent="0.25">
      <c r="A55" s="643"/>
      <c r="B55" s="644" t="str">
        <f t="shared" si="6"/>
        <v>Nom no 20</v>
      </c>
      <c r="C55" s="644">
        <f t="shared" si="6"/>
        <v>0</v>
      </c>
      <c r="D55" s="644">
        <f t="shared" si="6"/>
        <v>0</v>
      </c>
      <c r="E55" s="647">
        <f t="shared" si="6"/>
        <v>0</v>
      </c>
      <c r="F55" s="645"/>
      <c r="G55" s="648">
        <f t="shared" si="7"/>
        <v>0</v>
      </c>
      <c r="H55" s="648"/>
      <c r="I55" s="648">
        <f t="shared" si="8"/>
        <v>0</v>
      </c>
      <c r="J55" s="648"/>
      <c r="K55" s="648">
        <f t="shared" si="9"/>
        <v>0</v>
      </c>
      <c r="L55" s="648"/>
      <c r="M55" s="648">
        <f t="shared" si="10"/>
        <v>0</v>
      </c>
      <c r="N55" s="648"/>
      <c r="O55" s="648">
        <f t="shared" si="11"/>
        <v>0</v>
      </c>
      <c r="P55" s="648"/>
      <c r="Q55" s="648">
        <f t="shared" si="12"/>
        <v>0</v>
      </c>
      <c r="R55" s="648"/>
      <c r="S55" s="648">
        <f t="shared" si="13"/>
        <v>0</v>
      </c>
      <c r="T55" s="648"/>
      <c r="U55" s="648">
        <f t="shared" si="14"/>
        <v>0</v>
      </c>
      <c r="V55" s="648"/>
      <c r="W55" s="648">
        <f t="shared" si="15"/>
        <v>0</v>
      </c>
      <c r="X55" s="648"/>
      <c r="Y55" s="648">
        <f t="shared" si="16"/>
        <v>0</v>
      </c>
      <c r="Z55" s="648"/>
      <c r="AA55" s="648">
        <f t="shared" si="17"/>
        <v>0</v>
      </c>
      <c r="AB55" s="648"/>
      <c r="AC55" s="648">
        <f t="shared" si="18"/>
        <v>0</v>
      </c>
      <c r="AD55" s="648"/>
      <c r="AE55" s="648">
        <f t="shared" si="19"/>
        <v>0</v>
      </c>
      <c r="AF55" s="648"/>
      <c r="AG55" s="658">
        <f t="shared" si="24"/>
        <v>0</v>
      </c>
      <c r="AH55" s="649"/>
      <c r="AI55" s="648">
        <f t="shared" si="21"/>
        <v>0</v>
      </c>
      <c r="AJ55" s="648"/>
      <c r="AK55" s="648">
        <f t="shared" si="22"/>
        <v>0</v>
      </c>
      <c r="AL55" s="442"/>
      <c r="AM55" s="442"/>
      <c r="AN55" s="442"/>
      <c r="AO55" s="442"/>
      <c r="AP55" s="442"/>
      <c r="AQ55" s="442"/>
      <c r="AR55" s="442"/>
      <c r="AS55" s="442"/>
      <c r="AT55" s="442"/>
      <c r="AU55" s="442"/>
      <c r="AV55" s="442"/>
      <c r="AW55" s="442"/>
      <c r="AX55" s="442"/>
      <c r="AY55" s="442"/>
      <c r="AZ55" s="442"/>
      <c r="BA55" s="442"/>
    </row>
    <row r="56" spans="1:53" ht="18" hidden="1" x14ac:dyDescent="0.25">
      <c r="A56" s="643"/>
      <c r="B56" s="645"/>
      <c r="C56" s="645"/>
      <c r="D56" s="645"/>
      <c r="E56" s="649"/>
      <c r="F56" s="645"/>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c r="AG56" s="650"/>
      <c r="AH56" s="645"/>
      <c r="AI56" s="651"/>
      <c r="AJ56" s="651"/>
      <c r="AK56" s="651"/>
      <c r="AL56" s="442"/>
      <c r="AM56" s="442"/>
      <c r="AN56" s="442"/>
      <c r="AO56" s="442"/>
      <c r="AP56" s="442"/>
      <c r="AQ56" s="442"/>
      <c r="AR56" s="442"/>
      <c r="AS56" s="442"/>
      <c r="AT56" s="442"/>
      <c r="AU56" s="442"/>
      <c r="AV56" s="442"/>
      <c r="AW56" s="442"/>
      <c r="AX56" s="442"/>
      <c r="AY56" s="442"/>
      <c r="AZ56" s="442"/>
      <c r="BA56" s="442"/>
    </row>
    <row r="57" spans="1:53" ht="18.75" hidden="1" thickBot="1" x14ac:dyDescent="0.3">
      <c r="A57" s="643"/>
      <c r="B57" s="645" t="s">
        <v>652</v>
      </c>
      <c r="C57" s="645"/>
      <c r="D57" s="645"/>
      <c r="E57" s="649">
        <f>SUM(E36:E55)</f>
        <v>0</v>
      </c>
      <c r="F57" s="645"/>
      <c r="G57" s="652">
        <f>SUM(G36:G55)</f>
        <v>0</v>
      </c>
      <c r="H57" s="652"/>
      <c r="I57" s="652">
        <f>SUM(I36:I55)</f>
        <v>0</v>
      </c>
      <c r="J57" s="652"/>
      <c r="K57" s="652">
        <f>SUM(K36:K55)</f>
        <v>0</v>
      </c>
      <c r="L57" s="652"/>
      <c r="M57" s="652">
        <f>SUM(M36:M55)</f>
        <v>0</v>
      </c>
      <c r="N57" s="652"/>
      <c r="O57" s="652">
        <f>SUM(O36:O55)</f>
        <v>0</v>
      </c>
      <c r="P57" s="652"/>
      <c r="Q57" s="652">
        <f>SUM(Q36:Q55)</f>
        <v>0</v>
      </c>
      <c r="R57" s="652"/>
      <c r="S57" s="652">
        <f>SUM(S36:S55)</f>
        <v>0</v>
      </c>
      <c r="T57" s="652"/>
      <c r="U57" s="652">
        <f>SUM(U36:U55)</f>
        <v>0</v>
      </c>
      <c r="V57" s="652"/>
      <c r="W57" s="652">
        <f>SUM(W36:W55)</f>
        <v>0</v>
      </c>
      <c r="X57" s="652"/>
      <c r="Y57" s="652">
        <f>SUM(Y36:Y55)</f>
        <v>0</v>
      </c>
      <c r="Z57" s="652"/>
      <c r="AA57" s="652">
        <f>SUM(AA36:AA55)</f>
        <v>0</v>
      </c>
      <c r="AB57" s="652"/>
      <c r="AC57" s="652">
        <f>SUM(AC36:AC55)</f>
        <v>0</v>
      </c>
      <c r="AD57" s="652"/>
      <c r="AE57" s="652">
        <f>SUM(AE36:AE55)</f>
        <v>0</v>
      </c>
      <c r="AF57" s="652"/>
      <c r="AG57" s="652">
        <f>SUM(AG36:AG55)</f>
        <v>0</v>
      </c>
      <c r="AH57" s="653"/>
      <c r="AI57" s="654" t="b">
        <f>AG57=E57</f>
        <v>1</v>
      </c>
      <c r="AJ57" s="654"/>
      <c r="AK57" s="654"/>
      <c r="AL57" s="442"/>
      <c r="AM57" s="442"/>
      <c r="AN57" s="442"/>
      <c r="AO57" s="442"/>
      <c r="AP57" s="442"/>
      <c r="AQ57" s="442"/>
      <c r="AR57" s="442"/>
      <c r="AS57" s="442"/>
      <c r="AT57" s="442"/>
      <c r="AU57" s="442"/>
      <c r="AV57" s="442"/>
      <c r="AW57" s="442"/>
      <c r="AX57" s="442"/>
      <c r="AY57" s="442"/>
      <c r="AZ57" s="442"/>
      <c r="BA57" s="442"/>
    </row>
    <row r="58" spans="1:53" ht="18.75" hidden="1" thickBot="1" x14ac:dyDescent="0.3">
      <c r="A58" s="463"/>
      <c r="B58" s="645" t="s">
        <v>653</v>
      </c>
      <c r="C58" s="645"/>
      <c r="D58" s="645"/>
      <c r="E58" s="649"/>
      <c r="F58" s="645"/>
      <c r="G58" s="652">
        <f>SUMIFS(G$36:G$55,$C$36:$C$55,"Family",$D$36:$D$55,"Under")*0.8+SUMIFS(G$36:G$55,$C$36:$C$55,"Family",$D$36:$D$55,"Over")+SUMIF($C$36:$C$55,"Owner",G$36:G$55)+SUMIF($C$36:$C$55,"Employee",G$36:G$55)</f>
        <v>0</v>
      </c>
      <c r="H58" s="652"/>
      <c r="I58" s="652">
        <f>SUMIFS(I$36:I$55,$C$36:$C$55,"Family",$D$36:$D$55,"Under")*0.8+SUMIFS(I$36:I$55,$C$36:$C$55,"Family",$D$36:$D$55,"Over")+SUMIF($C$36:$C$55,"Owner",I$36:I$55)+SUMIF($C$36:$C$55,"Employee",I$36:I$55)</f>
        <v>0</v>
      </c>
      <c r="J58" s="652"/>
      <c r="K58" s="652">
        <f>SUMIFS(K$36:K$55,$C$36:$C$55,"Family",$D$36:$D$55,"Under")*0.8+SUMIFS(K$36:K$55,$C$36:$C$55,"Family",$D$36:$D$55,"Over")+SUMIF($C$36:$C$55,"Owner",K$36:K$55)+SUMIF($C$36:$C$55,"Employee",K$36:K$55)</f>
        <v>0</v>
      </c>
      <c r="L58" s="652"/>
      <c r="M58" s="652">
        <f>SUMIFS(M$36:M$55,$C$36:$C$55,"Family",$D$36:$D$55,"Under")*0.8+SUMIFS(M$36:M$55,$C$36:$C$55,"Family",$D$36:$D$55,"Over")+SUMIF($C$36:$C$55,"Owner",M$36:M$55)+SUMIF($C$36:$C$55,"Employee",M$36:M$55)</f>
        <v>0</v>
      </c>
      <c r="N58" s="652"/>
      <c r="O58" s="652">
        <f>SUMIFS(O$36:O$55,$C$36:$C$55,"Family",$D$36:$D$55,"Under")*0.8+SUMIFS(O$36:O$55,$C$36:$C$55,"Family",$D$36:$D$55,"Over")+SUMIF($C$36:$C$55,"Owner",O$36:O$55)+SUMIF($C$36:$C$55,"Employee",O$36:O$55)</f>
        <v>0</v>
      </c>
      <c r="P58" s="652"/>
      <c r="Q58" s="652">
        <f>SUMIFS(Q$36:Q$55,$C$36:$C$55,"Family",$D$36:$D$55,"Under")*0.8+SUMIFS(Q$36:Q$55,$C$36:$C$55,"Family",$D$36:$D$55,"Over")+SUMIF($C$36:$C$55,"Owner",Q$36:Q$55)+SUMIF($C$36:$C$55,"Employee",Q$36:Q$55)</f>
        <v>0</v>
      </c>
      <c r="R58" s="652"/>
      <c r="S58" s="652">
        <f>SUMIFS(S$36:S$55,$C$36:$C$55,"Family",$D$36:$D$55,"Under")*0.8+SUMIFS(S$36:S$55,$C$36:$C$55,"Family",$D$36:$D$55,"Over")+SUMIF($C$36:$C$55,"Owner",S$36:S$55)+SUMIF($C$36:$C$55,"Employee",S$36:S$55)</f>
        <v>0</v>
      </c>
      <c r="T58" s="652"/>
      <c r="U58" s="652">
        <f>SUMIFS(U$36:U$55,$C$36:$C$55,"Family",$D$36:$D$55,"Under")*0.8+SUMIFS(U$36:U$55,$C$36:$C$55,"Family",$D$36:$D$55,"Over")+SUMIF($C$36:$C$55,"Owner",U$36:U$55)+SUMIF($C$36:$C$55,"Employee",U$36:U$55)</f>
        <v>0</v>
      </c>
      <c r="V58" s="652"/>
      <c r="W58" s="652">
        <f>SUMIFS(W$36:W$55,$C$36:$C$55,"Family",$D$36:$D$55,"Under")*0.8+SUMIFS(W$36:W$55,$C$36:$C$55,"Family",$D$36:$D$55,"Over")+SUMIF($C$36:$C$55,"Owner",W$36:W$55)+SUMIF($C$36:$C$55,"Employee",W$36:W$55)</f>
        <v>0</v>
      </c>
      <c r="X58" s="652"/>
      <c r="Y58" s="652">
        <f>SUMIFS(Y$36:Y$55,$C$36:$C$55,"Family",$D$36:$D$55,"Under")*0.8+SUMIFS(Y$36:Y$55,$C$36:$C$55,"Family",$D$36:$D$55,"Over")+SUMIF($C$36:$C$55,"Owner",Y$36:Y$55)+SUMIF($C$36:$C$55,"Employee",Y$36:Y$55)</f>
        <v>0</v>
      </c>
      <c r="Z58" s="652"/>
      <c r="AA58" s="652">
        <f>SUMIFS(AA$36:AA$55,$C$36:$C$55,"Family",$D$36:$D$55,"Under")*0.8+SUMIFS(AA$36:AA$55,$C$36:$C$55,"Family",$D$36:$D$55,"Over")+SUMIF($C$36:$C$55,"Owner",AA$36:AA$55)+SUMIF($C$36:$C$55,"Employee",AA$36:AA$55)</f>
        <v>0</v>
      </c>
      <c r="AB58" s="652"/>
      <c r="AC58" s="652">
        <f>SUMIFS(AC$36:AC$55,$C$36:$C$55,"Family",$D$36:$D$55,"Under")*0.8+SUMIFS(AC$36:AC$55,$C$36:$C$55,"Family",$D$36:$D$55,"Over")+SUMIF($C$36:$C$55,"Owner",AC$36:AC$55)+SUMIF($C$36:$C$55,"Employee",AC$36:AC$55)</f>
        <v>0</v>
      </c>
      <c r="AD58" s="652"/>
      <c r="AE58" s="652">
        <f>SUMIFS(AE$36:AE$55,$C$36:$C$55,"Family",$D$36:$D$55,"Under")*0.8+SUMIFS(AE$36:AE$55,$C$36:$C$55,"Family",$D$36:$D$55,"Over")+SUMIF($C$36:$C$55,"Owner",AE$36:AE$55)+SUMIF($C$36:$C$55,"Employee",AE$36:AE$55)</f>
        <v>0</v>
      </c>
      <c r="AF58" s="652"/>
      <c r="AG58" s="652">
        <f>SUMIFS(AG$36:AG$55,$C$36:$C$55,"Family",$D$36:$D$55,"Under")*0.8+SUMIFS(AG$36:AG$55,$C$36:$C$55,"Family",$D$36:$D$55,"Over")+SUMIF($C$36:$C$55,"Owner",AG$36:AG$55)+SUMIF($C$36:$C$55,"Employee",AG$36:AG$55)</f>
        <v>0</v>
      </c>
      <c r="AH58" s="656"/>
      <c r="AI58" s="657"/>
      <c r="AJ58" s="657"/>
      <c r="AK58" s="657"/>
      <c r="AL58" s="442"/>
      <c r="AM58" s="442"/>
      <c r="AN58" s="442"/>
      <c r="AO58" s="442"/>
      <c r="AP58" s="442"/>
      <c r="AQ58" s="442"/>
      <c r="AR58" s="442"/>
      <c r="AS58" s="442"/>
      <c r="AT58" s="442"/>
      <c r="AU58" s="442"/>
      <c r="AV58" s="442"/>
      <c r="AW58" s="442"/>
      <c r="AX58" s="442"/>
      <c r="AY58" s="442"/>
      <c r="AZ58" s="442"/>
      <c r="BA58" s="442"/>
    </row>
    <row r="59" spans="1:53" ht="18" hidden="1" x14ac:dyDescent="0.25">
      <c r="A59" s="463"/>
      <c r="B59" s="442"/>
      <c r="C59" s="442"/>
      <c r="D59" s="442"/>
      <c r="E59" s="442"/>
      <c r="F59" s="442"/>
      <c r="G59" s="655"/>
      <c r="H59" s="446"/>
      <c r="I59" s="446"/>
      <c r="J59" s="446"/>
      <c r="K59" s="446"/>
      <c r="L59" s="446"/>
      <c r="M59" s="446"/>
      <c r="N59" s="446"/>
      <c r="O59" s="446"/>
      <c r="P59" s="446"/>
      <c r="Q59" s="446"/>
      <c r="R59" s="446"/>
      <c r="S59" s="446"/>
      <c r="T59" s="446"/>
      <c r="U59" s="446"/>
      <c r="V59" s="446"/>
      <c r="W59" s="446"/>
      <c r="X59" s="446"/>
      <c r="Y59" s="446"/>
      <c r="Z59" s="446"/>
      <c r="AA59" s="446"/>
      <c r="AB59" s="446"/>
      <c r="AC59" s="446"/>
      <c r="AD59" s="446"/>
      <c r="AE59" s="446"/>
      <c r="AF59" s="446"/>
      <c r="AG59" s="446"/>
      <c r="AH59" s="442"/>
      <c r="AI59" s="442"/>
      <c r="AJ59" s="442"/>
      <c r="AK59" s="442"/>
      <c r="AL59" s="442"/>
      <c r="AM59" s="442"/>
      <c r="AN59" s="442"/>
      <c r="AO59" s="442"/>
      <c r="AP59" s="442"/>
      <c r="AQ59" s="442"/>
      <c r="AR59" s="442"/>
      <c r="AS59" s="442"/>
      <c r="AT59" s="442"/>
      <c r="AU59" s="442"/>
      <c r="AV59" s="442"/>
      <c r="AW59" s="442"/>
      <c r="AX59" s="442"/>
      <c r="AY59" s="442"/>
      <c r="AZ59" s="442"/>
      <c r="BA59" s="442"/>
    </row>
    <row r="60" spans="1:53" ht="18" hidden="1" x14ac:dyDescent="0.25">
      <c r="A60" s="463"/>
      <c r="B60" s="442"/>
      <c r="C60" s="442"/>
      <c r="D60" s="442"/>
      <c r="E60" s="442"/>
      <c r="F60" s="442"/>
      <c r="G60" s="655"/>
      <c r="H60" s="446"/>
      <c r="I60" s="446"/>
      <c r="J60" s="446"/>
      <c r="K60" s="446"/>
      <c r="L60" s="446"/>
      <c r="M60" s="446"/>
      <c r="N60" s="446"/>
      <c r="O60" s="446"/>
      <c r="P60" s="446"/>
      <c r="Q60" s="446"/>
      <c r="R60" s="446"/>
      <c r="S60" s="446"/>
      <c r="T60" s="446"/>
      <c r="U60" s="446"/>
      <c r="V60" s="446"/>
      <c r="W60" s="446"/>
      <c r="X60" s="446"/>
      <c r="Y60" s="446"/>
      <c r="Z60" s="446"/>
      <c r="AA60" s="446"/>
      <c r="AB60" s="446"/>
      <c r="AC60" s="446"/>
      <c r="AD60" s="446"/>
      <c r="AE60" s="446"/>
      <c r="AF60" s="446"/>
      <c r="AG60" s="446"/>
      <c r="AH60" s="442"/>
      <c r="AI60" s="442"/>
      <c r="AJ60" s="442"/>
      <c r="AK60" s="442"/>
      <c r="AL60" s="442"/>
      <c r="AM60" s="442"/>
      <c r="AN60" s="442"/>
      <c r="AO60" s="442"/>
      <c r="AP60" s="442"/>
      <c r="AQ60" s="442"/>
      <c r="AR60" s="442"/>
      <c r="AS60" s="442"/>
      <c r="AT60" s="442"/>
      <c r="AU60" s="442"/>
      <c r="AV60" s="442"/>
      <c r="AW60" s="442"/>
      <c r="AX60" s="442"/>
      <c r="AY60" s="442"/>
      <c r="AZ60" s="442"/>
      <c r="BA60" s="442"/>
    </row>
    <row r="61" spans="1:53" ht="18" hidden="1" x14ac:dyDescent="0.25">
      <c r="A61" s="463"/>
      <c r="B61" s="442"/>
      <c r="C61" s="442"/>
      <c r="D61" s="442"/>
      <c r="E61" s="442"/>
      <c r="F61" s="442"/>
      <c r="G61" s="655"/>
      <c r="H61" s="446"/>
      <c r="I61" s="446"/>
      <c r="J61" s="446"/>
      <c r="K61" s="446"/>
      <c r="L61" s="446"/>
      <c r="M61" s="446"/>
      <c r="N61" s="446"/>
      <c r="O61" s="446"/>
      <c r="P61" s="446"/>
      <c r="Q61" s="446"/>
      <c r="R61" s="446"/>
      <c r="S61" s="446"/>
      <c r="T61" s="446"/>
      <c r="U61" s="446"/>
      <c r="V61" s="446"/>
      <c r="W61" s="446"/>
      <c r="X61" s="446"/>
      <c r="Y61" s="446"/>
      <c r="Z61" s="446"/>
      <c r="AA61" s="446"/>
      <c r="AB61" s="446"/>
      <c r="AC61" s="446"/>
      <c r="AD61" s="446"/>
      <c r="AE61" s="446"/>
      <c r="AF61" s="446"/>
      <c r="AG61" s="446"/>
      <c r="AH61" s="442"/>
      <c r="AI61" s="442"/>
      <c r="AJ61" s="442"/>
      <c r="AK61" s="442"/>
      <c r="AL61" s="442"/>
      <c r="AM61" s="442"/>
      <c r="AN61" s="442"/>
      <c r="AO61" s="442"/>
      <c r="AP61" s="442"/>
      <c r="AQ61" s="442"/>
      <c r="AR61" s="442"/>
      <c r="AS61" s="442"/>
      <c r="AT61" s="442"/>
      <c r="AU61" s="442"/>
      <c r="AV61" s="442"/>
      <c r="AW61" s="442"/>
      <c r="AX61" s="442"/>
      <c r="AY61" s="442"/>
      <c r="AZ61" s="442"/>
      <c r="BA61" s="442"/>
    </row>
    <row r="62" spans="1:53" hidden="1" x14ac:dyDescent="0.2">
      <c r="A62" s="464"/>
      <c r="B62" s="442"/>
      <c r="C62" s="442"/>
      <c r="D62" s="442"/>
      <c r="E62" s="442"/>
      <c r="F62" s="735" t="s">
        <v>654</v>
      </c>
      <c r="G62" s="735"/>
      <c r="H62" s="735" t="s">
        <v>655</v>
      </c>
      <c r="I62" s="735"/>
      <c r="J62" s="735" t="s">
        <v>656</v>
      </c>
      <c r="K62" s="735"/>
      <c r="L62" s="735" t="s">
        <v>657</v>
      </c>
      <c r="M62" s="735"/>
      <c r="N62" s="446"/>
      <c r="O62" s="446"/>
      <c r="P62" s="446"/>
      <c r="Q62" s="446"/>
      <c r="R62" s="446"/>
      <c r="S62" s="446"/>
      <c r="T62" s="446"/>
      <c r="U62" s="446"/>
      <c r="V62" s="446"/>
      <c r="W62" s="446"/>
      <c r="X62" s="446"/>
      <c r="Y62" s="446"/>
      <c r="Z62" s="446"/>
      <c r="AA62" s="446"/>
      <c r="AB62" s="446"/>
      <c r="AC62" s="446"/>
      <c r="AD62" s="446"/>
      <c r="AE62" s="446"/>
      <c r="AF62" s="446"/>
      <c r="AG62" s="446"/>
      <c r="AH62" s="442"/>
      <c r="AI62" s="442"/>
      <c r="AJ62" s="442"/>
      <c r="AK62" s="442"/>
      <c r="AL62" s="442"/>
      <c r="AM62" s="442"/>
      <c r="AN62" s="442"/>
      <c r="AO62" s="442"/>
      <c r="AP62" s="442"/>
      <c r="AQ62" s="442"/>
      <c r="AR62" s="442"/>
      <c r="AS62" s="442"/>
      <c r="AT62" s="442"/>
      <c r="AU62" s="442"/>
      <c r="AV62" s="442"/>
      <c r="AW62" s="442"/>
      <c r="AX62" s="442"/>
      <c r="AY62" s="442"/>
      <c r="AZ62" s="442"/>
      <c r="BA62" s="442"/>
    </row>
    <row r="63" spans="1:53" hidden="1" x14ac:dyDescent="0.2">
      <c r="A63" s="465"/>
      <c r="B63" s="442"/>
      <c r="C63" s="442"/>
      <c r="D63" s="442"/>
      <c r="E63" s="442"/>
      <c r="F63" s="466" t="s">
        <v>658</v>
      </c>
      <c r="G63" s="466" t="s">
        <v>659</v>
      </c>
      <c r="H63" s="466" t="s">
        <v>658</v>
      </c>
      <c r="I63" s="466" t="s">
        <v>659</v>
      </c>
      <c r="J63" s="466" t="s">
        <v>658</v>
      </c>
      <c r="K63" s="466" t="s">
        <v>659</v>
      </c>
      <c r="L63" s="466" t="s">
        <v>658</v>
      </c>
      <c r="M63" s="466" t="s">
        <v>659</v>
      </c>
      <c r="N63" s="446"/>
      <c r="O63" s="446"/>
      <c r="P63" s="446"/>
      <c r="Q63" s="446"/>
      <c r="R63" s="446"/>
      <c r="S63" s="446"/>
      <c r="T63" s="446"/>
      <c r="U63" s="446"/>
      <c r="V63" s="446"/>
      <c r="W63" s="446"/>
      <c r="X63" s="446"/>
      <c r="Y63" s="446"/>
      <c r="Z63" s="446"/>
      <c r="AA63" s="446"/>
      <c r="AB63" s="446"/>
      <c r="AC63" s="446"/>
      <c r="AD63" s="446"/>
      <c r="AE63" s="446"/>
      <c r="AF63" s="446"/>
      <c r="AG63" s="446"/>
      <c r="AH63" s="442"/>
      <c r="AI63" s="442"/>
      <c r="AJ63" s="442"/>
      <c r="AK63" s="442"/>
      <c r="AL63" s="442"/>
      <c r="AM63" s="442"/>
      <c r="AN63" s="442"/>
      <c r="AO63" s="442"/>
      <c r="AP63" s="442"/>
      <c r="AQ63" s="442"/>
      <c r="AR63" s="442"/>
      <c r="AS63" s="442"/>
      <c r="AT63" s="442"/>
      <c r="AU63" s="442"/>
      <c r="AV63" s="442"/>
      <c r="AW63" s="442"/>
      <c r="AX63" s="442"/>
      <c r="AY63" s="442"/>
      <c r="AZ63" s="442"/>
      <c r="BA63" s="442"/>
    </row>
    <row r="64" spans="1:53" hidden="1" x14ac:dyDescent="0.2">
      <c r="A64" s="467" t="s">
        <v>637</v>
      </c>
      <c r="B64" s="468"/>
      <c r="C64" s="442"/>
      <c r="D64" s="442"/>
      <c r="E64" s="442"/>
      <c r="F64" s="4">
        <v>1</v>
      </c>
      <c r="G64" s="469">
        <f>SUMIFS(G$36:G$55,$C$36:$C$55,"Propriétaire")</f>
        <v>0</v>
      </c>
      <c r="H64" s="4"/>
      <c r="I64" s="469">
        <f>SUMIFS(G$36:G$55,$C$36:$C$55,"Famille")</f>
        <v>0</v>
      </c>
      <c r="J64" s="4">
        <f>F77+1</f>
        <v>15</v>
      </c>
      <c r="K64" s="469">
        <f>SUMIFS(G$36:G$55,$C$36:$C$55,"Famille",$D$36:$D$55,"Plus de")+SUMIFS(G$36:G$55,$C$36:$C$55,"Famille",$D$36:$D$55,"Moins de")*0.8</f>
        <v>0</v>
      </c>
      <c r="L64" s="4">
        <f>J77+1</f>
        <v>29</v>
      </c>
      <c r="M64" s="469">
        <f>SUMIFS(G$36:G$55,$C$36:$C$55,"Employé")</f>
        <v>0</v>
      </c>
      <c r="N64" s="446"/>
      <c r="O64" s="446"/>
      <c r="P64" s="446"/>
      <c r="Q64" s="446"/>
      <c r="R64" s="446"/>
      <c r="S64" s="446"/>
      <c r="T64" s="446"/>
      <c r="U64" s="446"/>
      <c r="V64" s="446"/>
      <c r="W64" s="446"/>
      <c r="X64" s="446"/>
      <c r="Y64" s="446"/>
      <c r="Z64" s="446"/>
      <c r="AA64" s="446"/>
      <c r="AB64" s="446"/>
      <c r="AC64" s="446"/>
      <c r="AD64" s="446"/>
      <c r="AE64" s="446"/>
      <c r="AF64" s="446"/>
      <c r="AG64" s="446"/>
      <c r="AH64" s="442"/>
      <c r="AI64" s="442"/>
      <c r="AJ64" s="442"/>
      <c r="AK64" s="442"/>
      <c r="AL64" s="442"/>
      <c r="AM64" s="442"/>
      <c r="AN64" s="442"/>
      <c r="AO64" s="442"/>
      <c r="AP64" s="442"/>
      <c r="AQ64" s="442"/>
      <c r="AR64" s="442"/>
      <c r="AS64" s="442"/>
      <c r="AT64" s="442"/>
      <c r="AU64" s="442"/>
      <c r="AV64" s="442"/>
      <c r="AW64" s="442"/>
      <c r="AX64" s="442"/>
      <c r="AY64" s="442"/>
      <c r="AZ64" s="442"/>
      <c r="BA64" s="442"/>
    </row>
    <row r="65" spans="1:53" hidden="1" x14ac:dyDescent="0.2">
      <c r="A65" s="467" t="s">
        <v>638</v>
      </c>
      <c r="B65" s="442"/>
      <c r="C65" s="442"/>
      <c r="D65" s="442"/>
      <c r="E65" s="442"/>
      <c r="F65" s="4">
        <f t="shared" ref="F65:F77" si="25">F64+1</f>
        <v>2</v>
      </c>
      <c r="G65" s="469">
        <f>SUMIFS(I$36:I$55,$C$36:$C$55,"Propriétaire")</f>
        <v>0</v>
      </c>
      <c r="H65" s="4"/>
      <c r="I65" s="469">
        <f>SUMIFS(I$36:I$55,$C$36:$C$55,"Famille")</f>
        <v>0</v>
      </c>
      <c r="J65" s="4">
        <f t="shared" ref="J65:J77" si="26">J64+1</f>
        <v>16</v>
      </c>
      <c r="K65" s="469">
        <f>SUMIFS(I$36:I$55,$C$36:$C$55,"Famille",$D$36:$D$55,"Plus de")+SUMIFS(I$36:I$55,$C$36:$C$55,"Famille",$D$36:$D$55,"Moins de")*0.8</f>
        <v>0</v>
      </c>
      <c r="L65" s="4">
        <f t="shared" ref="L65:L77" si="27">L64+1</f>
        <v>30</v>
      </c>
      <c r="M65" s="469">
        <f>SUMIFS(I$36:I$55,$C$36:$C$55,"Employé")</f>
        <v>0</v>
      </c>
      <c r="N65" s="446"/>
      <c r="O65" s="446"/>
      <c r="P65" s="446"/>
      <c r="Q65" s="446"/>
      <c r="R65" s="446"/>
      <c r="S65" s="446"/>
      <c r="T65" s="446"/>
      <c r="U65" s="446"/>
      <c r="V65" s="446"/>
      <c r="W65" s="446"/>
      <c r="X65" s="446"/>
      <c r="Y65" s="446"/>
      <c r="Z65" s="446"/>
      <c r="AA65" s="446"/>
      <c r="AB65" s="446"/>
      <c r="AC65" s="446"/>
      <c r="AD65" s="446"/>
      <c r="AE65" s="446"/>
      <c r="AF65" s="446"/>
      <c r="AG65" s="446"/>
      <c r="AH65" s="442"/>
      <c r="AI65" s="442"/>
      <c r="AJ65" s="442"/>
      <c r="AK65" s="442"/>
      <c r="AL65" s="442"/>
      <c r="AM65" s="442"/>
      <c r="AN65" s="442"/>
      <c r="AO65" s="442"/>
      <c r="AP65" s="442"/>
      <c r="AQ65" s="442"/>
      <c r="AR65" s="442"/>
      <c r="AS65" s="442"/>
      <c r="AT65" s="442"/>
      <c r="AU65" s="442"/>
      <c r="AV65" s="442"/>
      <c r="AW65" s="442"/>
      <c r="AX65" s="442"/>
      <c r="AY65" s="442"/>
      <c r="AZ65" s="442"/>
      <c r="BA65" s="442"/>
    </row>
    <row r="66" spans="1:53" hidden="1" x14ac:dyDescent="0.2">
      <c r="A66" s="467" t="s">
        <v>639</v>
      </c>
      <c r="B66" s="442"/>
      <c r="C66" s="442"/>
      <c r="D66" s="442"/>
      <c r="E66" s="442"/>
      <c r="F66" s="4">
        <f t="shared" si="25"/>
        <v>3</v>
      </c>
      <c r="G66" s="469">
        <f>SUMIFS(K$36:K$55,$C$36:$C$55,"Propriétaire")</f>
        <v>0</v>
      </c>
      <c r="H66" s="4"/>
      <c r="I66" s="469">
        <f>SUMIFS(K$36:K$55,$C$36:$C$55,"Famille")</f>
        <v>0</v>
      </c>
      <c r="J66" s="4">
        <f t="shared" si="26"/>
        <v>17</v>
      </c>
      <c r="K66" s="469">
        <f>SUMIFS(K$36:K$55,$C$36:$C$55,"Famille",$D$36:$D$55,"Plus de")+SUMIFS(K$36:K$55,$C$36:$C$55,"Famille",$D$36:$D$55,"Moins de")*0.8</f>
        <v>0</v>
      </c>
      <c r="L66" s="4">
        <f t="shared" si="27"/>
        <v>31</v>
      </c>
      <c r="M66" s="469">
        <f>SUMIFS(K$36:K$55,$C$36:$C$55,"Employé")</f>
        <v>0</v>
      </c>
      <c r="N66" s="446"/>
      <c r="O66" s="446"/>
      <c r="P66" s="446"/>
      <c r="Q66" s="446"/>
      <c r="R66" s="446"/>
      <c r="S66" s="446"/>
      <c r="T66" s="446"/>
      <c r="U66" s="446"/>
      <c r="V66" s="446"/>
      <c r="W66" s="446"/>
      <c r="X66" s="446"/>
      <c r="Y66" s="446"/>
      <c r="Z66" s="446"/>
      <c r="AA66" s="446"/>
      <c r="AB66" s="446"/>
      <c r="AC66" s="446"/>
      <c r="AD66" s="446"/>
      <c r="AE66" s="446"/>
      <c r="AF66" s="446"/>
      <c r="AG66" s="446"/>
      <c r="AH66" s="442"/>
      <c r="AI66" s="442"/>
      <c r="AJ66" s="442"/>
      <c r="AK66" s="442"/>
      <c r="AL66" s="442"/>
      <c r="AM66" s="442"/>
      <c r="AN66" s="442"/>
      <c r="AO66" s="442"/>
      <c r="AP66" s="442"/>
      <c r="AQ66" s="442"/>
      <c r="AR66" s="442"/>
      <c r="AS66" s="442"/>
      <c r="AT66" s="442"/>
      <c r="AU66" s="442"/>
      <c r="AV66" s="442"/>
      <c r="AW66" s="442"/>
      <c r="AX66" s="442"/>
      <c r="AY66" s="442"/>
      <c r="AZ66" s="442"/>
      <c r="BA66" s="442"/>
    </row>
    <row r="67" spans="1:53" hidden="1" x14ac:dyDescent="0.2">
      <c r="A67" s="467" t="s">
        <v>640</v>
      </c>
      <c r="B67" s="442"/>
      <c r="C67" s="442"/>
      <c r="D67" s="442"/>
      <c r="E67" s="442"/>
      <c r="F67" s="4">
        <f t="shared" si="25"/>
        <v>4</v>
      </c>
      <c r="G67" s="469">
        <f>SUMIFS(M$36:M$55,$C$36:$C$55,"Propriétaire")</f>
        <v>0</v>
      </c>
      <c r="H67" s="4"/>
      <c r="I67" s="469">
        <f>SUMIFS(M$36:M$55,$C$36:$C$55,"Famille")</f>
        <v>0</v>
      </c>
      <c r="J67" s="4">
        <f t="shared" si="26"/>
        <v>18</v>
      </c>
      <c r="K67" s="469">
        <f>SUMIFS(M$36:M$55,$C$36:$C$55,"Famille",$D$36:$D$55,"Plus de")+SUMIFS(M$36:M$55,$C$36:$C$55,"Famille",$D$36:$D$55,"Moins de")*0.8</f>
        <v>0</v>
      </c>
      <c r="L67" s="4">
        <f t="shared" si="27"/>
        <v>32</v>
      </c>
      <c r="M67" s="469">
        <f>SUMIFS(M$36:M$55,$C$36:$C$55,"Employé")</f>
        <v>0</v>
      </c>
      <c r="N67" s="446"/>
      <c r="O67" s="446"/>
      <c r="P67" s="446"/>
      <c r="Q67" s="446"/>
      <c r="R67" s="446"/>
      <c r="S67" s="446"/>
      <c r="T67" s="446"/>
      <c r="U67" s="446"/>
      <c r="V67" s="446"/>
      <c r="W67" s="446"/>
      <c r="X67" s="446"/>
      <c r="Y67" s="446"/>
      <c r="Z67" s="446"/>
      <c r="AA67" s="446"/>
      <c r="AB67" s="446"/>
      <c r="AC67" s="446"/>
      <c r="AD67" s="446"/>
      <c r="AE67" s="446"/>
      <c r="AF67" s="446"/>
      <c r="AG67" s="446"/>
      <c r="AH67" s="442"/>
      <c r="AI67" s="442"/>
      <c r="AJ67" s="442"/>
      <c r="AK67" s="442"/>
      <c r="AL67" s="442"/>
      <c r="AM67" s="442"/>
      <c r="AN67" s="442"/>
      <c r="AO67" s="442"/>
      <c r="AP67" s="442"/>
      <c r="AQ67" s="442"/>
      <c r="AR67" s="442"/>
      <c r="AS67" s="442"/>
      <c r="AT67" s="442"/>
      <c r="AU67" s="442"/>
      <c r="AV67" s="442"/>
      <c r="AW67" s="442"/>
      <c r="AX67" s="442"/>
      <c r="AY67" s="442"/>
      <c r="AZ67" s="442"/>
      <c r="BA67" s="442"/>
    </row>
    <row r="68" spans="1:53" hidden="1" x14ac:dyDescent="0.2">
      <c r="A68" s="467" t="s">
        <v>641</v>
      </c>
      <c r="B68" s="442"/>
      <c r="C68" s="442"/>
      <c r="D68" s="442"/>
      <c r="E68" s="442"/>
      <c r="F68" s="4">
        <f t="shared" si="25"/>
        <v>5</v>
      </c>
      <c r="G68" s="469">
        <f>SUMIFS(O$36:O$55,$C$36:$C$55,"Propriétaire")</f>
        <v>0</v>
      </c>
      <c r="H68" s="4"/>
      <c r="I68" s="469">
        <f>SUMIFS(O$36:O$55,$C$36:$C$55,"Famille")</f>
        <v>0</v>
      </c>
      <c r="J68" s="4">
        <f t="shared" si="26"/>
        <v>19</v>
      </c>
      <c r="K68" s="469">
        <f>SUMIFS(O$36:O$55,$C$36:$C$55,"Famille",$D$36:$D$55,"Plus de")+SUMIFS(O$36:O$55,$C$36:$C$55,"Famille",$D$36:$D$55,"Moins de")*0.8</f>
        <v>0</v>
      </c>
      <c r="L68" s="4">
        <f t="shared" si="27"/>
        <v>33</v>
      </c>
      <c r="M68" s="469">
        <f>SUMIFS(O$36:O$55,$C$36:$C$55,"Employé")</f>
        <v>0</v>
      </c>
      <c r="N68" s="446"/>
      <c r="O68" s="446"/>
      <c r="P68" s="446"/>
      <c r="Q68" s="446"/>
      <c r="R68" s="446"/>
      <c r="S68" s="446"/>
      <c r="T68" s="446"/>
      <c r="U68" s="446"/>
      <c r="V68" s="446"/>
      <c r="W68" s="446"/>
      <c r="X68" s="446"/>
      <c r="Y68" s="446"/>
      <c r="Z68" s="446"/>
      <c r="AA68" s="446"/>
      <c r="AB68" s="446"/>
      <c r="AC68" s="446"/>
      <c r="AD68" s="446"/>
      <c r="AE68" s="446"/>
      <c r="AF68" s="446"/>
      <c r="AG68" s="446"/>
      <c r="AH68" s="442"/>
      <c r="AI68" s="442"/>
      <c r="AJ68" s="442"/>
      <c r="AK68" s="442"/>
      <c r="AL68" s="442"/>
      <c r="AM68" s="442"/>
      <c r="AN68" s="442"/>
      <c r="AO68" s="442"/>
      <c r="AP68" s="442"/>
      <c r="AQ68" s="442"/>
      <c r="AR68" s="442"/>
      <c r="AS68" s="442"/>
      <c r="AT68" s="442"/>
      <c r="AU68" s="442"/>
      <c r="AV68" s="442"/>
      <c r="AW68" s="442"/>
      <c r="AX68" s="442"/>
      <c r="AY68" s="442"/>
      <c r="AZ68" s="442"/>
      <c r="BA68" s="442"/>
    </row>
    <row r="69" spans="1:53" hidden="1" x14ac:dyDescent="0.2">
      <c r="A69" s="467" t="s">
        <v>642</v>
      </c>
      <c r="B69" s="442"/>
      <c r="C69" s="442"/>
      <c r="D69" s="442"/>
      <c r="E69" s="442"/>
      <c r="F69" s="4">
        <f t="shared" si="25"/>
        <v>6</v>
      </c>
      <c r="G69" s="469">
        <f>SUMIFS(Q$36:Q$55,$C$36:$C$55,"Propriétaire")</f>
        <v>0</v>
      </c>
      <c r="H69" s="4"/>
      <c r="I69" s="469">
        <f>SUMIFS(Q$36:Q$55,$C$36:$C$55,"Famille")</f>
        <v>0</v>
      </c>
      <c r="J69" s="4">
        <f t="shared" si="26"/>
        <v>20</v>
      </c>
      <c r="K69" s="469">
        <f>SUMIFS(Q$36:Q$55,$C$36:$C$55,"Famille",$D$36:$D$55,"Plus de")+SUMIFS(Q$36:Q$55,$C$36:$C$55,"Famille",$D$36:$D$55,"Moins de")*0.8</f>
        <v>0</v>
      </c>
      <c r="L69" s="4">
        <f t="shared" si="27"/>
        <v>34</v>
      </c>
      <c r="M69" s="469">
        <f>SUMIFS(Q$36:Q$55,$C$36:$C$55,"Employé")</f>
        <v>0</v>
      </c>
      <c r="N69" s="446"/>
      <c r="O69" s="446"/>
      <c r="P69" s="446"/>
      <c r="Q69" s="446"/>
      <c r="R69" s="446"/>
      <c r="S69" s="446"/>
      <c r="T69" s="446"/>
      <c r="U69" s="446"/>
      <c r="V69" s="446"/>
      <c r="W69" s="446"/>
      <c r="X69" s="446"/>
      <c r="Y69" s="446"/>
      <c r="Z69" s="446"/>
      <c r="AA69" s="446"/>
      <c r="AB69" s="446"/>
      <c r="AC69" s="446"/>
      <c r="AD69" s="446"/>
      <c r="AE69" s="446"/>
      <c r="AF69" s="446"/>
      <c r="AG69" s="446"/>
      <c r="AH69" s="442"/>
      <c r="AI69" s="442"/>
      <c r="AJ69" s="442"/>
      <c r="AK69" s="442"/>
      <c r="AL69" s="442"/>
      <c r="AM69" s="442"/>
      <c r="AN69" s="442"/>
      <c r="AO69" s="442"/>
      <c r="AP69" s="442"/>
      <c r="AQ69" s="442"/>
      <c r="AR69" s="442"/>
      <c r="AS69" s="442"/>
      <c r="AT69" s="442"/>
      <c r="AU69" s="442"/>
      <c r="AV69" s="442"/>
      <c r="AW69" s="442"/>
      <c r="AX69" s="442"/>
      <c r="AY69" s="442"/>
      <c r="AZ69" s="442"/>
      <c r="BA69" s="442"/>
    </row>
    <row r="70" spans="1:53" hidden="1" x14ac:dyDescent="0.2">
      <c r="A70" s="467" t="s">
        <v>643</v>
      </c>
      <c r="B70" s="442"/>
      <c r="C70" s="442"/>
      <c r="D70" s="442"/>
      <c r="E70" s="442"/>
      <c r="F70" s="4">
        <f t="shared" si="25"/>
        <v>7</v>
      </c>
      <c r="G70" s="469">
        <f>SUMIFS(S$36:S$55,$C$36:$C$55,"Propriétaire")</f>
        <v>0</v>
      </c>
      <c r="H70" s="4"/>
      <c r="I70" s="469">
        <f>SUMIFS(S$36:S$55,$C$36:$C$55,"Famille")</f>
        <v>0</v>
      </c>
      <c r="J70" s="4">
        <f t="shared" si="26"/>
        <v>21</v>
      </c>
      <c r="K70" s="469">
        <f>SUMIFS(S$36:S$55,$C$36:$C$55,"Famille",$D$36:$D$55,"Plus de")+SUMIFS(S$36:S$55,$C$36:$C$55,"Famille",$D$36:$D$55,"Moins de")*0.8</f>
        <v>0</v>
      </c>
      <c r="L70" s="4">
        <f t="shared" si="27"/>
        <v>35</v>
      </c>
      <c r="M70" s="469">
        <f>SUMIFS(S$36:S$55,$C$36:$C$55,"Employé")</f>
        <v>0</v>
      </c>
      <c r="N70" s="446"/>
      <c r="O70" s="446"/>
      <c r="P70" s="446"/>
      <c r="Q70" s="446"/>
      <c r="R70" s="446"/>
      <c r="S70" s="446"/>
      <c r="T70" s="446"/>
      <c r="U70" s="446"/>
      <c r="V70" s="446"/>
      <c r="W70" s="446"/>
      <c r="X70" s="446"/>
      <c r="Y70" s="446"/>
      <c r="Z70" s="446"/>
      <c r="AA70" s="446"/>
      <c r="AB70" s="446"/>
      <c r="AC70" s="446"/>
      <c r="AD70" s="446"/>
      <c r="AE70" s="446"/>
      <c r="AF70" s="446"/>
      <c r="AG70" s="446"/>
      <c r="AH70" s="442"/>
      <c r="AI70" s="442"/>
      <c r="AJ70" s="442"/>
      <c r="AK70" s="442"/>
      <c r="AL70" s="442"/>
      <c r="AM70" s="442"/>
      <c r="AN70" s="442"/>
      <c r="AO70" s="442"/>
      <c r="AP70" s="442"/>
      <c r="AQ70" s="442"/>
      <c r="AR70" s="442"/>
      <c r="AS70" s="442"/>
      <c r="AT70" s="442"/>
      <c r="AU70" s="442"/>
      <c r="AV70" s="442"/>
      <c r="AW70" s="442"/>
      <c r="AX70" s="442"/>
      <c r="AY70" s="442"/>
      <c r="AZ70" s="442"/>
      <c r="BA70" s="442"/>
    </row>
    <row r="71" spans="1:53" hidden="1" x14ac:dyDescent="0.2">
      <c r="A71" s="467" t="s">
        <v>644</v>
      </c>
      <c r="B71" s="442"/>
      <c r="C71" s="442"/>
      <c r="D71" s="442"/>
      <c r="E71" s="442"/>
      <c r="F71" s="4">
        <f t="shared" si="25"/>
        <v>8</v>
      </c>
      <c r="G71" s="469">
        <f>SUMIFS(U$36:U$55,$C$36:$C$55,"Propriétaire")</f>
        <v>0</v>
      </c>
      <c r="H71" s="4"/>
      <c r="I71" s="469">
        <f>SUMIFS(U$36:U$55,$C$36:$C$55,"Famille")</f>
        <v>0</v>
      </c>
      <c r="J71" s="4">
        <f t="shared" si="26"/>
        <v>22</v>
      </c>
      <c r="K71" s="469">
        <f>SUMIFS(U$36:U$55,$C$36:$C$55,"Famille",$D$36:$D$55,"Plus de")+SUMIFS(U$36:U$55,$C$36:$C$55,"Famille",$D$36:$D$55,"Moins de")*0.8</f>
        <v>0</v>
      </c>
      <c r="L71" s="4">
        <f t="shared" si="27"/>
        <v>36</v>
      </c>
      <c r="M71" s="469">
        <f>SUMIFS(U$36:U$55,$C$36:$C$55,"Employé")</f>
        <v>0</v>
      </c>
      <c r="N71" s="446"/>
      <c r="O71" s="446"/>
      <c r="P71" s="446"/>
      <c r="Q71" s="446"/>
      <c r="R71" s="446"/>
      <c r="S71" s="446"/>
      <c r="T71" s="446"/>
      <c r="U71" s="446"/>
      <c r="V71" s="446"/>
      <c r="W71" s="446"/>
      <c r="X71" s="446"/>
      <c r="Y71" s="446"/>
      <c r="Z71" s="446"/>
      <c r="AA71" s="446"/>
      <c r="AB71" s="446"/>
      <c r="AC71" s="446"/>
      <c r="AD71" s="446"/>
      <c r="AE71" s="446"/>
      <c r="AF71" s="446"/>
      <c r="AG71" s="446"/>
      <c r="AH71" s="442"/>
      <c r="AI71" s="442"/>
      <c r="AJ71" s="442"/>
      <c r="AK71" s="442"/>
      <c r="AL71" s="442"/>
      <c r="AM71" s="442"/>
      <c r="AN71" s="442"/>
      <c r="AO71" s="442"/>
      <c r="AP71" s="442"/>
      <c r="AQ71" s="442"/>
      <c r="AR71" s="442"/>
      <c r="AS71" s="442"/>
      <c r="AT71" s="442"/>
      <c r="AU71" s="442"/>
      <c r="AV71" s="442"/>
      <c r="AW71" s="442"/>
      <c r="AX71" s="442"/>
      <c r="AY71" s="442"/>
      <c r="AZ71" s="442"/>
      <c r="BA71" s="442"/>
    </row>
    <row r="72" spans="1:53" hidden="1" x14ac:dyDescent="0.2">
      <c r="A72" s="467" t="s">
        <v>645</v>
      </c>
      <c r="B72" s="442"/>
      <c r="C72" s="442"/>
      <c r="D72" s="442"/>
      <c r="E72" s="442"/>
      <c r="F72" s="4">
        <f t="shared" si="25"/>
        <v>9</v>
      </c>
      <c r="G72" s="469">
        <f>SUMIFS(W$36:W$55,$C$36:$C$55,"Propriétaire")</f>
        <v>0</v>
      </c>
      <c r="H72" s="4"/>
      <c r="I72" s="469">
        <f>SUMIFS(W$36:W$55,$C$36:$C$55,"Famille")</f>
        <v>0</v>
      </c>
      <c r="J72" s="4">
        <f t="shared" si="26"/>
        <v>23</v>
      </c>
      <c r="K72" s="469">
        <f>SUMIFS(W$36:W$55,$C$36:$C$55,"Famille",$D$36:$D$55,"Plus de")+SUMIFS(W$36:W$55,$C$36:$C$55,"Famille",$D$36:$D$55,"Moins de")*0.8</f>
        <v>0</v>
      </c>
      <c r="L72" s="4">
        <f t="shared" si="27"/>
        <v>37</v>
      </c>
      <c r="M72" s="469">
        <f>SUMIFS(W$36:W$55,$C$36:$C$55,"Employé")</f>
        <v>0</v>
      </c>
      <c r="N72" s="446"/>
      <c r="O72" s="446"/>
      <c r="P72" s="446"/>
      <c r="Q72" s="446"/>
      <c r="R72" s="446"/>
      <c r="S72" s="446"/>
      <c r="T72" s="446"/>
      <c r="U72" s="446"/>
      <c r="V72" s="446"/>
      <c r="W72" s="446"/>
      <c r="X72" s="446"/>
      <c r="Y72" s="446"/>
      <c r="Z72" s="446"/>
      <c r="AA72" s="446"/>
      <c r="AB72" s="446"/>
      <c r="AC72" s="446"/>
      <c r="AD72" s="446"/>
      <c r="AE72" s="446"/>
      <c r="AF72" s="446"/>
      <c r="AG72" s="446"/>
      <c r="AH72" s="442"/>
      <c r="AI72" s="442"/>
      <c r="AJ72" s="442"/>
      <c r="AK72" s="442"/>
      <c r="AL72" s="442"/>
      <c r="AM72" s="442"/>
      <c r="AN72" s="442"/>
      <c r="AO72" s="442"/>
      <c r="AP72" s="442"/>
      <c r="AQ72" s="442"/>
      <c r="AR72" s="442"/>
      <c r="AS72" s="442"/>
      <c r="AT72" s="442"/>
      <c r="AU72" s="442"/>
      <c r="AV72" s="442"/>
      <c r="AW72" s="442"/>
      <c r="AX72" s="442"/>
      <c r="AY72" s="442"/>
      <c r="AZ72" s="442"/>
      <c r="BA72" s="442"/>
    </row>
    <row r="73" spans="1:53" hidden="1" x14ac:dyDescent="0.2">
      <c r="A73" s="467" t="s">
        <v>646</v>
      </c>
      <c r="B73" s="442"/>
      <c r="C73" s="442"/>
      <c r="D73" s="442"/>
      <c r="E73" s="442"/>
      <c r="F73" s="4">
        <f t="shared" si="25"/>
        <v>10</v>
      </c>
      <c r="G73" s="469">
        <f>SUMIFS(Y$36:Y$55,$C$36:$C$55,"Propriétaire")</f>
        <v>0</v>
      </c>
      <c r="H73" s="4"/>
      <c r="I73" s="469">
        <f>SUMIFS(Y$36:Y$55,$C$36:$C$55,"Famille")</f>
        <v>0</v>
      </c>
      <c r="J73" s="4">
        <f t="shared" si="26"/>
        <v>24</v>
      </c>
      <c r="K73" s="469">
        <f>SUMIFS(Y$36:Y$55,$C$36:$C$55,"Famille",$D$36:$D$55,"Plus de")+SUMIFS(Y$36:Y$55,$C$36:$C$55,"Famille",$D$36:$D$55,"Moins de")*0.8</f>
        <v>0</v>
      </c>
      <c r="L73" s="4">
        <f t="shared" si="27"/>
        <v>38</v>
      </c>
      <c r="M73" s="469">
        <f>SUMIFS(Y$36:Y$55,$C$36:$C$55,"Employé")</f>
        <v>0</v>
      </c>
      <c r="N73" s="446"/>
      <c r="O73" s="446"/>
      <c r="P73" s="446"/>
      <c r="Q73" s="446"/>
      <c r="R73" s="446"/>
      <c r="S73" s="446"/>
      <c r="T73" s="446"/>
      <c r="U73" s="446"/>
      <c r="V73" s="446"/>
      <c r="W73" s="446"/>
      <c r="X73" s="446"/>
      <c r="Y73" s="446"/>
      <c r="Z73" s="446"/>
      <c r="AA73" s="446"/>
      <c r="AB73" s="446"/>
      <c r="AC73" s="446"/>
      <c r="AD73" s="446"/>
      <c r="AE73" s="446"/>
      <c r="AF73" s="446"/>
      <c r="AG73" s="446"/>
      <c r="AH73" s="442"/>
      <c r="AI73" s="442"/>
      <c r="AJ73" s="442"/>
      <c r="AK73" s="442"/>
      <c r="AL73" s="442"/>
      <c r="AM73" s="442"/>
      <c r="AN73" s="442"/>
      <c r="AO73" s="442"/>
      <c r="AP73" s="442"/>
      <c r="AQ73" s="442"/>
      <c r="AR73" s="442"/>
      <c r="AS73" s="442"/>
      <c r="AT73" s="442"/>
      <c r="AU73" s="442"/>
      <c r="AV73" s="442"/>
      <c r="AW73" s="442"/>
      <c r="AX73" s="442"/>
      <c r="AY73" s="442"/>
      <c r="AZ73" s="442"/>
      <c r="BA73" s="442"/>
    </row>
    <row r="74" spans="1:53" hidden="1" x14ac:dyDescent="0.2">
      <c r="A74" s="467" t="s">
        <v>647</v>
      </c>
      <c r="B74" s="442"/>
      <c r="C74" s="442"/>
      <c r="D74" s="442"/>
      <c r="E74" s="442"/>
      <c r="F74" s="4">
        <f t="shared" si="25"/>
        <v>11</v>
      </c>
      <c r="G74" s="469">
        <f>SUMIFS(AA$36:AA$55,$C$36:$C$55,"Propriétaire")</f>
        <v>0</v>
      </c>
      <c r="H74" s="4"/>
      <c r="I74" s="469">
        <f>SUMIFS(AA$36:AA$55,$C$36:$C$55,"Famille")</f>
        <v>0</v>
      </c>
      <c r="J74" s="4">
        <f t="shared" si="26"/>
        <v>25</v>
      </c>
      <c r="K74" s="469">
        <f>SUMIFS(AA$36:AA$55,$C$36:$C$55,"Famille",$D$36:$D$55,"Plus de")+SUMIFS(AA$36:AA$55,$C$36:$C$55,"Famille",$D$36:$D$55,"Moins de")*0.8</f>
        <v>0</v>
      </c>
      <c r="L74" s="4">
        <f t="shared" si="27"/>
        <v>39</v>
      </c>
      <c r="M74" s="469">
        <f>SUMIFS(AA$36:AA$55,$C$36:$C$55,"Employé")</f>
        <v>0</v>
      </c>
      <c r="N74" s="446"/>
      <c r="O74" s="446"/>
      <c r="P74" s="446"/>
      <c r="Q74" s="446"/>
      <c r="R74" s="446"/>
      <c r="S74" s="446"/>
      <c r="T74" s="446"/>
      <c r="U74" s="446"/>
      <c r="V74" s="446"/>
      <c r="W74" s="446"/>
      <c r="X74" s="446"/>
      <c r="Y74" s="446"/>
      <c r="Z74" s="446"/>
      <c r="AA74" s="446"/>
      <c r="AB74" s="446"/>
      <c r="AC74" s="446"/>
      <c r="AD74" s="446"/>
      <c r="AE74" s="446"/>
      <c r="AF74" s="446"/>
      <c r="AG74" s="446"/>
      <c r="AH74" s="442"/>
      <c r="AI74" s="442"/>
      <c r="AJ74" s="442"/>
      <c r="AK74" s="442"/>
      <c r="AL74" s="442"/>
      <c r="AM74" s="442"/>
      <c r="AN74" s="442"/>
      <c r="AO74" s="442"/>
      <c r="AP74" s="442"/>
      <c r="AQ74" s="442"/>
      <c r="AR74" s="442"/>
      <c r="AS74" s="442"/>
      <c r="AT74" s="442"/>
      <c r="AU74" s="442"/>
      <c r="AV74" s="442"/>
      <c r="AW74" s="442"/>
      <c r="AX74" s="442"/>
      <c r="AY74" s="442"/>
      <c r="AZ74" s="442"/>
      <c r="BA74" s="442"/>
    </row>
    <row r="75" spans="1:53" hidden="1" x14ac:dyDescent="0.2">
      <c r="A75" s="467" t="s">
        <v>648</v>
      </c>
      <c r="B75" s="442"/>
      <c r="C75" s="442"/>
      <c r="D75" s="442"/>
      <c r="E75" s="442"/>
      <c r="F75" s="4">
        <f t="shared" si="25"/>
        <v>12</v>
      </c>
      <c r="G75" s="469">
        <f>SUMIFS(AC$36:AC$55,$C$36:$C$55,"Propriétaire")</f>
        <v>0</v>
      </c>
      <c r="H75" s="4"/>
      <c r="I75" s="469">
        <f>SUMIFS(AC$36:AC$55,$C$36:$C$55,"Famille")</f>
        <v>0</v>
      </c>
      <c r="J75" s="4">
        <f t="shared" si="26"/>
        <v>26</v>
      </c>
      <c r="K75" s="469">
        <f>SUMIFS(AC$36:AC$55,$C$36:$C$55,"Famille",$D$36:$D$55,"Plus de")+SUMIFS(AC$36:AC$55,$C$36:$C$55,"Famille",$D$36:$D$55,"Moins de")*0.8</f>
        <v>0</v>
      </c>
      <c r="L75" s="4">
        <f t="shared" si="27"/>
        <v>40</v>
      </c>
      <c r="M75" s="469">
        <f>SUMIFS(AC$36:AC$55,$C$36:$C$55,"Employé")</f>
        <v>0</v>
      </c>
      <c r="N75" s="446"/>
      <c r="O75" s="446"/>
      <c r="P75" s="446"/>
      <c r="Q75" s="446"/>
      <c r="R75" s="446"/>
      <c r="S75" s="446"/>
      <c r="T75" s="446"/>
      <c r="U75" s="446"/>
      <c r="V75" s="446"/>
      <c r="W75" s="446"/>
      <c r="X75" s="446"/>
      <c r="Y75" s="446"/>
      <c r="Z75" s="446"/>
      <c r="AA75" s="446"/>
      <c r="AB75" s="446"/>
      <c r="AC75" s="446"/>
      <c r="AD75" s="446"/>
      <c r="AE75" s="446"/>
      <c r="AF75" s="446"/>
      <c r="AG75" s="446"/>
      <c r="AH75" s="442"/>
      <c r="AI75" s="442"/>
      <c r="AJ75" s="442"/>
      <c r="AK75" s="442"/>
      <c r="AL75" s="442"/>
      <c r="AM75" s="442"/>
      <c r="AN75" s="442"/>
      <c r="AO75" s="442"/>
      <c r="AP75" s="442"/>
      <c r="AQ75" s="442"/>
      <c r="AR75" s="442"/>
      <c r="AS75" s="442"/>
      <c r="AT75" s="442"/>
      <c r="AU75" s="442"/>
      <c r="AV75" s="442"/>
      <c r="AW75" s="442"/>
      <c r="AX75" s="442"/>
      <c r="AY75" s="442"/>
      <c r="AZ75" s="442"/>
      <c r="BA75" s="442"/>
    </row>
    <row r="76" spans="1:53" hidden="1" x14ac:dyDescent="0.2">
      <c r="A76" s="467" t="s">
        <v>649</v>
      </c>
      <c r="B76" s="442"/>
      <c r="C76" s="442"/>
      <c r="D76" s="442"/>
      <c r="E76" s="442"/>
      <c r="F76" s="4">
        <f t="shared" si="25"/>
        <v>13</v>
      </c>
      <c r="G76" s="469">
        <f>SUMIFS(AE$36:AE$55,$C$36:$C$55,"Propriétaire")</f>
        <v>0</v>
      </c>
      <c r="H76" s="4"/>
      <c r="I76" s="469">
        <f>SUMIFS(AE$36:AE$55,$C$36:$C$55,"Famille")</f>
        <v>0</v>
      </c>
      <c r="J76" s="4">
        <f t="shared" si="26"/>
        <v>27</v>
      </c>
      <c r="K76" s="469">
        <f>SUMIFS(AE$36:AE$55,$C$36:$C$55,"Famille",$D$36:$D$55,"Plus de")+SUMIFS(AE$36:AE$55,$C$36:$C$55,"Famille",$D$36:$D$55,"Moins de")*0.8</f>
        <v>0</v>
      </c>
      <c r="L76" s="4">
        <f t="shared" si="27"/>
        <v>41</v>
      </c>
      <c r="M76" s="469">
        <f>SUMIFS(AE$36:AE$55,$C$36:$C$55,"Employé")</f>
        <v>0</v>
      </c>
      <c r="N76" s="446"/>
      <c r="O76" s="446"/>
      <c r="P76" s="446"/>
      <c r="Q76" s="446"/>
      <c r="R76" s="446"/>
      <c r="S76" s="446"/>
      <c r="T76" s="446"/>
      <c r="U76" s="446"/>
      <c r="V76" s="446"/>
      <c r="W76" s="446"/>
      <c r="X76" s="446"/>
      <c r="Y76" s="446"/>
      <c r="Z76" s="446"/>
      <c r="AA76" s="446"/>
      <c r="AB76" s="446"/>
      <c r="AC76" s="446"/>
      <c r="AD76" s="446"/>
      <c r="AE76" s="446"/>
      <c r="AF76" s="446"/>
      <c r="AG76" s="446"/>
      <c r="AH76" s="442"/>
      <c r="AI76" s="442"/>
      <c r="AJ76" s="442"/>
      <c r="AK76" s="442"/>
      <c r="AL76" s="442"/>
      <c r="AM76" s="442"/>
      <c r="AN76" s="442"/>
      <c r="AO76" s="442"/>
      <c r="AP76" s="442"/>
      <c r="AQ76" s="442"/>
      <c r="AR76" s="442"/>
      <c r="AS76" s="442"/>
      <c r="AT76" s="442"/>
      <c r="AU76" s="442"/>
      <c r="AV76" s="442"/>
      <c r="AW76" s="442"/>
      <c r="AX76" s="442"/>
      <c r="AY76" s="442"/>
      <c r="AZ76" s="442"/>
      <c r="BA76" s="442"/>
    </row>
    <row r="77" spans="1:53" hidden="1" x14ac:dyDescent="0.2">
      <c r="A77" s="467" t="s">
        <v>652</v>
      </c>
      <c r="B77" s="442"/>
      <c r="C77" s="442"/>
      <c r="D77" s="442"/>
      <c r="E77" s="442"/>
      <c r="F77" s="4">
        <f t="shared" si="25"/>
        <v>14</v>
      </c>
      <c r="G77" s="469">
        <f>SUM(G64:G76)</f>
        <v>0</v>
      </c>
      <c r="H77" s="4"/>
      <c r="I77" s="469">
        <f>SUM(I64:I76)</f>
        <v>0</v>
      </c>
      <c r="J77" s="4">
        <f t="shared" si="26"/>
        <v>28</v>
      </c>
      <c r="K77" s="469">
        <f>SUM(K64:K76)</f>
        <v>0</v>
      </c>
      <c r="L77" s="4">
        <f t="shared" si="27"/>
        <v>42</v>
      </c>
      <c r="M77" s="469">
        <f>SUM(M64:M76)</f>
        <v>0</v>
      </c>
      <c r="N77" s="446"/>
      <c r="O77" s="446"/>
      <c r="P77" s="446"/>
      <c r="Q77" s="446"/>
      <c r="R77" s="446"/>
      <c r="S77" s="446"/>
      <c r="T77" s="446"/>
      <c r="U77" s="446"/>
      <c r="V77" s="446"/>
      <c r="W77" s="446"/>
      <c r="X77" s="446"/>
      <c r="Y77" s="446"/>
      <c r="Z77" s="446"/>
      <c r="AA77" s="446"/>
      <c r="AB77" s="446"/>
      <c r="AC77" s="446"/>
      <c r="AD77" s="446"/>
      <c r="AE77" s="446"/>
      <c r="AF77" s="446"/>
      <c r="AG77" s="446"/>
      <c r="AH77" s="442"/>
      <c r="AI77" s="442"/>
      <c r="AJ77" s="442"/>
      <c r="AK77" s="442"/>
      <c r="AL77" s="442"/>
      <c r="AM77" s="442"/>
      <c r="AN77" s="442"/>
      <c r="AO77" s="442"/>
      <c r="AP77" s="442"/>
      <c r="AQ77" s="442"/>
      <c r="AR77" s="442"/>
      <c r="AS77" s="442"/>
      <c r="AT77" s="442"/>
      <c r="AU77" s="442"/>
      <c r="AV77" s="442"/>
      <c r="AW77" s="442"/>
      <c r="AX77" s="442"/>
      <c r="AY77" s="442"/>
      <c r="AZ77" s="442"/>
      <c r="BA77" s="442"/>
    </row>
    <row r="78" spans="1:53" hidden="1" x14ac:dyDescent="0.2">
      <c r="A78" s="442"/>
      <c r="B78" s="442"/>
      <c r="C78" s="442"/>
      <c r="D78" s="442"/>
      <c r="E78" s="442"/>
      <c r="F78" s="442"/>
      <c r="G78" s="446"/>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2"/>
      <c r="AI78" s="442"/>
      <c r="AJ78" s="442"/>
      <c r="AK78" s="442"/>
      <c r="AL78" s="442"/>
      <c r="AM78" s="442"/>
      <c r="AN78" s="442"/>
      <c r="AO78" s="442"/>
      <c r="AP78" s="442"/>
      <c r="AQ78" s="442"/>
      <c r="AR78" s="442"/>
      <c r="AS78" s="442"/>
      <c r="AT78" s="442"/>
      <c r="AU78" s="442"/>
      <c r="AV78" s="442"/>
      <c r="AW78" s="442"/>
      <c r="AX78" s="442"/>
      <c r="AY78" s="442"/>
      <c r="AZ78" s="442"/>
      <c r="BA78" s="442"/>
    </row>
    <row r="79" spans="1:53" hidden="1" x14ac:dyDescent="0.2">
      <c r="A79" s="470" t="s">
        <v>660</v>
      </c>
      <c r="B79" s="442"/>
      <c r="C79" s="442"/>
      <c r="D79" s="442"/>
      <c r="E79" s="442"/>
      <c r="F79" s="442"/>
      <c r="G79" s="446"/>
      <c r="H79" s="446"/>
      <c r="I79" s="446"/>
      <c r="J79" s="446"/>
      <c r="K79" s="446"/>
      <c r="L79" s="446"/>
      <c r="M79" s="446"/>
      <c r="N79" s="446"/>
      <c r="O79" s="446"/>
      <c r="P79" s="446"/>
      <c r="Q79" s="446"/>
      <c r="R79" s="446"/>
      <c r="S79" s="446"/>
      <c r="T79" s="446"/>
      <c r="U79" s="446"/>
      <c r="V79" s="446"/>
      <c r="W79" s="446"/>
      <c r="X79" s="446"/>
      <c r="Y79" s="446"/>
      <c r="Z79" s="446"/>
      <c r="AA79" s="446"/>
      <c r="AB79" s="446"/>
      <c r="AC79" s="446"/>
      <c r="AD79" s="446"/>
      <c r="AE79" s="446"/>
      <c r="AF79" s="446"/>
      <c r="AG79" s="446"/>
      <c r="AH79" s="442"/>
      <c r="AI79" s="442"/>
      <c r="AJ79" s="442"/>
      <c r="AK79" s="442"/>
      <c r="AL79" s="442"/>
      <c r="AM79" s="442"/>
      <c r="AN79" s="442"/>
      <c r="AO79" s="442"/>
      <c r="AP79" s="442"/>
      <c r="AQ79" s="442"/>
      <c r="AR79" s="442"/>
      <c r="AS79" s="442"/>
      <c r="AT79" s="442"/>
      <c r="AU79" s="442"/>
      <c r="AV79" s="442"/>
      <c r="AW79" s="442"/>
      <c r="AX79" s="442"/>
      <c r="AY79" s="442"/>
      <c r="AZ79" s="442"/>
      <c r="BA79" s="442"/>
    </row>
    <row r="80" spans="1:53" hidden="1" x14ac:dyDescent="0.2">
      <c r="A80" s="470" t="s">
        <v>661</v>
      </c>
      <c r="B80" s="442"/>
      <c r="C80" s="442"/>
      <c r="D80" s="442"/>
      <c r="E80" s="442"/>
      <c r="F80" s="469">
        <f>COUNTIF($C$7:$C$26,"Propriétaire")</f>
        <v>0</v>
      </c>
      <c r="G80" s="446"/>
      <c r="H80" s="446"/>
      <c r="I80" s="446"/>
      <c r="J80" s="446"/>
      <c r="K80" s="446"/>
      <c r="L80" s="446"/>
      <c r="M80" s="446"/>
      <c r="N80" s="446"/>
      <c r="O80" s="446"/>
      <c r="P80" s="446"/>
      <c r="Q80" s="446"/>
      <c r="R80" s="446"/>
      <c r="S80" s="446"/>
      <c r="T80" s="446"/>
      <c r="U80" s="446"/>
      <c r="V80" s="446"/>
      <c r="W80" s="446"/>
      <c r="X80" s="446"/>
      <c r="Y80" s="446"/>
      <c r="Z80" s="446"/>
      <c r="AA80" s="446"/>
      <c r="AB80" s="446"/>
      <c r="AC80" s="446"/>
      <c r="AD80" s="446"/>
      <c r="AE80" s="446"/>
      <c r="AF80" s="446"/>
      <c r="AG80" s="446"/>
      <c r="AH80" s="442"/>
      <c r="AI80" s="442"/>
      <c r="AJ80" s="442"/>
      <c r="AK80" s="442"/>
      <c r="AL80" s="442"/>
      <c r="AM80" s="442"/>
      <c r="AN80" s="442"/>
      <c r="AO80" s="442"/>
      <c r="AP80" s="442"/>
      <c r="AQ80" s="442"/>
      <c r="AR80" s="442"/>
      <c r="AS80" s="442"/>
      <c r="AT80" s="442"/>
      <c r="AU80" s="442"/>
      <c r="AV80" s="442"/>
      <c r="AW80" s="442"/>
      <c r="AX80" s="442"/>
      <c r="AY80" s="442"/>
      <c r="AZ80" s="442"/>
      <c r="BA80" s="442"/>
    </row>
    <row r="81" spans="1:53" hidden="1" x14ac:dyDescent="0.2">
      <c r="A81" s="470" t="s">
        <v>662</v>
      </c>
      <c r="B81" s="442"/>
      <c r="C81" s="442"/>
      <c r="D81" s="442"/>
      <c r="E81" s="442"/>
      <c r="F81" s="469">
        <f>COUNTIF($C$7:$C$26,"Famille")</f>
        <v>0</v>
      </c>
      <c r="G81" s="446"/>
      <c r="H81" s="446"/>
      <c r="I81" s="446"/>
      <c r="J81" s="446"/>
      <c r="K81" s="446"/>
      <c r="L81" s="446"/>
      <c r="M81" s="446"/>
      <c r="N81" s="446"/>
      <c r="O81" s="446"/>
      <c r="P81" s="446"/>
      <c r="Q81" s="446"/>
      <c r="R81" s="446"/>
      <c r="S81" s="446"/>
      <c r="T81" s="446"/>
      <c r="U81" s="446"/>
      <c r="V81" s="446"/>
      <c r="W81" s="446"/>
      <c r="X81" s="446"/>
      <c r="Y81" s="446"/>
      <c r="Z81" s="446"/>
      <c r="AA81" s="446"/>
      <c r="AB81" s="446"/>
      <c r="AC81" s="446"/>
      <c r="AD81" s="446"/>
      <c r="AE81" s="446"/>
      <c r="AF81" s="446"/>
      <c r="AG81" s="446"/>
      <c r="AH81" s="442"/>
      <c r="AI81" s="442"/>
      <c r="AJ81" s="442"/>
      <c r="AK81" s="442"/>
      <c r="AL81" s="442"/>
      <c r="AM81" s="442"/>
      <c r="AN81" s="442"/>
      <c r="AO81" s="442"/>
      <c r="AP81" s="442"/>
      <c r="AQ81" s="442"/>
      <c r="AR81" s="442"/>
      <c r="AS81" s="442"/>
      <c r="AT81" s="442"/>
      <c r="AU81" s="442"/>
      <c r="AV81" s="442"/>
      <c r="AW81" s="442"/>
      <c r="AX81" s="442"/>
      <c r="AY81" s="442"/>
      <c r="AZ81" s="442"/>
      <c r="BA81" s="442"/>
    </row>
    <row r="82" spans="1:53" hidden="1" x14ac:dyDescent="0.2">
      <c r="A82" s="470" t="s">
        <v>663</v>
      </c>
      <c r="B82" s="442"/>
      <c r="C82" s="442"/>
      <c r="D82" s="442"/>
      <c r="E82" s="442"/>
      <c r="F82" s="469">
        <f>COUNTIF($C$7:$C$26,"Employé")</f>
        <v>0</v>
      </c>
      <c r="G82" s="446"/>
      <c r="H82" s="446"/>
      <c r="I82" s="446"/>
      <c r="J82" s="446"/>
      <c r="K82" s="446"/>
      <c r="L82" s="446"/>
      <c r="M82" s="446"/>
      <c r="N82" s="446"/>
      <c r="O82" s="446"/>
      <c r="P82" s="446"/>
      <c r="Q82" s="446"/>
      <c r="R82" s="446"/>
      <c r="S82" s="446"/>
      <c r="T82" s="446"/>
      <c r="U82" s="446"/>
      <c r="V82" s="446"/>
      <c r="W82" s="446"/>
      <c r="X82" s="446"/>
      <c r="Y82" s="446"/>
      <c r="Z82" s="446"/>
      <c r="AA82" s="446"/>
      <c r="AB82" s="446"/>
      <c r="AC82" s="446"/>
      <c r="AD82" s="446"/>
      <c r="AE82" s="446"/>
      <c r="AF82" s="446"/>
      <c r="AG82" s="446"/>
      <c r="AH82" s="442"/>
      <c r="AI82" s="442"/>
      <c r="AJ82" s="442"/>
      <c r="AK82" s="442"/>
      <c r="AL82" s="442"/>
      <c r="AM82" s="442"/>
      <c r="AN82" s="442"/>
      <c r="AO82" s="442"/>
      <c r="AP82" s="442"/>
      <c r="AQ82" s="442"/>
      <c r="AR82" s="442"/>
      <c r="AS82" s="442"/>
      <c r="AT82" s="442"/>
      <c r="AU82" s="442"/>
      <c r="AV82" s="442"/>
      <c r="AW82" s="442"/>
      <c r="AX82" s="442"/>
      <c r="AY82" s="442"/>
      <c r="AZ82" s="442"/>
      <c r="BA82" s="442"/>
    </row>
    <row r="83" spans="1:53" hidden="1" x14ac:dyDescent="0.2">
      <c r="A83" s="442"/>
      <c r="B83" s="442"/>
      <c r="C83" s="442"/>
      <c r="D83" s="442"/>
      <c r="E83" s="442"/>
      <c r="F83" s="442"/>
      <c r="G83" s="446"/>
      <c r="H83" s="446"/>
      <c r="I83" s="446"/>
      <c r="J83" s="446"/>
      <c r="K83" s="446"/>
      <c r="L83" s="446"/>
      <c r="M83" s="446"/>
      <c r="N83" s="446"/>
      <c r="O83" s="446"/>
      <c r="P83" s="446"/>
      <c r="Q83" s="446"/>
      <c r="R83" s="446"/>
      <c r="S83" s="446"/>
      <c r="T83" s="446"/>
      <c r="U83" s="446"/>
      <c r="V83" s="446"/>
      <c r="W83" s="446"/>
      <c r="X83" s="446"/>
      <c r="Y83" s="446"/>
      <c r="Z83" s="446"/>
      <c r="AA83" s="446"/>
      <c r="AB83" s="446"/>
      <c r="AC83" s="446"/>
      <c r="AD83" s="446"/>
      <c r="AE83" s="446"/>
      <c r="AF83" s="446"/>
      <c r="AG83" s="446"/>
      <c r="AH83" s="442"/>
      <c r="AI83" s="442"/>
      <c r="AJ83" s="442"/>
      <c r="AK83" s="442"/>
      <c r="AL83" s="442"/>
      <c r="AM83" s="442"/>
      <c r="AN83" s="442"/>
      <c r="AO83" s="442"/>
      <c r="AP83" s="442"/>
      <c r="AQ83" s="442"/>
      <c r="AR83" s="442"/>
      <c r="AS83" s="442"/>
      <c r="AT83" s="442"/>
      <c r="AU83" s="442"/>
      <c r="AV83" s="442"/>
      <c r="AW83" s="442"/>
      <c r="AX83" s="442"/>
      <c r="AY83" s="442"/>
      <c r="AZ83" s="442"/>
      <c r="BA83" s="442"/>
    </row>
    <row r="84" spans="1:53" hidden="1" x14ac:dyDescent="0.2">
      <c r="A84" s="736" t="s">
        <v>661</v>
      </c>
      <c r="B84" s="736"/>
      <c r="C84" s="736"/>
      <c r="D84" s="736"/>
      <c r="E84" s="736"/>
      <c r="F84" s="736"/>
      <c r="G84" s="446"/>
      <c r="H84" s="446"/>
      <c r="I84" s="446"/>
      <c r="J84" s="446"/>
      <c r="K84" s="446"/>
      <c r="L84" s="446"/>
      <c r="M84" s="446"/>
      <c r="N84" s="446"/>
      <c r="O84" s="446"/>
      <c r="P84" s="446"/>
      <c r="Q84" s="446"/>
      <c r="R84" s="446"/>
      <c r="S84" s="446"/>
      <c r="T84" s="446"/>
      <c r="U84" s="446"/>
      <c r="V84" s="446"/>
      <c r="W84" s="446"/>
      <c r="X84" s="446"/>
      <c r="Y84" s="446"/>
      <c r="Z84" s="446"/>
      <c r="AA84" s="446"/>
      <c r="AB84" s="446"/>
      <c r="AC84" s="446"/>
      <c r="AD84" s="446"/>
      <c r="AE84" s="446"/>
      <c r="AF84" s="446"/>
      <c r="AG84" s="446"/>
      <c r="AH84" s="442"/>
      <c r="AI84" s="442"/>
      <c r="AJ84" s="442"/>
      <c r="AK84" s="442"/>
      <c r="AL84" s="442"/>
      <c r="AM84" s="442"/>
      <c r="AN84" s="442"/>
      <c r="AO84" s="442"/>
      <c r="AP84" s="442"/>
      <c r="AQ84" s="442"/>
      <c r="AR84" s="442"/>
      <c r="AS84" s="442"/>
      <c r="AT84" s="442"/>
      <c r="AU84" s="442"/>
      <c r="AV84" s="442"/>
      <c r="AW84" s="442"/>
      <c r="AX84" s="442"/>
      <c r="AY84" s="442"/>
      <c r="AZ84" s="442"/>
      <c r="BA84" s="442"/>
    </row>
    <row r="85" spans="1:53" hidden="1" x14ac:dyDescent="0.2">
      <c r="A85" s="470" t="s">
        <v>664</v>
      </c>
      <c r="B85" s="442"/>
      <c r="C85" s="442"/>
      <c r="D85" s="442"/>
      <c r="E85" s="442"/>
      <c r="F85" s="469">
        <f>COUNTIFS($C$7:$C$26,"Propriétaire",$E$7:$E$26, "&gt;=2080")</f>
        <v>0</v>
      </c>
      <c r="G85" s="446"/>
      <c r="H85" s="446"/>
      <c r="I85" s="446"/>
      <c r="J85" s="446"/>
      <c r="K85" s="446"/>
      <c r="L85" s="446"/>
      <c r="M85" s="446"/>
      <c r="N85" s="446"/>
      <c r="O85" s="446"/>
      <c r="P85" s="446"/>
      <c r="Q85" s="446"/>
      <c r="R85" s="446"/>
      <c r="S85" s="446"/>
      <c r="T85" s="446"/>
      <c r="U85" s="446"/>
      <c r="V85" s="446"/>
      <c r="W85" s="446"/>
      <c r="X85" s="446"/>
      <c r="Y85" s="446"/>
      <c r="Z85" s="446"/>
      <c r="AA85" s="446"/>
      <c r="AB85" s="446"/>
      <c r="AC85" s="446"/>
      <c r="AD85" s="446"/>
      <c r="AE85" s="446"/>
      <c r="AF85" s="446"/>
      <c r="AG85" s="446"/>
      <c r="AH85" s="442"/>
      <c r="AI85" s="442"/>
      <c r="AJ85" s="442"/>
      <c r="AK85" s="442"/>
      <c r="AL85" s="442"/>
      <c r="AM85" s="442"/>
      <c r="AN85" s="442"/>
      <c r="AO85" s="442"/>
      <c r="AP85" s="442"/>
      <c r="AQ85" s="442"/>
      <c r="AR85" s="442"/>
      <c r="AS85" s="442"/>
      <c r="AT85" s="442"/>
      <c r="AU85" s="442"/>
      <c r="AV85" s="442"/>
      <c r="AW85" s="442"/>
      <c r="AX85" s="442"/>
      <c r="AY85" s="442"/>
      <c r="AZ85" s="442"/>
      <c r="BA85" s="442"/>
    </row>
    <row r="86" spans="1:53" hidden="1" x14ac:dyDescent="0.2">
      <c r="A86" s="470" t="s">
        <v>665</v>
      </c>
      <c r="B86" s="442"/>
      <c r="C86" s="442"/>
      <c r="D86" s="442"/>
      <c r="E86" s="442"/>
      <c r="F86" s="4">
        <f>SUMIFS($E$7:$E$26,$C$7:$C$26,"Propriétaire",$E$7:$E$26,"&gt;="&amp;2080)</f>
        <v>0</v>
      </c>
      <c r="G86" s="446"/>
      <c r="H86" s="446"/>
      <c r="I86" s="446"/>
      <c r="J86" s="446"/>
      <c r="K86" s="446"/>
      <c r="L86" s="446"/>
      <c r="M86" s="446"/>
      <c r="N86" s="446"/>
      <c r="O86" s="446"/>
      <c r="P86" s="446"/>
      <c r="Q86" s="446"/>
      <c r="R86" s="446"/>
      <c r="S86" s="446"/>
      <c r="T86" s="446"/>
      <c r="U86" s="446"/>
      <c r="V86" s="446"/>
      <c r="W86" s="446"/>
      <c r="X86" s="446"/>
      <c r="Y86" s="446"/>
      <c r="Z86" s="446"/>
      <c r="AA86" s="446"/>
      <c r="AB86" s="446"/>
      <c r="AC86" s="446"/>
      <c r="AD86" s="446"/>
      <c r="AE86" s="446"/>
      <c r="AF86" s="446"/>
      <c r="AG86" s="446"/>
      <c r="AH86" s="442"/>
      <c r="AI86" s="442"/>
      <c r="AJ86" s="442"/>
      <c r="AK86" s="442"/>
      <c r="AL86" s="442"/>
      <c r="AM86" s="442"/>
      <c r="AN86" s="442"/>
      <c r="AO86" s="442"/>
      <c r="AP86" s="442"/>
      <c r="AQ86" s="442"/>
      <c r="AR86" s="442"/>
      <c r="AS86" s="442"/>
      <c r="AT86" s="442"/>
      <c r="AU86" s="442"/>
      <c r="AV86" s="442"/>
      <c r="AW86" s="442"/>
      <c r="AX86" s="442"/>
      <c r="AY86" s="442"/>
      <c r="AZ86" s="442"/>
      <c r="BA86" s="442"/>
    </row>
    <row r="87" spans="1:53" hidden="1" x14ac:dyDescent="0.2">
      <c r="A87" s="470" t="s">
        <v>666</v>
      </c>
      <c r="B87" s="442"/>
      <c r="C87" s="442"/>
      <c r="D87" s="442"/>
      <c r="E87" s="442"/>
      <c r="F87" s="469">
        <f>COUNTIFS($C$7:$C$26,"Propriétaire",$E$7:$E$26, "&lt;2080")</f>
        <v>0</v>
      </c>
      <c r="G87" s="446"/>
      <c r="H87" s="446"/>
      <c r="I87" s="446"/>
      <c r="J87" s="446"/>
      <c r="K87" s="446"/>
      <c r="L87" s="446"/>
      <c r="M87" s="446"/>
      <c r="N87" s="446"/>
      <c r="O87" s="446"/>
      <c r="P87" s="446"/>
      <c r="Q87" s="446"/>
      <c r="R87" s="446"/>
      <c r="S87" s="446"/>
      <c r="T87" s="446"/>
      <c r="U87" s="446"/>
      <c r="V87" s="446"/>
      <c r="W87" s="446"/>
      <c r="X87" s="446"/>
      <c r="Y87" s="446"/>
      <c r="Z87" s="446"/>
      <c r="AA87" s="446"/>
      <c r="AB87" s="446"/>
      <c r="AC87" s="446"/>
      <c r="AD87" s="446"/>
      <c r="AE87" s="446"/>
      <c r="AF87" s="446"/>
      <c r="AG87" s="446"/>
      <c r="AH87" s="442"/>
      <c r="AI87" s="442"/>
      <c r="AJ87" s="442"/>
      <c r="AK87" s="442"/>
      <c r="AL87" s="442"/>
      <c r="AM87" s="442"/>
      <c r="AN87" s="442"/>
      <c r="AO87" s="442"/>
      <c r="AP87" s="442"/>
      <c r="AQ87" s="442"/>
      <c r="AR87" s="442"/>
      <c r="AS87" s="442"/>
      <c r="AT87" s="442"/>
      <c r="AU87" s="442"/>
      <c r="AV87" s="442"/>
      <c r="AW87" s="442"/>
      <c r="AX87" s="442"/>
      <c r="AY87" s="442"/>
      <c r="AZ87" s="442"/>
      <c r="BA87" s="442"/>
    </row>
    <row r="88" spans="1:53" hidden="1" x14ac:dyDescent="0.2">
      <c r="A88" s="470" t="s">
        <v>667</v>
      </c>
      <c r="B88" s="442"/>
      <c r="C88" s="442"/>
      <c r="D88" s="442"/>
      <c r="E88" s="442"/>
      <c r="F88" s="4">
        <f>SUMIFS($E$7:$E$26,$C$7:$C$26,"Propriétaire",$E$7:$E$26,"&lt;"&amp;2080)</f>
        <v>0</v>
      </c>
      <c r="G88" s="446"/>
      <c r="H88" s="446"/>
      <c r="I88" s="446"/>
      <c r="J88" s="446"/>
      <c r="K88" s="446"/>
      <c r="L88" s="446"/>
      <c r="M88" s="446"/>
      <c r="N88" s="446"/>
      <c r="O88" s="446"/>
      <c r="P88" s="446"/>
      <c r="Q88" s="446"/>
      <c r="R88" s="446"/>
      <c r="S88" s="446"/>
      <c r="T88" s="446"/>
      <c r="U88" s="446"/>
      <c r="V88" s="446"/>
      <c r="W88" s="446"/>
      <c r="X88" s="446"/>
      <c r="Y88" s="446"/>
      <c r="Z88" s="446"/>
      <c r="AA88" s="446"/>
      <c r="AB88" s="446"/>
      <c r="AC88" s="446"/>
      <c r="AD88" s="446"/>
      <c r="AE88" s="446"/>
      <c r="AF88" s="446"/>
      <c r="AG88" s="446"/>
      <c r="AH88" s="442"/>
      <c r="AI88" s="442"/>
      <c r="AJ88" s="442"/>
      <c r="AK88" s="442"/>
      <c r="AL88" s="442"/>
      <c r="AM88" s="442"/>
      <c r="AN88" s="442"/>
      <c r="AO88" s="442"/>
      <c r="AP88" s="442"/>
      <c r="AQ88" s="442"/>
      <c r="AR88" s="442"/>
      <c r="AS88" s="442"/>
      <c r="AT88" s="442"/>
      <c r="AU88" s="442"/>
      <c r="AV88" s="442"/>
      <c r="AW88" s="442"/>
      <c r="AX88" s="442"/>
      <c r="AY88" s="442"/>
      <c r="AZ88" s="442"/>
      <c r="BA88" s="442"/>
    </row>
    <row r="89" spans="1:53" hidden="1" x14ac:dyDescent="0.2">
      <c r="A89" s="736" t="s">
        <v>668</v>
      </c>
      <c r="B89" s="736"/>
      <c r="C89" s="736"/>
      <c r="D89" s="736"/>
      <c r="E89" s="736"/>
      <c r="F89" s="736"/>
      <c r="G89" s="446"/>
      <c r="H89" s="446"/>
      <c r="I89" s="446"/>
      <c r="J89" s="446"/>
      <c r="K89" s="446"/>
      <c r="L89" s="446"/>
      <c r="M89" s="446"/>
      <c r="N89" s="446"/>
      <c r="O89" s="446"/>
      <c r="P89" s="446"/>
      <c r="Q89" s="446"/>
      <c r="R89" s="446"/>
      <c r="S89" s="446"/>
      <c r="T89" s="446"/>
      <c r="U89" s="446"/>
      <c r="V89" s="446"/>
      <c r="W89" s="446"/>
      <c r="X89" s="446"/>
      <c r="Y89" s="446"/>
      <c r="Z89" s="446"/>
      <c r="AA89" s="446"/>
      <c r="AB89" s="446"/>
      <c r="AC89" s="446"/>
      <c r="AD89" s="446"/>
      <c r="AE89" s="446"/>
      <c r="AF89" s="446"/>
      <c r="AG89" s="446"/>
      <c r="AH89" s="442"/>
      <c r="AI89" s="442"/>
      <c r="AJ89" s="442"/>
      <c r="AK89" s="442"/>
      <c r="AL89" s="442"/>
      <c r="AM89" s="442"/>
      <c r="AN89" s="442"/>
      <c r="AO89" s="442"/>
      <c r="AP89" s="442"/>
      <c r="AQ89" s="442"/>
      <c r="AR89" s="442"/>
      <c r="AS89" s="442"/>
      <c r="AT89" s="442"/>
      <c r="AU89" s="442"/>
      <c r="AV89" s="442"/>
      <c r="AW89" s="442"/>
      <c r="AX89" s="442"/>
      <c r="AY89" s="442"/>
      <c r="AZ89" s="442"/>
      <c r="BA89" s="442"/>
    </row>
    <row r="90" spans="1:53" hidden="1" x14ac:dyDescent="0.2">
      <c r="A90" s="470" t="s">
        <v>669</v>
      </c>
      <c r="B90" s="442"/>
      <c r="C90" s="442"/>
      <c r="D90" s="442"/>
      <c r="E90" s="442"/>
      <c r="F90" s="469">
        <f>COUNTIFS($C$7:$C$26,"Famille",$D$7:$D$26,"Plus de",$E$7:$E$26, "&gt;=2080")</f>
        <v>0</v>
      </c>
      <c r="G90" s="446"/>
      <c r="H90" s="446"/>
      <c r="I90" s="446"/>
      <c r="J90" s="446"/>
      <c r="K90" s="446"/>
      <c r="L90" s="446"/>
      <c r="M90" s="446"/>
      <c r="N90" s="446"/>
      <c r="O90" s="446"/>
      <c r="P90" s="446"/>
      <c r="Q90" s="446"/>
      <c r="R90" s="446"/>
      <c r="S90" s="446"/>
      <c r="T90" s="446"/>
      <c r="U90" s="446"/>
      <c r="V90" s="446"/>
      <c r="W90" s="446"/>
      <c r="X90" s="446"/>
      <c r="Y90" s="446"/>
      <c r="Z90" s="446"/>
      <c r="AA90" s="446"/>
      <c r="AB90" s="446"/>
      <c r="AC90" s="446"/>
      <c r="AD90" s="446"/>
      <c r="AE90" s="446"/>
      <c r="AF90" s="446"/>
      <c r="AG90" s="446"/>
      <c r="AH90" s="442"/>
      <c r="AI90" s="442"/>
      <c r="AJ90" s="442"/>
      <c r="AK90" s="442"/>
      <c r="AL90" s="442"/>
      <c r="AM90" s="442"/>
      <c r="AN90" s="442"/>
      <c r="AO90" s="442"/>
      <c r="AP90" s="442"/>
      <c r="AQ90" s="442"/>
      <c r="AR90" s="442"/>
      <c r="AS90" s="442"/>
      <c r="AT90" s="442"/>
      <c r="AU90" s="442"/>
      <c r="AV90" s="442"/>
      <c r="AW90" s="442"/>
      <c r="AX90" s="442"/>
      <c r="AY90" s="442"/>
      <c r="AZ90" s="442"/>
      <c r="BA90" s="442"/>
    </row>
    <row r="91" spans="1:53" hidden="1" x14ac:dyDescent="0.2">
      <c r="A91" s="470" t="s">
        <v>670</v>
      </c>
      <c r="B91" s="442"/>
      <c r="C91" s="442"/>
      <c r="D91" s="442"/>
      <c r="E91" s="442"/>
      <c r="F91" s="4">
        <f>SUMIFS($E$7:$E$26,$C$7:$C$26,"Famille",$D$7:$D$26,"Plus de",$E$7:$E$26,"&gt;="&amp;2080)</f>
        <v>0</v>
      </c>
      <c r="G91" s="446"/>
      <c r="H91" s="446"/>
      <c r="I91" s="446"/>
      <c r="J91" s="446"/>
      <c r="K91" s="446"/>
      <c r="L91" s="446"/>
      <c r="M91" s="446"/>
      <c r="N91" s="446"/>
      <c r="O91" s="446"/>
      <c r="P91" s="446"/>
      <c r="Q91" s="446"/>
      <c r="R91" s="446"/>
      <c r="S91" s="446"/>
      <c r="T91" s="446"/>
      <c r="U91" s="446"/>
      <c r="V91" s="446"/>
      <c r="W91" s="446"/>
      <c r="X91" s="446"/>
      <c r="Y91" s="446"/>
      <c r="Z91" s="446"/>
      <c r="AA91" s="446"/>
      <c r="AB91" s="446"/>
      <c r="AC91" s="446"/>
      <c r="AD91" s="446"/>
      <c r="AE91" s="446"/>
      <c r="AF91" s="446"/>
      <c r="AG91" s="446"/>
      <c r="AH91" s="442"/>
      <c r="AI91" s="442"/>
      <c r="AJ91" s="442"/>
      <c r="AK91" s="442"/>
      <c r="AL91" s="442"/>
      <c r="AM91" s="442"/>
      <c r="AN91" s="442"/>
      <c r="AO91" s="442"/>
      <c r="AP91" s="442"/>
      <c r="AQ91" s="442"/>
      <c r="AR91" s="442"/>
      <c r="AS91" s="442"/>
      <c r="AT91" s="442"/>
      <c r="AU91" s="442"/>
      <c r="AV91" s="442"/>
      <c r="AW91" s="442"/>
      <c r="AX91" s="442"/>
      <c r="AY91" s="442"/>
      <c r="AZ91" s="442"/>
      <c r="BA91" s="442"/>
    </row>
    <row r="92" spans="1:53" hidden="1" x14ac:dyDescent="0.2">
      <c r="A92" s="470" t="s">
        <v>671</v>
      </c>
      <c r="B92" s="442"/>
      <c r="C92" s="442"/>
      <c r="D92" s="442"/>
      <c r="E92" s="442"/>
      <c r="F92" s="469">
        <f>COUNTIFS($C$7:$C$26,"Famille",$D$7:$D$26,"Plus de",$E$7:$E$26, "&lt;2080")</f>
        <v>0</v>
      </c>
      <c r="G92" s="446"/>
      <c r="H92" s="446"/>
      <c r="I92" s="446"/>
      <c r="J92" s="446"/>
      <c r="K92" s="446"/>
      <c r="L92" s="446"/>
      <c r="M92" s="446"/>
      <c r="N92" s="446"/>
      <c r="O92" s="446"/>
      <c r="P92" s="446"/>
      <c r="Q92" s="446"/>
      <c r="R92" s="446"/>
      <c r="S92" s="446"/>
      <c r="T92" s="446"/>
      <c r="U92" s="446"/>
      <c r="V92" s="446"/>
      <c r="W92" s="446"/>
      <c r="X92" s="446"/>
      <c r="Y92" s="446"/>
      <c r="Z92" s="446"/>
      <c r="AA92" s="446"/>
      <c r="AB92" s="446"/>
      <c r="AC92" s="446"/>
      <c r="AD92" s="446"/>
      <c r="AE92" s="446"/>
      <c r="AF92" s="446"/>
      <c r="AG92" s="446"/>
      <c r="AH92" s="442"/>
      <c r="AI92" s="442"/>
      <c r="AJ92" s="442"/>
      <c r="AK92" s="442"/>
      <c r="AL92" s="442"/>
      <c r="AM92" s="442"/>
      <c r="AN92" s="442"/>
      <c r="AO92" s="442"/>
      <c r="AP92" s="442"/>
      <c r="AQ92" s="442"/>
      <c r="AR92" s="442"/>
      <c r="AS92" s="442"/>
      <c r="AT92" s="442"/>
      <c r="AU92" s="442"/>
      <c r="AV92" s="442"/>
      <c r="AW92" s="442"/>
      <c r="AX92" s="442"/>
      <c r="AY92" s="442"/>
      <c r="AZ92" s="442"/>
      <c r="BA92" s="442"/>
    </row>
    <row r="93" spans="1:53" hidden="1" x14ac:dyDescent="0.2">
      <c r="A93" s="470" t="s">
        <v>672</v>
      </c>
      <c r="B93" s="442"/>
      <c r="C93" s="442"/>
      <c r="D93" s="442"/>
      <c r="E93" s="442"/>
      <c r="F93" s="4">
        <f>SUMIFS($E$7:$E$26,$C$7:$C$26,"Famille",$D$7:$D$26,"Plus de",$E$7:$E$26,"&lt;"&amp;2080)</f>
        <v>0</v>
      </c>
      <c r="G93" s="446"/>
      <c r="H93" s="446"/>
      <c r="I93" s="446"/>
      <c r="J93" s="446"/>
      <c r="K93" s="446"/>
      <c r="L93" s="446"/>
      <c r="M93" s="446"/>
      <c r="N93" s="446"/>
      <c r="O93" s="446"/>
      <c r="P93" s="446"/>
      <c r="Q93" s="446"/>
      <c r="R93" s="446"/>
      <c r="S93" s="446"/>
      <c r="T93" s="446"/>
      <c r="U93" s="446"/>
      <c r="V93" s="446"/>
      <c r="W93" s="446"/>
      <c r="X93" s="446"/>
      <c r="Y93" s="446"/>
      <c r="Z93" s="446"/>
      <c r="AA93" s="446"/>
      <c r="AB93" s="446"/>
      <c r="AC93" s="446"/>
      <c r="AD93" s="446"/>
      <c r="AE93" s="446"/>
      <c r="AF93" s="446"/>
      <c r="AG93" s="446"/>
      <c r="AH93" s="442"/>
      <c r="AI93" s="442"/>
      <c r="AJ93" s="442"/>
      <c r="AK93" s="442"/>
      <c r="AL93" s="442"/>
      <c r="AM93" s="442"/>
      <c r="AN93" s="442"/>
      <c r="AO93" s="442"/>
      <c r="AP93" s="442"/>
      <c r="AQ93" s="442"/>
      <c r="AR93" s="442"/>
      <c r="AS93" s="442"/>
      <c r="AT93" s="442"/>
      <c r="AU93" s="442"/>
      <c r="AV93" s="442"/>
      <c r="AW93" s="442"/>
      <c r="AX93" s="442"/>
      <c r="AY93" s="442"/>
      <c r="AZ93" s="442"/>
      <c r="BA93" s="442"/>
    </row>
    <row r="94" spans="1:53" hidden="1" x14ac:dyDescent="0.2">
      <c r="A94" s="736" t="s">
        <v>673</v>
      </c>
      <c r="B94" s="736"/>
      <c r="C94" s="736"/>
      <c r="D94" s="736"/>
      <c r="E94" s="736"/>
      <c r="F94" s="736"/>
      <c r="G94" s="446"/>
      <c r="H94" s="446"/>
      <c r="I94" s="446"/>
      <c r="J94" s="446"/>
      <c r="K94" s="446"/>
      <c r="L94" s="446"/>
      <c r="M94" s="446"/>
      <c r="N94" s="446"/>
      <c r="O94" s="446"/>
      <c r="P94" s="446"/>
      <c r="Q94" s="446"/>
      <c r="R94" s="446"/>
      <c r="S94" s="446"/>
      <c r="T94" s="446"/>
      <c r="U94" s="446"/>
      <c r="V94" s="446"/>
      <c r="W94" s="446"/>
      <c r="X94" s="446"/>
      <c r="Y94" s="446"/>
      <c r="Z94" s="446"/>
      <c r="AA94" s="446"/>
      <c r="AB94" s="446"/>
      <c r="AC94" s="446"/>
      <c r="AD94" s="446"/>
      <c r="AE94" s="446"/>
      <c r="AF94" s="446"/>
      <c r="AG94" s="446"/>
      <c r="AH94" s="442"/>
      <c r="AI94" s="442"/>
      <c r="AJ94" s="442"/>
      <c r="AK94" s="442"/>
      <c r="AL94" s="442"/>
      <c r="AM94" s="442"/>
      <c r="AN94" s="442"/>
      <c r="AO94" s="442"/>
      <c r="AP94" s="442"/>
      <c r="AQ94" s="442"/>
      <c r="AR94" s="442"/>
      <c r="AS94" s="442"/>
      <c r="AT94" s="442"/>
      <c r="AU94" s="442"/>
      <c r="AV94" s="442"/>
      <c r="AW94" s="442"/>
      <c r="AX94" s="442"/>
      <c r="AY94" s="442"/>
      <c r="AZ94" s="442"/>
      <c r="BA94" s="442"/>
    </row>
    <row r="95" spans="1:53" hidden="1" x14ac:dyDescent="0.2">
      <c r="A95" s="470" t="s">
        <v>674</v>
      </c>
      <c r="B95" s="442"/>
      <c r="C95" s="442"/>
      <c r="D95" s="442"/>
      <c r="E95" s="442"/>
      <c r="F95" s="469">
        <f>COUNTIFS($C$7:$C$26,"Famille",$D$7:$D$26,"Moins de")</f>
        <v>0</v>
      </c>
      <c r="G95" s="446"/>
      <c r="H95" s="446"/>
      <c r="I95" s="446"/>
      <c r="J95" s="446"/>
      <c r="K95" s="446"/>
      <c r="L95" s="446"/>
      <c r="M95" s="446"/>
      <c r="N95" s="446"/>
      <c r="O95" s="446"/>
      <c r="P95" s="446"/>
      <c r="Q95" s="446"/>
      <c r="R95" s="446"/>
      <c r="S95" s="446"/>
      <c r="T95" s="446"/>
      <c r="U95" s="446"/>
      <c r="V95" s="446"/>
      <c r="W95" s="446"/>
      <c r="X95" s="446"/>
      <c r="Y95" s="446"/>
      <c r="Z95" s="446"/>
      <c r="AA95" s="446"/>
      <c r="AB95" s="446"/>
      <c r="AC95" s="446"/>
      <c r="AD95" s="446"/>
      <c r="AE95" s="446"/>
      <c r="AF95" s="446"/>
      <c r="AG95" s="446"/>
      <c r="AH95" s="442"/>
      <c r="AI95" s="442"/>
      <c r="AJ95" s="442"/>
      <c r="AK95" s="442"/>
      <c r="AL95" s="442"/>
      <c r="AM95" s="442"/>
      <c r="AN95" s="442"/>
      <c r="AO95" s="442"/>
      <c r="AP95" s="442"/>
      <c r="AQ95" s="442"/>
      <c r="AR95" s="442"/>
      <c r="AS95" s="442"/>
      <c r="AT95" s="442"/>
      <c r="AU95" s="442"/>
      <c r="AV95" s="442"/>
      <c r="AW95" s="442"/>
      <c r="AX95" s="442"/>
      <c r="AY95" s="442"/>
      <c r="AZ95" s="442"/>
      <c r="BA95" s="442"/>
    </row>
    <row r="96" spans="1:53" hidden="1" x14ac:dyDescent="0.2">
      <c r="A96" s="470" t="s">
        <v>675</v>
      </c>
      <c r="B96" s="442"/>
      <c r="C96" s="442"/>
      <c r="D96" s="442"/>
      <c r="E96" s="442"/>
      <c r="F96" s="4">
        <f>SUMIFS($E$7:$E$26,$C$7:$C$26,"Famille",$D$7:$D$26,"Moins de")</f>
        <v>0</v>
      </c>
      <c r="G96" s="446"/>
      <c r="H96" s="446"/>
      <c r="I96" s="446"/>
      <c r="J96" s="446"/>
      <c r="K96" s="446"/>
      <c r="L96" s="446"/>
      <c r="M96" s="446"/>
      <c r="N96" s="446"/>
      <c r="O96" s="446"/>
      <c r="P96" s="446"/>
      <c r="Q96" s="446"/>
      <c r="R96" s="446"/>
      <c r="S96" s="446"/>
      <c r="T96" s="446"/>
      <c r="U96" s="446"/>
      <c r="V96" s="446"/>
      <c r="W96" s="446"/>
      <c r="X96" s="446"/>
      <c r="Y96" s="446"/>
      <c r="Z96" s="446"/>
      <c r="AA96" s="446"/>
      <c r="AB96" s="446"/>
      <c r="AC96" s="446"/>
      <c r="AD96" s="446"/>
      <c r="AE96" s="446"/>
      <c r="AF96" s="446"/>
      <c r="AG96" s="446"/>
      <c r="AH96" s="442"/>
      <c r="AI96" s="442"/>
      <c r="AJ96" s="442"/>
      <c r="AK96" s="442"/>
      <c r="AL96" s="442"/>
      <c r="AM96" s="442"/>
      <c r="AN96" s="442"/>
      <c r="AO96" s="442"/>
      <c r="AP96" s="442"/>
      <c r="AQ96" s="442"/>
      <c r="AR96" s="442"/>
      <c r="AS96" s="442"/>
      <c r="AT96" s="442"/>
      <c r="AU96" s="442"/>
      <c r="AV96" s="442"/>
      <c r="AW96" s="442"/>
      <c r="AX96" s="442"/>
      <c r="AY96" s="442"/>
      <c r="AZ96" s="442"/>
      <c r="BA96" s="442"/>
    </row>
    <row r="97" spans="1:53" hidden="1" x14ac:dyDescent="0.2">
      <c r="A97" s="470" t="s">
        <v>676</v>
      </c>
      <c r="B97" s="442"/>
      <c r="C97" s="442"/>
      <c r="D97" s="442"/>
      <c r="E97" s="442"/>
      <c r="F97" s="4">
        <f>F96*0.8</f>
        <v>0</v>
      </c>
      <c r="G97" s="446"/>
      <c r="H97" s="446"/>
      <c r="I97" s="446"/>
      <c r="J97" s="446"/>
      <c r="K97" s="446"/>
      <c r="L97" s="446"/>
      <c r="M97" s="446"/>
      <c r="N97" s="446"/>
      <c r="O97" s="446"/>
      <c r="P97" s="446"/>
      <c r="Q97" s="446"/>
      <c r="R97" s="446"/>
      <c r="S97" s="446"/>
      <c r="T97" s="446"/>
      <c r="U97" s="446"/>
      <c r="V97" s="446"/>
      <c r="W97" s="446"/>
      <c r="X97" s="446"/>
      <c r="Y97" s="446"/>
      <c r="Z97" s="446"/>
      <c r="AA97" s="446"/>
      <c r="AB97" s="446"/>
      <c r="AC97" s="446"/>
      <c r="AD97" s="446"/>
      <c r="AE97" s="446"/>
      <c r="AF97" s="446"/>
      <c r="AG97" s="446"/>
      <c r="AH97" s="442"/>
      <c r="AI97" s="442"/>
      <c r="AJ97" s="442"/>
      <c r="AK97" s="442"/>
      <c r="AL97" s="442"/>
      <c r="AM97" s="442"/>
      <c r="AN97" s="442"/>
      <c r="AO97" s="442"/>
      <c r="AP97" s="442"/>
      <c r="AQ97" s="442"/>
      <c r="AR97" s="442"/>
      <c r="AS97" s="442"/>
      <c r="AT97" s="442"/>
      <c r="AU97" s="442"/>
      <c r="AV97" s="442"/>
      <c r="AW97" s="442"/>
      <c r="AX97" s="442"/>
      <c r="AY97" s="442"/>
      <c r="AZ97" s="442"/>
      <c r="BA97" s="442"/>
    </row>
    <row r="98" spans="1:53" hidden="1" x14ac:dyDescent="0.2">
      <c r="A98" s="736" t="s">
        <v>663</v>
      </c>
      <c r="B98" s="736"/>
      <c r="C98" s="736"/>
      <c r="D98" s="736"/>
      <c r="E98" s="736"/>
      <c r="F98" s="736"/>
      <c r="G98" s="446"/>
      <c r="H98" s="446"/>
      <c r="I98" s="446"/>
      <c r="J98" s="446"/>
      <c r="K98" s="446"/>
      <c r="L98" s="446"/>
      <c r="M98" s="446"/>
      <c r="N98" s="446"/>
      <c r="O98" s="446"/>
      <c r="P98" s="446"/>
      <c r="Q98" s="446"/>
      <c r="R98" s="446"/>
      <c r="S98" s="446"/>
      <c r="T98" s="446"/>
      <c r="U98" s="446"/>
      <c r="V98" s="446"/>
      <c r="W98" s="446"/>
      <c r="X98" s="446"/>
      <c r="Y98" s="446"/>
      <c r="Z98" s="446"/>
      <c r="AA98" s="446"/>
      <c r="AB98" s="446"/>
      <c r="AC98" s="446"/>
      <c r="AD98" s="446"/>
      <c r="AE98" s="446"/>
      <c r="AF98" s="446"/>
      <c r="AG98" s="446"/>
      <c r="AH98" s="442"/>
      <c r="AI98" s="442"/>
      <c r="AJ98" s="442"/>
      <c r="AK98" s="442"/>
      <c r="AL98" s="442"/>
      <c r="AM98" s="442"/>
      <c r="AN98" s="442"/>
      <c r="AO98" s="442"/>
      <c r="AP98" s="442"/>
      <c r="AQ98" s="442"/>
      <c r="AR98" s="442"/>
      <c r="AS98" s="442"/>
      <c r="AT98" s="442"/>
      <c r="AU98" s="442"/>
      <c r="AV98" s="442"/>
      <c r="AW98" s="442"/>
      <c r="AX98" s="442"/>
      <c r="AY98" s="442"/>
      <c r="AZ98" s="442"/>
      <c r="BA98" s="442"/>
    </row>
    <row r="99" spans="1:53" hidden="1" x14ac:dyDescent="0.2">
      <c r="A99" s="470" t="s">
        <v>677</v>
      </c>
      <c r="B99" s="442"/>
      <c r="C99" s="442"/>
      <c r="D99" s="442"/>
      <c r="E99" s="442"/>
      <c r="F99" s="469">
        <f>COUNTIFS($C$7:$C$26,"Employé",$E$7:$E$26, "&gt;=2080")</f>
        <v>0</v>
      </c>
      <c r="G99" s="446"/>
      <c r="H99" s="446"/>
      <c r="I99" s="446"/>
      <c r="J99" s="446"/>
      <c r="K99" s="446"/>
      <c r="L99" s="446"/>
      <c r="M99" s="446"/>
      <c r="N99" s="446"/>
      <c r="O99" s="446"/>
      <c r="P99" s="446"/>
      <c r="Q99" s="446"/>
      <c r="R99" s="446"/>
      <c r="S99" s="446"/>
      <c r="T99" s="446"/>
      <c r="U99" s="446"/>
      <c r="V99" s="446"/>
      <c r="W99" s="446"/>
      <c r="X99" s="446"/>
      <c r="Y99" s="446"/>
      <c r="Z99" s="446"/>
      <c r="AA99" s="446"/>
      <c r="AB99" s="446"/>
      <c r="AC99" s="446"/>
      <c r="AD99" s="446"/>
      <c r="AE99" s="446"/>
      <c r="AF99" s="446"/>
      <c r="AG99" s="446"/>
      <c r="AH99" s="442"/>
      <c r="AI99" s="442"/>
      <c r="AJ99" s="442"/>
      <c r="AK99" s="442"/>
      <c r="AL99" s="442"/>
      <c r="AM99" s="442"/>
      <c r="AN99" s="442"/>
      <c r="AO99" s="442"/>
      <c r="AP99" s="442"/>
      <c r="AQ99" s="442"/>
      <c r="AR99" s="442"/>
      <c r="AS99" s="442"/>
      <c r="AT99" s="442"/>
      <c r="AU99" s="442"/>
      <c r="AV99" s="442"/>
      <c r="AW99" s="442"/>
      <c r="AX99" s="442"/>
      <c r="AY99" s="442"/>
      <c r="AZ99" s="442"/>
      <c r="BA99" s="442"/>
    </row>
    <row r="100" spans="1:53" hidden="1" x14ac:dyDescent="0.2">
      <c r="A100" s="470" t="s">
        <v>678</v>
      </c>
      <c r="B100" s="442"/>
      <c r="C100" s="442"/>
      <c r="D100" s="442"/>
      <c r="E100" s="442"/>
      <c r="F100" s="4">
        <f>SUMIFS($E$7:$E$26,$C$7:$C$26,"Employé",$E$7:$E$26,"&gt;="&amp;2080)</f>
        <v>0</v>
      </c>
      <c r="G100" s="446"/>
      <c r="H100" s="446"/>
      <c r="I100" s="446"/>
      <c r="J100" s="446"/>
      <c r="K100" s="446"/>
      <c r="L100" s="446"/>
      <c r="M100" s="446"/>
      <c r="N100" s="446"/>
      <c r="O100" s="446"/>
      <c r="P100" s="446"/>
      <c r="Q100" s="446"/>
      <c r="R100" s="446"/>
      <c r="S100" s="446"/>
      <c r="T100" s="446"/>
      <c r="U100" s="446"/>
      <c r="V100" s="446"/>
      <c r="W100" s="446"/>
      <c r="X100" s="446"/>
      <c r="Y100" s="446"/>
      <c r="Z100" s="446"/>
      <c r="AA100" s="446"/>
      <c r="AB100" s="446"/>
      <c r="AC100" s="446"/>
      <c r="AD100" s="446"/>
      <c r="AE100" s="446"/>
      <c r="AF100" s="446"/>
      <c r="AG100" s="446"/>
      <c r="AH100" s="442"/>
      <c r="AI100" s="442"/>
      <c r="AJ100" s="442"/>
      <c r="AK100" s="442"/>
      <c r="AL100" s="442"/>
      <c r="AM100" s="442"/>
      <c r="AN100" s="442"/>
      <c r="AO100" s="442"/>
      <c r="AP100" s="442"/>
      <c r="AQ100" s="442"/>
      <c r="AR100" s="442"/>
      <c r="AS100" s="442"/>
      <c r="AT100" s="442"/>
      <c r="AU100" s="442"/>
      <c r="AV100" s="442"/>
      <c r="AW100" s="442"/>
      <c r="AX100" s="442"/>
      <c r="AY100" s="442"/>
      <c r="AZ100" s="442"/>
      <c r="BA100" s="442"/>
    </row>
    <row r="101" spans="1:53" hidden="1" x14ac:dyDescent="0.2">
      <c r="A101" s="470" t="s">
        <v>679</v>
      </c>
      <c r="B101" s="442"/>
      <c r="C101" s="442"/>
      <c r="D101" s="442"/>
      <c r="E101" s="442"/>
      <c r="F101" s="469">
        <f>COUNTIFS($C$7:$C$26,"Employé",$E$7:$E$26, "&lt;2080")</f>
        <v>0</v>
      </c>
      <c r="G101" s="446"/>
      <c r="H101" s="446"/>
      <c r="I101" s="446"/>
      <c r="J101" s="446"/>
      <c r="K101" s="446"/>
      <c r="L101" s="446"/>
      <c r="M101" s="446"/>
      <c r="N101" s="446"/>
      <c r="O101" s="446"/>
      <c r="P101" s="446"/>
      <c r="Q101" s="446"/>
      <c r="R101" s="446"/>
      <c r="S101" s="446"/>
      <c r="T101" s="446"/>
      <c r="U101" s="446"/>
      <c r="V101" s="446"/>
      <c r="W101" s="446"/>
      <c r="X101" s="446"/>
      <c r="Y101" s="446"/>
      <c r="Z101" s="446"/>
      <c r="AA101" s="446"/>
      <c r="AB101" s="446"/>
      <c r="AC101" s="446"/>
      <c r="AD101" s="446"/>
      <c r="AE101" s="446"/>
      <c r="AF101" s="446"/>
      <c r="AG101" s="446"/>
      <c r="AH101" s="442"/>
      <c r="AI101" s="442"/>
      <c r="AJ101" s="442"/>
      <c r="AK101" s="442"/>
      <c r="AL101" s="442"/>
      <c r="AM101" s="442"/>
      <c r="AN101" s="442"/>
      <c r="AO101" s="442"/>
      <c r="AP101" s="442"/>
      <c r="AQ101" s="442"/>
      <c r="AR101" s="442"/>
      <c r="AS101" s="442"/>
      <c r="AT101" s="442"/>
      <c r="AU101" s="442"/>
      <c r="AV101" s="442"/>
      <c r="AW101" s="442"/>
      <c r="AX101" s="442"/>
      <c r="AY101" s="442"/>
      <c r="AZ101" s="442"/>
      <c r="BA101" s="442"/>
    </row>
    <row r="102" spans="1:53" hidden="1" x14ac:dyDescent="0.2">
      <c r="A102" s="470" t="s">
        <v>680</v>
      </c>
      <c r="B102" s="442"/>
      <c r="C102" s="442"/>
      <c r="D102" s="442"/>
      <c r="E102" s="442"/>
      <c r="F102" s="4">
        <f>SUMIFS($E$7:$E$26,$C$7:$C$26,"Employé",$E$7:$E$26,"&lt;"&amp;2080)</f>
        <v>0</v>
      </c>
      <c r="G102" s="446"/>
      <c r="H102" s="446"/>
      <c r="I102" s="446"/>
      <c r="J102" s="446"/>
      <c r="K102" s="446"/>
      <c r="L102" s="446"/>
      <c r="M102" s="446"/>
      <c r="N102" s="446"/>
      <c r="O102" s="446"/>
      <c r="P102" s="446"/>
      <c r="Q102" s="446"/>
      <c r="R102" s="446"/>
      <c r="S102" s="446"/>
      <c r="T102" s="446"/>
      <c r="U102" s="446"/>
      <c r="V102" s="446"/>
      <c r="W102" s="446"/>
      <c r="X102" s="446"/>
      <c r="Y102" s="446"/>
      <c r="Z102" s="446"/>
      <c r="AA102" s="446"/>
      <c r="AB102" s="446"/>
      <c r="AC102" s="446"/>
      <c r="AD102" s="446"/>
      <c r="AE102" s="446"/>
      <c r="AF102" s="446"/>
      <c r="AG102" s="446"/>
      <c r="AH102" s="442"/>
      <c r="AI102" s="442"/>
      <c r="AJ102" s="442"/>
      <c r="AK102" s="442"/>
      <c r="AL102" s="442"/>
      <c r="AM102" s="442"/>
      <c r="AN102" s="442"/>
      <c r="AO102" s="442"/>
      <c r="AP102" s="442"/>
      <c r="AQ102" s="442"/>
      <c r="AR102" s="442"/>
      <c r="AS102" s="442"/>
      <c r="AT102" s="442"/>
      <c r="AU102" s="442"/>
      <c r="AV102" s="442"/>
      <c r="AW102" s="442"/>
      <c r="AX102" s="442"/>
      <c r="AY102" s="442"/>
      <c r="AZ102" s="442"/>
      <c r="BA102" s="442"/>
    </row>
    <row r="103" spans="1:53" x14ac:dyDescent="0.2">
      <c r="A103" s="442"/>
      <c r="B103" s="442"/>
      <c r="C103" s="442"/>
      <c r="D103" s="442"/>
      <c r="E103" s="442"/>
      <c r="F103" s="442"/>
      <c r="G103" s="446"/>
      <c r="H103" s="446"/>
      <c r="I103" s="446"/>
      <c r="J103" s="446"/>
      <c r="K103" s="446"/>
      <c r="L103" s="446"/>
      <c r="M103" s="446"/>
      <c r="N103" s="446"/>
      <c r="O103" s="446"/>
      <c r="P103" s="446"/>
      <c r="Q103" s="446"/>
      <c r="R103" s="446"/>
      <c r="S103" s="446"/>
      <c r="T103" s="446"/>
      <c r="U103" s="446"/>
      <c r="V103" s="446"/>
      <c r="W103" s="446"/>
      <c r="X103" s="446"/>
      <c r="Y103" s="446"/>
      <c r="Z103" s="446"/>
      <c r="AA103" s="446"/>
      <c r="AB103" s="446"/>
      <c r="AC103" s="446"/>
      <c r="AD103" s="446"/>
      <c r="AE103" s="446"/>
      <c r="AF103" s="446"/>
      <c r="AG103" s="446"/>
      <c r="AH103" s="442"/>
      <c r="AI103" s="442"/>
      <c r="AJ103" s="442"/>
      <c r="AK103" s="442"/>
      <c r="AL103" s="442"/>
      <c r="AM103" s="442"/>
      <c r="AN103" s="442"/>
      <c r="AO103" s="442"/>
      <c r="AP103" s="442"/>
      <c r="AQ103" s="442"/>
      <c r="AR103" s="442"/>
      <c r="AS103" s="442"/>
      <c r="AT103" s="442"/>
      <c r="AU103" s="442"/>
      <c r="AV103" s="442"/>
      <c r="AW103" s="442"/>
      <c r="AX103" s="442"/>
      <c r="AY103" s="442"/>
      <c r="AZ103" s="442"/>
      <c r="BA103" s="442"/>
    </row>
    <row r="104" spans="1:53" x14ac:dyDescent="0.2">
      <c r="A104" s="442"/>
      <c r="B104" s="442"/>
      <c r="C104" s="442"/>
      <c r="D104" s="442"/>
      <c r="E104" s="442"/>
      <c r="F104" s="442"/>
      <c r="G104" s="446"/>
      <c r="H104" s="446"/>
      <c r="I104" s="446"/>
      <c r="J104" s="446"/>
      <c r="K104" s="446"/>
      <c r="L104" s="446"/>
      <c r="M104" s="446"/>
      <c r="N104" s="446"/>
      <c r="O104" s="446"/>
      <c r="P104" s="446"/>
      <c r="Q104" s="446"/>
      <c r="R104" s="446"/>
      <c r="S104" s="446"/>
      <c r="T104" s="446"/>
      <c r="U104" s="446"/>
      <c r="V104" s="446"/>
      <c r="W104" s="446"/>
      <c r="X104" s="446"/>
      <c r="Y104" s="446"/>
      <c r="Z104" s="446"/>
      <c r="AA104" s="446"/>
      <c r="AB104" s="446"/>
      <c r="AC104" s="446"/>
      <c r="AD104" s="446"/>
      <c r="AE104" s="446"/>
      <c r="AF104" s="446"/>
      <c r="AG104" s="446"/>
      <c r="AH104" s="442"/>
      <c r="AI104" s="442"/>
      <c r="AJ104" s="442"/>
      <c r="AK104" s="442"/>
      <c r="AL104" s="442"/>
      <c r="AM104" s="442"/>
      <c r="AN104" s="442"/>
      <c r="AO104" s="442"/>
      <c r="AP104" s="442"/>
      <c r="AQ104" s="442"/>
      <c r="AR104" s="442"/>
      <c r="AS104" s="442"/>
      <c r="AT104" s="442"/>
      <c r="AU104" s="442"/>
      <c r="AV104" s="442"/>
      <c r="AW104" s="442"/>
      <c r="AX104" s="442"/>
      <c r="AY104" s="442"/>
      <c r="AZ104" s="442"/>
      <c r="BA104" s="442"/>
    </row>
    <row r="105" spans="1:53" x14ac:dyDescent="0.2">
      <c r="A105" s="442"/>
      <c r="B105" s="442"/>
      <c r="C105" s="442"/>
      <c r="D105" s="442"/>
      <c r="E105" s="442"/>
      <c r="F105" s="442"/>
      <c r="G105" s="446"/>
      <c r="H105" s="446"/>
      <c r="I105" s="446"/>
      <c r="J105" s="446"/>
      <c r="K105" s="446"/>
      <c r="L105" s="446"/>
      <c r="M105" s="446"/>
      <c r="N105" s="446"/>
      <c r="O105" s="446"/>
      <c r="P105" s="446"/>
      <c r="Q105" s="446"/>
      <c r="R105" s="446"/>
      <c r="S105" s="446"/>
      <c r="T105" s="446"/>
      <c r="U105" s="446"/>
      <c r="V105" s="446"/>
      <c r="W105" s="446"/>
      <c r="X105" s="446"/>
      <c r="Y105" s="446"/>
      <c r="Z105" s="446"/>
      <c r="AA105" s="446"/>
      <c r="AB105" s="446"/>
      <c r="AC105" s="446"/>
      <c r="AD105" s="446"/>
      <c r="AE105" s="446"/>
      <c r="AF105" s="446"/>
      <c r="AG105" s="446"/>
      <c r="AH105" s="442"/>
      <c r="AI105" s="442"/>
      <c r="AJ105" s="442"/>
      <c r="AK105" s="442"/>
      <c r="AL105" s="442"/>
      <c r="AM105" s="442"/>
      <c r="AN105" s="442"/>
      <c r="AO105" s="442"/>
      <c r="AP105" s="442"/>
      <c r="AQ105" s="442"/>
      <c r="AR105" s="442"/>
      <c r="AS105" s="442"/>
      <c r="AT105" s="442"/>
      <c r="AU105" s="442"/>
      <c r="AV105" s="442"/>
      <c r="AW105" s="442"/>
      <c r="AX105" s="442"/>
      <c r="AY105" s="442"/>
      <c r="AZ105" s="442"/>
      <c r="BA105" s="442"/>
    </row>
    <row r="106" spans="1:53" x14ac:dyDescent="0.2">
      <c r="A106" s="442"/>
      <c r="B106" s="442"/>
      <c r="C106" s="442"/>
      <c r="D106" s="442"/>
      <c r="E106" s="442"/>
      <c r="F106" s="442"/>
      <c r="G106" s="446"/>
      <c r="H106" s="446"/>
      <c r="I106" s="446"/>
      <c r="J106" s="446"/>
      <c r="K106" s="446"/>
      <c r="L106" s="446"/>
      <c r="M106" s="446"/>
      <c r="N106" s="446"/>
      <c r="O106" s="446"/>
      <c r="P106" s="446"/>
      <c r="Q106" s="446"/>
      <c r="R106" s="446"/>
      <c r="S106" s="446"/>
      <c r="T106" s="446"/>
      <c r="U106" s="446"/>
      <c r="V106" s="446"/>
      <c r="W106" s="446"/>
      <c r="X106" s="446"/>
      <c r="Y106" s="446"/>
      <c r="Z106" s="446"/>
      <c r="AA106" s="446"/>
      <c r="AB106" s="446"/>
      <c r="AC106" s="446"/>
      <c r="AD106" s="446"/>
      <c r="AE106" s="446"/>
      <c r="AF106" s="446"/>
      <c r="AG106" s="446"/>
      <c r="AH106" s="442"/>
      <c r="AI106" s="442"/>
      <c r="AJ106" s="442"/>
      <c r="AK106" s="442"/>
      <c r="AL106" s="442"/>
      <c r="AM106" s="442"/>
      <c r="AN106" s="442"/>
      <c r="AO106" s="442"/>
      <c r="AP106" s="442"/>
      <c r="AQ106" s="442"/>
      <c r="AR106" s="442"/>
      <c r="AS106" s="442"/>
      <c r="AT106" s="442"/>
      <c r="AU106" s="442"/>
      <c r="AV106" s="442"/>
      <c r="AW106" s="442"/>
      <c r="AX106" s="442"/>
      <c r="AY106" s="442"/>
      <c r="AZ106" s="442"/>
      <c r="BA106" s="442"/>
    </row>
    <row r="107" spans="1:53" x14ac:dyDescent="0.2">
      <c r="A107" s="442"/>
      <c r="B107" s="442"/>
      <c r="C107" s="442"/>
      <c r="D107" s="442"/>
      <c r="E107" s="442"/>
      <c r="F107" s="442"/>
      <c r="G107" s="446"/>
      <c r="H107" s="446"/>
      <c r="I107" s="446"/>
      <c r="J107" s="446"/>
      <c r="K107" s="446"/>
      <c r="L107" s="446"/>
      <c r="M107" s="446"/>
      <c r="N107" s="446"/>
      <c r="O107" s="446"/>
      <c r="P107" s="446"/>
      <c r="Q107" s="446"/>
      <c r="R107" s="446"/>
      <c r="S107" s="446"/>
      <c r="T107" s="446"/>
      <c r="U107" s="446"/>
      <c r="V107" s="446"/>
      <c r="W107" s="446"/>
      <c r="X107" s="446"/>
      <c r="Y107" s="446"/>
      <c r="Z107" s="446"/>
      <c r="AA107" s="446"/>
      <c r="AB107" s="446"/>
      <c r="AC107" s="446"/>
      <c r="AD107" s="446"/>
      <c r="AE107" s="446"/>
      <c r="AF107" s="446"/>
      <c r="AG107" s="446"/>
      <c r="AH107" s="442"/>
      <c r="AI107" s="442"/>
      <c r="AJ107" s="442"/>
      <c r="AK107" s="442"/>
      <c r="AL107" s="442"/>
      <c r="AM107" s="442"/>
      <c r="AN107" s="442"/>
      <c r="AO107" s="442"/>
      <c r="AP107" s="442"/>
      <c r="AQ107" s="442"/>
      <c r="AR107" s="442"/>
      <c r="AS107" s="442"/>
      <c r="AT107" s="442"/>
      <c r="AU107" s="442"/>
      <c r="AV107" s="442"/>
      <c r="AW107" s="442"/>
      <c r="AX107" s="442"/>
      <c r="AY107" s="442"/>
      <c r="AZ107" s="442"/>
      <c r="BA107" s="442"/>
    </row>
    <row r="108" spans="1:53" x14ac:dyDescent="0.2">
      <c r="A108" s="442"/>
      <c r="B108" s="442"/>
      <c r="C108" s="442"/>
      <c r="D108" s="442"/>
      <c r="E108" s="442"/>
      <c r="F108" s="442"/>
      <c r="G108" s="446"/>
      <c r="H108" s="446"/>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2"/>
      <c r="AI108" s="442"/>
      <c r="AJ108" s="442"/>
      <c r="AK108" s="442"/>
      <c r="AL108" s="442"/>
      <c r="AM108" s="442"/>
      <c r="AN108" s="442"/>
      <c r="AO108" s="442"/>
      <c r="AP108" s="442"/>
      <c r="AQ108" s="442"/>
      <c r="AR108" s="442"/>
      <c r="AS108" s="442"/>
      <c r="AT108" s="442"/>
      <c r="AU108" s="442"/>
      <c r="AV108" s="442"/>
      <c r="AW108" s="442"/>
      <c r="AX108" s="442"/>
      <c r="AY108" s="442"/>
      <c r="AZ108" s="442"/>
      <c r="BA108" s="442"/>
    </row>
    <row r="109" spans="1:53" x14ac:dyDescent="0.2">
      <c r="A109" s="442"/>
      <c r="B109" s="442"/>
      <c r="C109" s="442"/>
      <c r="D109" s="442"/>
      <c r="E109" s="442"/>
      <c r="F109" s="442"/>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46"/>
      <c r="AD109" s="446"/>
      <c r="AE109" s="446"/>
      <c r="AF109" s="446"/>
      <c r="AG109" s="446"/>
      <c r="AH109" s="442"/>
      <c r="AI109" s="442"/>
      <c r="AJ109" s="442"/>
      <c r="AK109" s="442"/>
      <c r="AL109" s="442"/>
      <c r="AM109" s="442"/>
      <c r="AN109" s="442"/>
      <c r="AO109" s="442"/>
      <c r="AP109" s="442"/>
      <c r="AQ109" s="442"/>
      <c r="AR109" s="442"/>
      <c r="AS109" s="442"/>
      <c r="AT109" s="442"/>
      <c r="AU109" s="442"/>
      <c r="AV109" s="442"/>
      <c r="AW109" s="442"/>
      <c r="AX109" s="442"/>
      <c r="AY109" s="442"/>
      <c r="AZ109" s="442"/>
      <c r="BA109" s="442"/>
    </row>
    <row r="110" spans="1:53" x14ac:dyDescent="0.2">
      <c r="A110" s="442"/>
      <c r="B110" s="442"/>
      <c r="C110" s="442"/>
      <c r="D110" s="442"/>
      <c r="E110" s="442"/>
      <c r="F110" s="442"/>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6"/>
      <c r="AD110" s="446"/>
      <c r="AE110" s="446"/>
      <c r="AF110" s="446"/>
      <c r="AG110" s="446"/>
      <c r="AH110" s="442"/>
      <c r="AI110" s="442"/>
      <c r="AJ110" s="442"/>
      <c r="AK110" s="442"/>
      <c r="AL110" s="442"/>
      <c r="AM110" s="442"/>
      <c r="AN110" s="442"/>
      <c r="AO110" s="442"/>
      <c r="AP110" s="442"/>
      <c r="AQ110" s="442"/>
      <c r="AR110" s="442"/>
      <c r="AS110" s="442"/>
      <c r="AT110" s="442"/>
      <c r="AU110" s="442"/>
      <c r="AV110" s="442"/>
      <c r="AW110" s="442"/>
      <c r="AX110" s="442"/>
      <c r="AY110" s="442"/>
      <c r="AZ110" s="442"/>
      <c r="BA110" s="442"/>
    </row>
    <row r="111" spans="1:53" x14ac:dyDescent="0.2">
      <c r="A111" s="442"/>
      <c r="B111" s="442"/>
      <c r="C111" s="442"/>
      <c r="D111" s="442"/>
      <c r="E111" s="442"/>
      <c r="F111" s="442"/>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2"/>
      <c r="AI111" s="442"/>
      <c r="AJ111" s="442"/>
      <c r="AK111" s="442"/>
      <c r="AL111" s="442"/>
      <c r="AM111" s="442"/>
      <c r="AN111" s="442"/>
      <c r="AO111" s="442"/>
      <c r="AP111" s="442"/>
      <c r="AQ111" s="442"/>
      <c r="AR111" s="442"/>
      <c r="AS111" s="442"/>
      <c r="AT111" s="442"/>
      <c r="AU111" s="442"/>
      <c r="AV111" s="442"/>
      <c r="AW111" s="442"/>
      <c r="AX111" s="442"/>
      <c r="AY111" s="442"/>
      <c r="AZ111" s="442"/>
      <c r="BA111" s="442"/>
    </row>
    <row r="112" spans="1:53" x14ac:dyDescent="0.2">
      <c r="A112" s="442"/>
      <c r="B112" s="442"/>
      <c r="C112" s="442"/>
      <c r="D112" s="442"/>
      <c r="E112" s="442"/>
      <c r="F112" s="442"/>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2"/>
      <c r="AI112" s="442"/>
      <c r="AJ112" s="442"/>
      <c r="AK112" s="442"/>
      <c r="AL112" s="442"/>
      <c r="AM112" s="442"/>
      <c r="AN112" s="442"/>
      <c r="AO112" s="442"/>
      <c r="AP112" s="442"/>
      <c r="AQ112" s="442"/>
      <c r="AR112" s="442"/>
      <c r="AS112" s="442"/>
      <c r="AT112" s="442"/>
      <c r="AU112" s="442"/>
      <c r="AV112" s="442"/>
      <c r="AW112" s="442"/>
      <c r="AX112" s="442"/>
      <c r="AY112" s="442"/>
      <c r="AZ112" s="442"/>
      <c r="BA112" s="442"/>
    </row>
    <row r="113" spans="1:53" x14ac:dyDescent="0.2">
      <c r="A113" s="442"/>
      <c r="B113" s="442"/>
      <c r="C113" s="442"/>
      <c r="D113" s="442"/>
      <c r="E113" s="442"/>
      <c r="F113" s="442"/>
      <c r="G113" s="446"/>
      <c r="H113" s="446"/>
      <c r="I113" s="446"/>
      <c r="J113" s="446"/>
      <c r="K113" s="446"/>
      <c r="L113" s="446"/>
      <c r="M113" s="446"/>
      <c r="N113" s="446"/>
      <c r="O113" s="446"/>
      <c r="P113" s="446"/>
      <c r="Q113" s="446"/>
      <c r="R113" s="446"/>
      <c r="S113" s="446"/>
      <c r="T113" s="446"/>
      <c r="U113" s="446"/>
      <c r="V113" s="446"/>
      <c r="W113" s="446"/>
      <c r="X113" s="446"/>
      <c r="Y113" s="446"/>
      <c r="Z113" s="446"/>
      <c r="AA113" s="446"/>
      <c r="AB113" s="446"/>
      <c r="AC113" s="446"/>
      <c r="AD113" s="446"/>
      <c r="AE113" s="446"/>
      <c r="AF113" s="446"/>
      <c r="AG113" s="446"/>
      <c r="AH113" s="442"/>
      <c r="AI113" s="442"/>
      <c r="AJ113" s="442"/>
      <c r="AK113" s="442"/>
      <c r="AL113" s="442"/>
      <c r="AM113" s="442"/>
      <c r="AN113" s="442"/>
      <c r="AO113" s="442"/>
      <c r="AP113" s="442"/>
      <c r="AQ113" s="442"/>
      <c r="AR113" s="442"/>
      <c r="AS113" s="442"/>
      <c r="AT113" s="442"/>
      <c r="AU113" s="442"/>
      <c r="AV113" s="442"/>
      <c r="AW113" s="442"/>
      <c r="AX113" s="442"/>
      <c r="AY113" s="442"/>
      <c r="AZ113" s="442"/>
      <c r="BA113" s="442"/>
    </row>
    <row r="114" spans="1:53" x14ac:dyDescent="0.2">
      <c r="A114" s="442"/>
      <c r="B114" s="442"/>
      <c r="C114" s="442"/>
      <c r="D114" s="442"/>
      <c r="E114" s="442"/>
      <c r="F114" s="442"/>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46"/>
      <c r="AE114" s="446"/>
      <c r="AF114" s="446"/>
      <c r="AG114" s="446"/>
      <c r="AH114" s="442"/>
      <c r="AI114" s="442"/>
      <c r="AJ114" s="442"/>
      <c r="AK114" s="442"/>
      <c r="AL114" s="442"/>
      <c r="AM114" s="442"/>
      <c r="AN114" s="442"/>
      <c r="AO114" s="442"/>
      <c r="AP114" s="442"/>
      <c r="AQ114" s="442"/>
      <c r="AR114" s="442"/>
      <c r="AS114" s="442"/>
      <c r="AT114" s="442"/>
      <c r="AU114" s="442"/>
      <c r="AV114" s="442"/>
      <c r="AW114" s="442"/>
      <c r="AX114" s="442"/>
      <c r="AY114" s="442"/>
      <c r="AZ114" s="442"/>
      <c r="BA114" s="442"/>
    </row>
    <row r="115" spans="1:53" x14ac:dyDescent="0.2">
      <c r="A115" s="442"/>
      <c r="B115" s="442"/>
      <c r="C115" s="442"/>
      <c r="D115" s="442"/>
      <c r="E115" s="442"/>
      <c r="F115" s="442"/>
      <c r="G115" s="446"/>
      <c r="H115" s="446"/>
      <c r="I115" s="446"/>
      <c r="J115" s="446"/>
      <c r="K115" s="446"/>
      <c r="L115" s="446"/>
      <c r="M115" s="446"/>
      <c r="N115" s="446"/>
      <c r="O115" s="446"/>
      <c r="P115" s="446"/>
      <c r="Q115" s="446"/>
      <c r="R115" s="446"/>
      <c r="S115" s="446"/>
      <c r="T115" s="446"/>
      <c r="U115" s="446"/>
      <c r="V115" s="446"/>
      <c r="W115" s="446"/>
      <c r="X115" s="446"/>
      <c r="Y115" s="446"/>
      <c r="Z115" s="446"/>
      <c r="AA115" s="446"/>
      <c r="AB115" s="446"/>
      <c r="AC115" s="446"/>
      <c r="AD115" s="446"/>
      <c r="AE115" s="446"/>
      <c r="AF115" s="446"/>
      <c r="AG115" s="446"/>
      <c r="AH115" s="442"/>
      <c r="AI115" s="442"/>
      <c r="AJ115" s="442"/>
      <c r="AK115" s="442"/>
      <c r="AL115" s="442"/>
      <c r="AM115" s="442"/>
      <c r="AN115" s="442"/>
      <c r="AO115" s="442"/>
      <c r="AP115" s="442"/>
      <c r="AQ115" s="442"/>
      <c r="AR115" s="442"/>
      <c r="AS115" s="442"/>
      <c r="AT115" s="442"/>
      <c r="AU115" s="442"/>
      <c r="AV115" s="442"/>
      <c r="AW115" s="442"/>
      <c r="AX115" s="442"/>
      <c r="AY115" s="442"/>
      <c r="AZ115" s="442"/>
      <c r="BA115" s="442"/>
    </row>
    <row r="116" spans="1:53" x14ac:dyDescent="0.2">
      <c r="A116" s="442"/>
      <c r="B116" s="442"/>
      <c r="C116" s="442"/>
      <c r="D116" s="442"/>
      <c r="E116" s="442"/>
      <c r="F116" s="442"/>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446"/>
      <c r="AD116" s="446"/>
      <c r="AE116" s="446"/>
      <c r="AF116" s="446"/>
      <c r="AG116" s="446"/>
      <c r="AH116" s="442"/>
      <c r="AI116" s="442"/>
      <c r="AJ116" s="442"/>
      <c r="AK116" s="442"/>
      <c r="AL116" s="442"/>
      <c r="AM116" s="442"/>
      <c r="AN116" s="442"/>
      <c r="AO116" s="442"/>
      <c r="AP116" s="442"/>
      <c r="AQ116" s="442"/>
      <c r="AR116" s="442"/>
      <c r="AS116" s="442"/>
      <c r="AT116" s="442"/>
      <c r="AU116" s="442"/>
      <c r="AV116" s="442"/>
      <c r="AW116" s="442"/>
      <c r="AX116" s="442"/>
      <c r="AY116" s="442"/>
      <c r="AZ116" s="442"/>
      <c r="BA116" s="442"/>
    </row>
    <row r="117" spans="1:53" x14ac:dyDescent="0.2">
      <c r="A117" s="442"/>
      <c r="B117" s="442"/>
      <c r="C117" s="442"/>
      <c r="D117" s="442"/>
      <c r="E117" s="442"/>
      <c r="F117" s="442"/>
      <c r="G117" s="446"/>
      <c r="H117" s="446"/>
      <c r="I117" s="446"/>
      <c r="J117" s="446"/>
      <c r="K117" s="446"/>
      <c r="L117" s="446"/>
      <c r="M117" s="446"/>
      <c r="N117" s="446"/>
      <c r="O117" s="446"/>
      <c r="P117" s="446"/>
      <c r="Q117" s="446"/>
      <c r="R117" s="446"/>
      <c r="S117" s="446"/>
      <c r="T117" s="446"/>
      <c r="U117" s="446"/>
      <c r="V117" s="446"/>
      <c r="W117" s="446"/>
      <c r="X117" s="446"/>
      <c r="Y117" s="446"/>
      <c r="Z117" s="446"/>
      <c r="AA117" s="446"/>
      <c r="AB117" s="446"/>
      <c r="AC117" s="446"/>
      <c r="AD117" s="446"/>
      <c r="AE117" s="446"/>
      <c r="AF117" s="446"/>
      <c r="AG117" s="446"/>
      <c r="AH117" s="442"/>
      <c r="AI117" s="442"/>
      <c r="AJ117" s="442"/>
      <c r="AK117" s="442"/>
      <c r="AL117" s="442"/>
      <c r="AM117" s="442"/>
      <c r="AN117" s="442"/>
      <c r="AO117" s="442"/>
      <c r="AP117" s="442"/>
      <c r="AQ117" s="442"/>
      <c r="AR117" s="442"/>
      <c r="AS117" s="442"/>
      <c r="AT117" s="442"/>
      <c r="AU117" s="442"/>
      <c r="AV117" s="442"/>
      <c r="AW117" s="442"/>
      <c r="AX117" s="442"/>
      <c r="AY117" s="442"/>
      <c r="AZ117" s="442"/>
      <c r="BA117" s="442"/>
    </row>
    <row r="118" spans="1:53" x14ac:dyDescent="0.2">
      <c r="A118" s="442"/>
      <c r="B118" s="442"/>
      <c r="C118" s="442"/>
      <c r="D118" s="442"/>
      <c r="E118" s="442"/>
      <c r="F118" s="442"/>
      <c r="G118" s="446"/>
      <c r="H118" s="446"/>
      <c r="I118" s="446"/>
      <c r="J118" s="446"/>
      <c r="K118" s="446"/>
      <c r="L118" s="446"/>
      <c r="M118" s="446"/>
      <c r="N118" s="446"/>
      <c r="O118" s="446"/>
      <c r="P118" s="446"/>
      <c r="Q118" s="446"/>
      <c r="R118" s="446"/>
      <c r="S118" s="446"/>
      <c r="T118" s="446"/>
      <c r="U118" s="446"/>
      <c r="V118" s="446"/>
      <c r="W118" s="446"/>
      <c r="X118" s="446"/>
      <c r="Y118" s="446"/>
      <c r="Z118" s="446"/>
      <c r="AA118" s="446"/>
      <c r="AB118" s="446"/>
      <c r="AC118" s="446"/>
      <c r="AD118" s="446"/>
      <c r="AE118" s="446"/>
      <c r="AF118" s="446"/>
      <c r="AG118" s="446"/>
      <c r="AH118" s="442"/>
      <c r="AI118" s="442"/>
      <c r="AJ118" s="442"/>
      <c r="AK118" s="442"/>
      <c r="AL118" s="442"/>
      <c r="AM118" s="442"/>
      <c r="AN118" s="442"/>
      <c r="AO118" s="442"/>
      <c r="AP118" s="442"/>
      <c r="AQ118" s="442"/>
      <c r="AR118" s="442"/>
      <c r="AS118" s="442"/>
      <c r="AT118" s="442"/>
      <c r="AU118" s="442"/>
      <c r="AV118" s="442"/>
      <c r="AW118" s="442"/>
      <c r="AX118" s="442"/>
      <c r="AY118" s="442"/>
      <c r="AZ118" s="442"/>
      <c r="BA118" s="442"/>
    </row>
    <row r="119" spans="1:53" x14ac:dyDescent="0.2">
      <c r="A119" s="442"/>
      <c r="B119" s="442"/>
      <c r="C119" s="442"/>
      <c r="D119" s="442"/>
      <c r="E119" s="442"/>
      <c r="F119" s="442"/>
      <c r="G119" s="446"/>
      <c r="H119" s="446"/>
      <c r="I119" s="446"/>
      <c r="J119" s="446"/>
      <c r="K119" s="446"/>
      <c r="L119" s="446"/>
      <c r="M119" s="446"/>
      <c r="N119" s="446"/>
      <c r="O119" s="446"/>
      <c r="P119" s="446"/>
      <c r="Q119" s="446"/>
      <c r="R119" s="446"/>
      <c r="S119" s="446"/>
      <c r="T119" s="446"/>
      <c r="U119" s="446"/>
      <c r="V119" s="446"/>
      <c r="W119" s="446"/>
      <c r="X119" s="446"/>
      <c r="Y119" s="446"/>
      <c r="Z119" s="446"/>
      <c r="AA119" s="446"/>
      <c r="AB119" s="446"/>
      <c r="AC119" s="446"/>
      <c r="AD119" s="446"/>
      <c r="AE119" s="446"/>
      <c r="AF119" s="446"/>
      <c r="AG119" s="446"/>
      <c r="AH119" s="442"/>
      <c r="AI119" s="442"/>
      <c r="AJ119" s="442"/>
      <c r="AK119" s="442"/>
      <c r="AL119" s="442"/>
      <c r="AM119" s="442"/>
      <c r="AN119" s="442"/>
      <c r="AO119" s="442"/>
      <c r="AP119" s="442"/>
      <c r="AQ119" s="442"/>
      <c r="AR119" s="442"/>
      <c r="AS119" s="442"/>
      <c r="AT119" s="442"/>
      <c r="AU119" s="442"/>
      <c r="AV119" s="442"/>
      <c r="AW119" s="442"/>
      <c r="AX119" s="442"/>
      <c r="AY119" s="442"/>
      <c r="AZ119" s="442"/>
      <c r="BA119" s="442"/>
    </row>
    <row r="120" spans="1:53" x14ac:dyDescent="0.2">
      <c r="A120" s="442"/>
      <c r="B120" s="442"/>
      <c r="C120" s="442"/>
      <c r="D120" s="442"/>
      <c r="E120" s="442"/>
      <c r="F120" s="442"/>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46"/>
      <c r="AE120" s="446"/>
      <c r="AF120" s="446"/>
      <c r="AG120" s="446"/>
      <c r="AH120" s="442"/>
      <c r="AI120" s="442"/>
      <c r="AJ120" s="442"/>
      <c r="AK120" s="442"/>
      <c r="AL120" s="442"/>
      <c r="AM120" s="442"/>
      <c r="AN120" s="442"/>
      <c r="AO120" s="442"/>
      <c r="AP120" s="442"/>
      <c r="AQ120" s="442"/>
      <c r="AR120" s="442"/>
      <c r="AS120" s="442"/>
      <c r="AT120" s="442"/>
      <c r="AU120" s="442"/>
      <c r="AV120" s="442"/>
      <c r="AW120" s="442"/>
      <c r="AX120" s="442"/>
      <c r="AY120" s="442"/>
      <c r="AZ120" s="442"/>
      <c r="BA120" s="442"/>
    </row>
    <row r="121" spans="1:53" x14ac:dyDescent="0.2">
      <c r="A121" s="442"/>
      <c r="B121" s="442"/>
      <c r="C121" s="442"/>
      <c r="D121" s="442"/>
      <c r="E121" s="442"/>
      <c r="F121" s="442"/>
      <c r="G121" s="446"/>
      <c r="H121" s="446"/>
      <c r="I121" s="446"/>
      <c r="J121" s="446"/>
      <c r="K121" s="446"/>
      <c r="L121" s="446"/>
      <c r="M121" s="446"/>
      <c r="N121" s="446"/>
      <c r="O121" s="446"/>
      <c r="P121" s="446"/>
      <c r="Q121" s="446"/>
      <c r="R121" s="446"/>
      <c r="S121" s="446"/>
      <c r="T121" s="446"/>
      <c r="U121" s="446"/>
      <c r="V121" s="446"/>
      <c r="W121" s="446"/>
      <c r="X121" s="446"/>
      <c r="Y121" s="446"/>
      <c r="Z121" s="446"/>
      <c r="AA121" s="446"/>
      <c r="AB121" s="446"/>
      <c r="AC121" s="446"/>
      <c r="AD121" s="446"/>
      <c r="AE121" s="446"/>
      <c r="AF121" s="446"/>
      <c r="AG121" s="446"/>
      <c r="AH121" s="442"/>
      <c r="AI121" s="442"/>
      <c r="AJ121" s="442"/>
      <c r="AK121" s="442"/>
      <c r="AL121" s="442"/>
      <c r="AM121" s="442"/>
      <c r="AN121" s="442"/>
      <c r="AO121" s="442"/>
      <c r="AP121" s="442"/>
      <c r="AQ121" s="442"/>
      <c r="AR121" s="442"/>
      <c r="AS121" s="442"/>
      <c r="AT121" s="442"/>
      <c r="AU121" s="442"/>
      <c r="AV121" s="442"/>
      <c r="AW121" s="442"/>
      <c r="AX121" s="442"/>
      <c r="AY121" s="442"/>
      <c r="AZ121" s="442"/>
      <c r="BA121" s="442"/>
    </row>
    <row r="122" spans="1:53" x14ac:dyDescent="0.2">
      <c r="A122" s="442"/>
      <c r="B122" s="442"/>
      <c r="C122" s="442"/>
      <c r="D122" s="442"/>
      <c r="E122" s="442"/>
      <c r="F122" s="442"/>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46"/>
      <c r="AD122" s="446"/>
      <c r="AE122" s="446"/>
      <c r="AF122" s="446"/>
      <c r="AG122" s="446"/>
      <c r="AH122" s="442"/>
      <c r="AI122" s="442"/>
      <c r="AJ122" s="442"/>
      <c r="AK122" s="442"/>
      <c r="AL122" s="442"/>
      <c r="AM122" s="442"/>
      <c r="AN122" s="442"/>
      <c r="AO122" s="442"/>
      <c r="AP122" s="442"/>
      <c r="AQ122" s="442"/>
      <c r="AR122" s="442"/>
      <c r="AS122" s="442"/>
      <c r="AT122" s="442"/>
      <c r="AU122" s="442"/>
      <c r="AV122" s="442"/>
      <c r="AW122" s="442"/>
      <c r="AX122" s="442"/>
      <c r="AY122" s="442"/>
      <c r="AZ122" s="442"/>
      <c r="BA122" s="442"/>
    </row>
    <row r="123" spans="1:53" x14ac:dyDescent="0.2">
      <c r="A123" s="442"/>
      <c r="B123" s="442"/>
      <c r="C123" s="442"/>
      <c r="D123" s="442"/>
      <c r="E123" s="442"/>
      <c r="F123" s="442"/>
      <c r="G123" s="446"/>
      <c r="H123" s="446"/>
      <c r="I123" s="446"/>
      <c r="J123" s="446"/>
      <c r="K123" s="446"/>
      <c r="L123" s="446"/>
      <c r="M123" s="446"/>
      <c r="N123" s="446"/>
      <c r="O123" s="446"/>
      <c r="P123" s="446"/>
      <c r="Q123" s="446"/>
      <c r="R123" s="446"/>
      <c r="S123" s="446"/>
      <c r="T123" s="446"/>
      <c r="U123" s="446"/>
      <c r="V123" s="446"/>
      <c r="W123" s="446"/>
      <c r="X123" s="446"/>
      <c r="Y123" s="446"/>
      <c r="Z123" s="446"/>
      <c r="AA123" s="446"/>
      <c r="AB123" s="446"/>
      <c r="AC123" s="446"/>
      <c r="AD123" s="446"/>
      <c r="AE123" s="446"/>
      <c r="AF123" s="446"/>
      <c r="AG123" s="446"/>
      <c r="AH123" s="442"/>
      <c r="AI123" s="442"/>
      <c r="AJ123" s="442"/>
      <c r="AK123" s="442"/>
      <c r="AL123" s="442"/>
      <c r="AM123" s="442"/>
      <c r="AN123" s="442"/>
      <c r="AO123" s="442"/>
      <c r="AP123" s="442"/>
      <c r="AQ123" s="442"/>
      <c r="AR123" s="442"/>
      <c r="AS123" s="442"/>
      <c r="AT123" s="442"/>
      <c r="AU123" s="442"/>
      <c r="AV123" s="442"/>
      <c r="AW123" s="442"/>
      <c r="AX123" s="442"/>
      <c r="AY123" s="442"/>
      <c r="AZ123" s="442"/>
      <c r="BA123" s="442"/>
    </row>
    <row r="124" spans="1:53" x14ac:dyDescent="0.2">
      <c r="A124" s="442"/>
      <c r="B124" s="442"/>
      <c r="C124" s="442"/>
      <c r="D124" s="442"/>
      <c r="E124" s="442"/>
      <c r="F124" s="442"/>
      <c r="G124" s="446"/>
      <c r="H124" s="446"/>
      <c r="I124" s="446"/>
      <c r="J124" s="446"/>
      <c r="K124" s="446"/>
      <c r="L124" s="446"/>
      <c r="M124" s="446"/>
      <c r="N124" s="446"/>
      <c r="O124" s="446"/>
      <c r="P124" s="446"/>
      <c r="Q124" s="446"/>
      <c r="R124" s="446"/>
      <c r="S124" s="446"/>
      <c r="T124" s="446"/>
      <c r="U124" s="446"/>
      <c r="V124" s="446"/>
      <c r="W124" s="446"/>
      <c r="X124" s="446"/>
      <c r="Y124" s="446"/>
      <c r="Z124" s="446"/>
      <c r="AA124" s="446"/>
      <c r="AB124" s="446"/>
      <c r="AC124" s="446"/>
      <c r="AD124" s="446"/>
      <c r="AE124" s="446"/>
      <c r="AF124" s="446"/>
      <c r="AG124" s="446"/>
      <c r="AH124" s="442"/>
      <c r="AI124" s="442"/>
      <c r="AJ124" s="442"/>
      <c r="AK124" s="442"/>
      <c r="AL124" s="442"/>
      <c r="AM124" s="442"/>
      <c r="AN124" s="442"/>
      <c r="AO124" s="442"/>
      <c r="AP124" s="442"/>
      <c r="AQ124" s="442"/>
      <c r="AR124" s="442"/>
      <c r="AS124" s="442"/>
      <c r="AT124" s="442"/>
      <c r="AU124" s="442"/>
      <c r="AV124" s="442"/>
      <c r="AW124" s="442"/>
      <c r="AX124" s="442"/>
      <c r="AY124" s="442"/>
      <c r="AZ124" s="442"/>
      <c r="BA124" s="442"/>
    </row>
    <row r="125" spans="1:53" x14ac:dyDescent="0.2">
      <c r="A125" s="442"/>
      <c r="B125" s="442"/>
      <c r="C125" s="442"/>
      <c r="D125" s="442"/>
      <c r="E125" s="442"/>
      <c r="F125" s="442"/>
      <c r="G125" s="446"/>
      <c r="H125" s="446"/>
      <c r="I125" s="446"/>
      <c r="J125" s="446"/>
      <c r="K125" s="446"/>
      <c r="L125" s="446"/>
      <c r="M125" s="446"/>
      <c r="N125" s="446"/>
      <c r="O125" s="446"/>
      <c r="P125" s="446"/>
      <c r="Q125" s="446"/>
      <c r="R125" s="446"/>
      <c r="S125" s="446"/>
      <c r="T125" s="446"/>
      <c r="U125" s="446"/>
      <c r="V125" s="446"/>
      <c r="W125" s="446"/>
      <c r="X125" s="446"/>
      <c r="Y125" s="446"/>
      <c r="Z125" s="446"/>
      <c r="AA125" s="446"/>
      <c r="AB125" s="446"/>
      <c r="AC125" s="446"/>
      <c r="AD125" s="446"/>
      <c r="AE125" s="446"/>
      <c r="AF125" s="446"/>
      <c r="AG125" s="446"/>
      <c r="AH125" s="442"/>
      <c r="AI125" s="442"/>
      <c r="AJ125" s="442"/>
      <c r="AK125" s="442"/>
      <c r="AL125" s="442"/>
      <c r="AM125" s="442"/>
      <c r="AN125" s="442"/>
      <c r="AO125" s="442"/>
      <c r="AP125" s="442"/>
      <c r="AQ125" s="442"/>
      <c r="AR125" s="442"/>
      <c r="AS125" s="442"/>
      <c r="AT125" s="442"/>
      <c r="AU125" s="442"/>
      <c r="AV125" s="442"/>
      <c r="AW125" s="442"/>
      <c r="AX125" s="442"/>
      <c r="AY125" s="442"/>
      <c r="AZ125" s="442"/>
      <c r="BA125" s="442"/>
    </row>
    <row r="126" spans="1:53" x14ac:dyDescent="0.2">
      <c r="A126" s="442"/>
      <c r="B126" s="442"/>
      <c r="C126" s="442"/>
      <c r="D126" s="442"/>
      <c r="E126" s="442"/>
      <c r="F126" s="442"/>
      <c r="G126" s="446"/>
      <c r="H126" s="446"/>
      <c r="I126" s="446"/>
      <c r="J126" s="446"/>
      <c r="K126" s="446"/>
      <c r="L126" s="446"/>
      <c r="M126" s="446"/>
      <c r="N126" s="446"/>
      <c r="O126" s="446"/>
      <c r="P126" s="446"/>
      <c r="Q126" s="446"/>
      <c r="R126" s="446"/>
      <c r="S126" s="446"/>
      <c r="T126" s="446"/>
      <c r="U126" s="446"/>
      <c r="V126" s="446"/>
      <c r="W126" s="446"/>
      <c r="X126" s="446"/>
      <c r="Y126" s="446"/>
      <c r="Z126" s="446"/>
      <c r="AA126" s="446"/>
      <c r="AB126" s="446"/>
      <c r="AC126" s="446"/>
      <c r="AD126" s="446"/>
      <c r="AE126" s="446"/>
      <c r="AF126" s="446"/>
      <c r="AG126" s="446"/>
      <c r="AH126" s="442"/>
      <c r="AI126" s="442"/>
      <c r="AJ126" s="442"/>
      <c r="AK126" s="442"/>
      <c r="AL126" s="442"/>
      <c r="AM126" s="442"/>
      <c r="AN126" s="442"/>
      <c r="AO126" s="442"/>
      <c r="AP126" s="442"/>
      <c r="AQ126" s="442"/>
      <c r="AR126" s="442"/>
      <c r="AS126" s="442"/>
      <c r="AT126" s="442"/>
      <c r="AU126" s="442"/>
      <c r="AV126" s="442"/>
      <c r="AW126" s="442"/>
      <c r="AX126" s="442"/>
      <c r="AY126" s="442"/>
      <c r="AZ126" s="442"/>
      <c r="BA126" s="442"/>
    </row>
    <row r="127" spans="1:53" x14ac:dyDescent="0.2">
      <c r="A127" s="442"/>
      <c r="B127" s="442"/>
      <c r="C127" s="442"/>
      <c r="D127" s="442"/>
      <c r="E127" s="442"/>
      <c r="F127" s="442"/>
      <c r="G127" s="446"/>
      <c r="H127" s="446"/>
      <c r="I127" s="446"/>
      <c r="J127" s="446"/>
      <c r="K127" s="446"/>
      <c r="L127" s="446"/>
      <c r="M127" s="446"/>
      <c r="N127" s="446"/>
      <c r="O127" s="446"/>
      <c r="P127" s="446"/>
      <c r="Q127" s="446"/>
      <c r="R127" s="446"/>
      <c r="S127" s="446"/>
      <c r="T127" s="446"/>
      <c r="U127" s="446"/>
      <c r="V127" s="446"/>
      <c r="W127" s="446"/>
      <c r="X127" s="446"/>
      <c r="Y127" s="446"/>
      <c r="Z127" s="446"/>
      <c r="AA127" s="446"/>
      <c r="AB127" s="446"/>
      <c r="AC127" s="446"/>
      <c r="AD127" s="446"/>
      <c r="AE127" s="446"/>
      <c r="AF127" s="446"/>
      <c r="AG127" s="446"/>
      <c r="AH127" s="442"/>
      <c r="AI127" s="442"/>
      <c r="AJ127" s="442"/>
      <c r="AK127" s="442"/>
      <c r="AL127" s="442"/>
      <c r="AM127" s="442"/>
      <c r="AN127" s="442"/>
      <c r="AO127" s="442"/>
      <c r="AP127" s="442"/>
      <c r="AQ127" s="442"/>
      <c r="AR127" s="442"/>
      <c r="AS127" s="442"/>
      <c r="AT127" s="442"/>
      <c r="AU127" s="442"/>
      <c r="AV127" s="442"/>
      <c r="AW127" s="442"/>
      <c r="AX127" s="442"/>
      <c r="AY127" s="442"/>
      <c r="AZ127" s="442"/>
      <c r="BA127" s="442"/>
    </row>
    <row r="128" spans="1:53" x14ac:dyDescent="0.2">
      <c r="A128" s="442"/>
      <c r="B128" s="442"/>
      <c r="C128" s="442"/>
      <c r="D128" s="442"/>
      <c r="E128" s="442"/>
      <c r="F128" s="442"/>
      <c r="G128" s="446"/>
      <c r="H128" s="446"/>
      <c r="I128" s="446"/>
      <c r="J128" s="446"/>
      <c r="K128" s="446"/>
      <c r="L128" s="446"/>
      <c r="M128" s="446"/>
      <c r="N128" s="446"/>
      <c r="O128" s="446"/>
      <c r="P128" s="446"/>
      <c r="Q128" s="446"/>
      <c r="R128" s="446"/>
      <c r="S128" s="446"/>
      <c r="T128" s="446"/>
      <c r="U128" s="446"/>
      <c r="V128" s="446"/>
      <c r="W128" s="446"/>
      <c r="X128" s="446"/>
      <c r="Y128" s="446"/>
      <c r="Z128" s="446"/>
      <c r="AA128" s="446"/>
      <c r="AB128" s="446"/>
      <c r="AC128" s="446"/>
      <c r="AD128" s="446"/>
      <c r="AE128" s="446"/>
      <c r="AF128" s="446"/>
      <c r="AG128" s="446"/>
      <c r="AH128" s="442"/>
      <c r="AI128" s="442"/>
      <c r="AJ128" s="442"/>
      <c r="AK128" s="442"/>
      <c r="AL128" s="442"/>
      <c r="AM128" s="442"/>
      <c r="AN128" s="442"/>
      <c r="AO128" s="442"/>
      <c r="AP128" s="442"/>
      <c r="AQ128" s="442"/>
      <c r="AR128" s="442"/>
      <c r="AS128" s="442"/>
      <c r="AT128" s="442"/>
      <c r="AU128" s="442"/>
      <c r="AV128" s="442"/>
      <c r="AW128" s="442"/>
      <c r="AX128" s="442"/>
      <c r="AY128" s="442"/>
      <c r="AZ128" s="442"/>
      <c r="BA128" s="442"/>
    </row>
    <row r="129" spans="1:53" x14ac:dyDescent="0.2">
      <c r="A129" s="442"/>
      <c r="B129" s="442"/>
      <c r="C129" s="442"/>
      <c r="D129" s="442"/>
      <c r="E129" s="442"/>
      <c r="F129" s="442"/>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446"/>
      <c r="AC129" s="446"/>
      <c r="AD129" s="446"/>
      <c r="AE129" s="446"/>
      <c r="AF129" s="446"/>
      <c r="AG129" s="446"/>
      <c r="AH129" s="442"/>
      <c r="AI129" s="442"/>
      <c r="AJ129" s="442"/>
      <c r="AK129" s="442"/>
      <c r="AL129" s="442"/>
      <c r="AM129" s="442"/>
      <c r="AN129" s="442"/>
      <c r="AO129" s="442"/>
      <c r="AP129" s="442"/>
      <c r="AQ129" s="442"/>
      <c r="AR129" s="442"/>
      <c r="AS129" s="442"/>
      <c r="AT129" s="442"/>
      <c r="AU129" s="442"/>
      <c r="AV129" s="442"/>
      <c r="AW129" s="442"/>
      <c r="AX129" s="442"/>
      <c r="AY129" s="442"/>
      <c r="AZ129" s="442"/>
      <c r="BA129" s="442"/>
    </row>
  </sheetData>
  <sheetProtection algorithmName="SHA-512" hashValue="hfFvmJjIh1EU6Ho1ArdmOPBkExA9NUvU8gO3usM8ZfxLEmcwzmePA7XsBzKv6Jo+rPbfljb+mWSfoSYXelUuYA==" saltValue="bT3eQK/mC0JKeeTBNMguAA==" spinCount="100000" sheet="1" selectLockedCells="1"/>
  <mergeCells count="8">
    <mergeCell ref="L62:M62"/>
    <mergeCell ref="A98:F98"/>
    <mergeCell ref="F62:G62"/>
    <mergeCell ref="H62:I62"/>
    <mergeCell ref="J62:K62"/>
    <mergeCell ref="A84:F84"/>
    <mergeCell ref="A89:F89"/>
    <mergeCell ref="A94:F94"/>
  </mergeCells>
  <phoneticPr fontId="8" type="noConversion"/>
  <conditionalFormatting sqref="AG7:AG26">
    <cfRule type="cellIs" dxfId="24" priority="3" operator="equal">
      <formula>0</formula>
    </cfRule>
    <cfRule type="cellIs" dxfId="23" priority="11" operator="lessThan">
      <formula>1</formula>
    </cfRule>
    <cfRule type="cellIs" dxfId="22" priority="12" operator="greaterThan">
      <formula>1</formula>
    </cfRule>
    <cfRule type="cellIs" dxfId="21" priority="13" operator="equal">
      <formula>1</formula>
    </cfRule>
  </conditionalFormatting>
  <conditionalFormatting sqref="AI28">
    <cfRule type="cellIs" dxfId="20" priority="9" operator="equal">
      <formula>FALSE</formula>
    </cfRule>
    <cfRule type="cellIs" dxfId="19" priority="10" operator="equal">
      <formula>TRUE</formula>
    </cfRule>
  </conditionalFormatting>
  <conditionalFormatting sqref="AI57">
    <cfRule type="cellIs" dxfId="18" priority="4" operator="equal">
      <formula>FALSE</formula>
    </cfRule>
    <cfRule type="cellIs" dxfId="17" priority="5" operator="equal">
      <formula>TRUE</formula>
    </cfRule>
  </conditionalFormatting>
  <conditionalFormatting sqref="C4">
    <cfRule type="cellIs" dxfId="16" priority="1" operator="equal">
      <formula>"No"</formula>
    </cfRule>
    <cfRule type="cellIs" dxfId="15" priority="2" operator="equal">
      <formula>"Yes"</formula>
    </cfRule>
  </conditionalFormatting>
  <dataValidations count="2">
    <dataValidation type="list" allowBlank="1" showInputMessage="1" showErrorMessage="1" sqref="D7:D26" xr:uid="{3427A1F2-F34E-488A-8D9B-530D20A68762}">
      <formula1>AgeGroup</formula1>
    </dataValidation>
    <dataValidation type="list" allowBlank="1" showInputMessage="1" showErrorMessage="1" sqref="C7:C26" xr:uid="{A9B9DD87-27E3-41A8-A232-DCEE27F5DF43}">
      <formula1>"Propriétaire, Famille, Employé"</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86B5C-A49C-446E-8561-2822120751DA}">
  <sheetPr>
    <tabColor theme="3" tint="0.749992370372631"/>
  </sheetPr>
  <dimension ref="A1:AW180"/>
  <sheetViews>
    <sheetView showGridLines="0" zoomScaleNormal="100" workbookViewId="0">
      <pane xSplit="4" ySplit="6" topLeftCell="E7" activePane="bottomRight" state="frozen"/>
      <selection activeCell="A18" sqref="A18"/>
      <selection pane="topRight" activeCell="A18" sqref="A18"/>
      <selection pane="bottomLeft" activeCell="A18" sqref="A18"/>
      <selection pane="bottomRight" activeCell="J9" sqref="J9"/>
    </sheetView>
  </sheetViews>
  <sheetFormatPr defaultColWidth="8.625" defaultRowHeight="13.5" x14ac:dyDescent="0.2"/>
  <cols>
    <col min="1" max="1" width="8" style="131" hidden="1" customWidth="1"/>
    <col min="2" max="2" width="13" style="131" hidden="1" customWidth="1"/>
    <col min="3" max="3" width="45.5" style="131" customWidth="1"/>
    <col min="4" max="4" width="13.375" style="131" customWidth="1"/>
    <col min="5" max="5" width="1.875" style="353" customWidth="1"/>
    <col min="6" max="6" width="14.375" style="131" customWidth="1"/>
    <col min="7" max="7" width="13.625" style="131" customWidth="1"/>
    <col min="8" max="10" width="12.125" style="131" customWidth="1"/>
    <col min="11" max="11" width="1.125" style="131" customWidth="1"/>
    <col min="12" max="12" width="11.375" style="131" customWidth="1"/>
    <col min="13" max="13" width="3.625" style="354" customWidth="1"/>
    <col min="14" max="14" width="13" style="131" bestFit="1" customWidth="1"/>
    <col min="15" max="15" width="24.875" style="131" hidden="1" customWidth="1"/>
    <col min="16" max="16" width="12.875" style="131" hidden="1" customWidth="1"/>
    <col min="17" max="17" width="5.875" style="131" hidden="1" customWidth="1"/>
    <col min="18" max="18" width="9" style="131" hidden="1" customWidth="1"/>
    <col min="19" max="19" width="9.875" style="131" hidden="1" customWidth="1"/>
    <col min="20" max="20" width="5.5" style="131" hidden="1" customWidth="1"/>
    <col min="21" max="21" width="6.125" style="131" hidden="1" customWidth="1"/>
    <col min="22" max="22" width="5.5" style="131" hidden="1" customWidth="1"/>
    <col min="23" max="23" width="12.875" style="131" hidden="1" customWidth="1"/>
    <col min="24" max="24" width="5.5" style="131" hidden="1" customWidth="1"/>
    <col min="25" max="25" width="6.125" style="131" hidden="1" customWidth="1"/>
    <col min="26" max="16384" width="8.625" style="131"/>
  </cols>
  <sheetData>
    <row r="1" spans="1:49" ht="16.5" x14ac:dyDescent="0.25">
      <c r="C1" s="134" t="s">
        <v>467</v>
      </c>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row>
    <row r="2" spans="1:49" x14ac:dyDescent="0.2">
      <c r="L2" s="354"/>
      <c r="M2" s="131"/>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row>
    <row r="3" spans="1:49" ht="17.100000000000001" customHeight="1" thickBot="1" x14ac:dyDescent="0.25">
      <c r="C3" s="356" t="s">
        <v>468</v>
      </c>
      <c r="D3" s="354" t="str">
        <f>IF(D28=L28,"Yes","No")</f>
        <v>Yes</v>
      </c>
      <c r="L3" s="354"/>
      <c r="M3" s="131"/>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row>
    <row r="4" spans="1:49" ht="14.25" thickBot="1" x14ac:dyDescent="0.25">
      <c r="C4" s="356" t="s">
        <v>469</v>
      </c>
      <c r="D4" s="354" t="str">
        <f>IF(D89=L89,"Yes","No")</f>
        <v>Yes</v>
      </c>
      <c r="L4" s="354"/>
      <c r="M4" s="131"/>
      <c r="N4" s="355"/>
      <c r="O4" s="357" t="s">
        <v>566</v>
      </c>
      <c r="P4" s="355"/>
      <c r="Q4" s="355"/>
      <c r="R4" s="355"/>
      <c r="S4" s="355"/>
      <c r="T4" s="355"/>
      <c r="U4" s="355"/>
      <c r="V4" s="737" t="s">
        <v>681</v>
      </c>
      <c r="W4" s="738"/>
      <c r="X4" s="739"/>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row>
    <row r="5" spans="1:49" ht="14.25" thickBot="1" x14ac:dyDescent="0.25">
      <c r="A5" s="131" t="s">
        <v>682</v>
      </c>
      <c r="C5" s="356" t="s">
        <v>470</v>
      </c>
      <c r="D5" s="354" t="str">
        <f>IF(COUNTIF($M$7:$M$92,"Enter Allocation")&gt;0,"No","Yes")</f>
        <v>Yes</v>
      </c>
      <c r="F5" s="358" t="s">
        <v>546</v>
      </c>
      <c r="G5" s="359"/>
      <c r="H5" s="359"/>
      <c r="I5" s="359"/>
      <c r="J5" s="359"/>
      <c r="K5" s="360"/>
      <c r="L5" s="361"/>
      <c r="M5" s="131"/>
      <c r="N5" s="355"/>
      <c r="O5" s="362" t="s">
        <v>683</v>
      </c>
      <c r="P5" s="363"/>
      <c r="Q5" s="363"/>
      <c r="R5" s="363"/>
      <c r="S5" s="363"/>
      <c r="T5" s="364"/>
      <c r="U5" s="355"/>
      <c r="V5" s="740"/>
      <c r="W5" s="741"/>
      <c r="X5" s="742"/>
      <c r="Y5" s="355"/>
      <c r="Z5" s="355"/>
      <c r="AA5" s="355"/>
      <c r="AB5" s="355"/>
      <c r="AC5" s="355"/>
      <c r="AD5" s="355"/>
      <c r="AE5" s="355"/>
      <c r="AF5" s="355"/>
      <c r="AG5" s="355"/>
      <c r="AH5" s="355"/>
      <c r="AI5" s="355"/>
      <c r="AJ5" s="355"/>
      <c r="AK5" s="355"/>
      <c r="AL5" s="355"/>
      <c r="AM5" s="355"/>
      <c r="AN5" s="355"/>
      <c r="AO5" s="355"/>
      <c r="AP5" s="355"/>
      <c r="AQ5" s="355"/>
      <c r="AR5" s="355"/>
      <c r="AS5" s="355"/>
      <c r="AT5" s="355"/>
      <c r="AU5" s="355"/>
      <c r="AV5" s="355"/>
    </row>
    <row r="6" spans="1:49" ht="45.6" customHeight="1" x14ac:dyDescent="0.2">
      <c r="A6" s="365" t="s">
        <v>684</v>
      </c>
      <c r="B6" s="366" t="s">
        <v>685</v>
      </c>
      <c r="C6" s="367" t="s">
        <v>471</v>
      </c>
      <c r="D6" s="366" t="s">
        <v>545</v>
      </c>
      <c r="E6" s="366"/>
      <c r="F6" s="368" t="s">
        <v>268</v>
      </c>
      <c r="G6" s="366" t="s">
        <v>443</v>
      </c>
      <c r="H6" s="366" t="s">
        <v>382</v>
      </c>
      <c r="I6" s="366" t="s">
        <v>547</v>
      </c>
      <c r="J6" s="366" t="s">
        <v>548</v>
      </c>
      <c r="K6" s="366"/>
      <c r="L6" s="369" t="s">
        <v>270</v>
      </c>
      <c r="M6" s="366"/>
      <c r="N6" s="370"/>
      <c r="O6" s="371" t="s">
        <v>567</v>
      </c>
      <c r="P6" s="370" t="s">
        <v>638</v>
      </c>
      <c r="Q6" s="370" t="s">
        <v>686</v>
      </c>
      <c r="R6" s="370" t="s">
        <v>687</v>
      </c>
      <c r="S6" s="370" t="s">
        <v>688</v>
      </c>
      <c r="T6" s="372" t="s">
        <v>270</v>
      </c>
      <c r="U6" s="355"/>
      <c r="V6" s="371" t="s">
        <v>567</v>
      </c>
      <c r="W6" s="370" t="s">
        <v>638</v>
      </c>
      <c r="X6" s="372" t="s">
        <v>270</v>
      </c>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row>
    <row r="7" spans="1:49" x14ac:dyDescent="0.2">
      <c r="B7" s="373"/>
      <c r="C7" s="367" t="s">
        <v>472</v>
      </c>
      <c r="D7" s="373"/>
      <c r="E7" s="373"/>
      <c r="F7" s="374"/>
      <c r="G7" s="373"/>
      <c r="H7" s="373"/>
      <c r="I7" s="373"/>
      <c r="J7" s="373"/>
      <c r="K7" s="373"/>
      <c r="L7" s="375"/>
      <c r="M7" s="373"/>
      <c r="N7" s="376"/>
      <c r="O7" s="377"/>
      <c r="P7" s="376"/>
      <c r="Q7" s="376"/>
      <c r="R7" s="376"/>
      <c r="S7" s="376"/>
      <c r="T7" s="378"/>
      <c r="U7" s="355"/>
      <c r="V7" s="377"/>
      <c r="W7" s="376"/>
      <c r="X7" s="378"/>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row>
    <row r="8" spans="1:49" x14ac:dyDescent="0.2">
      <c r="A8" s="131">
        <v>10001</v>
      </c>
      <c r="B8" s="354">
        <v>10001</v>
      </c>
      <c r="C8" s="379" t="s">
        <v>168</v>
      </c>
      <c r="D8" s="380">
        <f>Production!O4</f>
        <v>0</v>
      </c>
      <c r="E8" s="381"/>
      <c r="F8" s="663">
        <v>1</v>
      </c>
      <c r="G8" s="664"/>
      <c r="H8" s="664"/>
      <c r="I8" s="664"/>
      <c r="J8" s="664"/>
      <c r="L8" s="382">
        <f t="shared" ref="L8:L27" si="0">IF(SUM(F8:J8)=0,"",SUM(F8:J8))</f>
        <v>1</v>
      </c>
      <c r="M8" s="383" t="str">
        <f t="shared" ref="M8:M27" si="1">IF(AND(D8&lt;&gt;0,L8=""),"Enter Allocation","")</f>
        <v/>
      </c>
      <c r="N8" s="384"/>
      <c r="O8" s="385">
        <f t="shared" ref="O8:O27" si="2">$D8*F8</f>
        <v>0</v>
      </c>
      <c r="P8" s="386">
        <f t="shared" ref="P8:P27" si="3">$D8*G8</f>
        <v>0</v>
      </c>
      <c r="Q8" s="386">
        <f t="shared" ref="Q8:Q27" si="4">$D8*H8</f>
        <v>0</v>
      </c>
      <c r="R8" s="386">
        <f t="shared" ref="R8:R27" si="5">$D8*I8</f>
        <v>0</v>
      </c>
      <c r="S8" s="386">
        <f t="shared" ref="S8:S27" si="6">$D8*J8</f>
        <v>0</v>
      </c>
      <c r="T8" s="387">
        <f t="shared" ref="T8:T28" si="7">SUM(O8:S8)</f>
        <v>0</v>
      </c>
      <c r="U8" s="355"/>
      <c r="V8" s="385">
        <f t="shared" ref="V8:V14" si="8">O8+SUM(Q8,R8)*FedDairy</f>
        <v>0</v>
      </c>
      <c r="W8" s="386">
        <f t="shared" ref="W8:W14" si="9">P8+SUM(Q8,R8)*FedReplace</f>
        <v>0</v>
      </c>
      <c r="X8" s="387">
        <f t="shared" ref="X8:X28" si="10">SUM(V8:W8)</f>
        <v>0</v>
      </c>
      <c r="Y8" s="355"/>
      <c r="Z8" s="355"/>
      <c r="AA8" s="355"/>
      <c r="AB8" s="355"/>
      <c r="AC8" s="355"/>
      <c r="AD8" s="355"/>
      <c r="AE8" s="355"/>
      <c r="AF8" s="355"/>
      <c r="AG8" s="355"/>
      <c r="AH8" s="355"/>
      <c r="AI8" s="355"/>
      <c r="AJ8" s="355"/>
      <c r="AK8" s="355"/>
      <c r="AL8" s="355"/>
      <c r="AM8" s="355"/>
      <c r="AN8" s="355"/>
      <c r="AO8" s="355"/>
      <c r="AP8" s="355"/>
      <c r="AQ8" s="355"/>
      <c r="AR8" s="355"/>
      <c r="AS8" s="355"/>
      <c r="AT8" s="355"/>
      <c r="AU8" s="355"/>
      <c r="AV8" s="355"/>
    </row>
    <row r="9" spans="1:49" x14ac:dyDescent="0.2">
      <c r="A9" s="131">
        <v>10022</v>
      </c>
      <c r="B9" s="354">
        <v>10002</v>
      </c>
      <c r="C9" s="379" t="s">
        <v>473</v>
      </c>
      <c r="D9" s="388"/>
      <c r="E9" s="381"/>
      <c r="F9" s="663"/>
      <c r="G9" s="390"/>
      <c r="H9" s="664"/>
      <c r="I9" s="664"/>
      <c r="J9" s="390"/>
      <c r="L9" s="382" t="str">
        <f t="shared" si="0"/>
        <v/>
      </c>
      <c r="M9" s="383" t="str">
        <f t="shared" si="1"/>
        <v/>
      </c>
      <c r="N9" s="384"/>
      <c r="O9" s="385">
        <f t="shared" si="2"/>
        <v>0</v>
      </c>
      <c r="P9" s="386">
        <f t="shared" si="3"/>
        <v>0</v>
      </c>
      <c r="Q9" s="386">
        <f t="shared" si="4"/>
        <v>0</v>
      </c>
      <c r="R9" s="386">
        <f t="shared" si="5"/>
        <v>0</v>
      </c>
      <c r="S9" s="386">
        <f t="shared" si="6"/>
        <v>0</v>
      </c>
      <c r="T9" s="387">
        <f t="shared" si="7"/>
        <v>0</v>
      </c>
      <c r="U9" s="355"/>
      <c r="V9" s="385">
        <f t="shared" si="8"/>
        <v>0</v>
      </c>
      <c r="W9" s="386">
        <f t="shared" si="9"/>
        <v>0</v>
      </c>
      <c r="X9" s="387">
        <f t="shared" si="10"/>
        <v>0</v>
      </c>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row>
    <row r="10" spans="1:49" x14ac:dyDescent="0.2">
      <c r="A10" s="131">
        <v>10022</v>
      </c>
      <c r="B10" s="354">
        <v>10003</v>
      </c>
      <c r="C10" s="379" t="s">
        <v>474</v>
      </c>
      <c r="D10" s="388"/>
      <c r="E10" s="381"/>
      <c r="F10" s="663"/>
      <c r="G10" s="664">
        <v>1</v>
      </c>
      <c r="H10" s="664"/>
      <c r="I10" s="664"/>
      <c r="J10" s="664"/>
      <c r="L10" s="382">
        <f t="shared" si="0"/>
        <v>1</v>
      </c>
      <c r="M10" s="383" t="str">
        <f t="shared" si="1"/>
        <v/>
      </c>
      <c r="N10" s="384"/>
      <c r="O10" s="385">
        <f t="shared" si="2"/>
        <v>0</v>
      </c>
      <c r="P10" s="386">
        <f t="shared" si="3"/>
        <v>0</v>
      </c>
      <c r="Q10" s="386">
        <f t="shared" si="4"/>
        <v>0</v>
      </c>
      <c r="R10" s="386">
        <f t="shared" si="5"/>
        <v>0</v>
      </c>
      <c r="S10" s="386">
        <f t="shared" si="6"/>
        <v>0</v>
      </c>
      <c r="T10" s="387">
        <f t="shared" si="7"/>
        <v>0</v>
      </c>
      <c r="U10" s="355"/>
      <c r="V10" s="385">
        <f t="shared" si="8"/>
        <v>0</v>
      </c>
      <c r="W10" s="386">
        <f t="shared" si="9"/>
        <v>0</v>
      </c>
      <c r="X10" s="387">
        <f t="shared" si="10"/>
        <v>0</v>
      </c>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row>
    <row r="11" spans="1:49" x14ac:dyDescent="0.2">
      <c r="A11" s="131">
        <v>10022</v>
      </c>
      <c r="B11" s="354">
        <v>10004</v>
      </c>
      <c r="C11" s="379" t="s">
        <v>475</v>
      </c>
      <c r="D11" s="388"/>
      <c r="E11" s="381"/>
      <c r="F11" s="663"/>
      <c r="G11" s="664">
        <v>1</v>
      </c>
      <c r="H11" s="664"/>
      <c r="I11" s="664"/>
      <c r="J11" s="664"/>
      <c r="L11" s="382">
        <f t="shared" si="0"/>
        <v>1</v>
      </c>
      <c r="M11" s="383" t="str">
        <f t="shared" si="1"/>
        <v/>
      </c>
      <c r="N11" s="384"/>
      <c r="O11" s="385">
        <f t="shared" si="2"/>
        <v>0</v>
      </c>
      <c r="P11" s="386">
        <f t="shared" si="3"/>
        <v>0</v>
      </c>
      <c r="Q11" s="386">
        <f t="shared" si="4"/>
        <v>0</v>
      </c>
      <c r="R11" s="386">
        <f t="shared" si="5"/>
        <v>0</v>
      </c>
      <c r="S11" s="386">
        <f t="shared" si="6"/>
        <v>0</v>
      </c>
      <c r="T11" s="387">
        <f t="shared" si="7"/>
        <v>0</v>
      </c>
      <c r="U11" s="355"/>
      <c r="V11" s="385">
        <f t="shared" si="8"/>
        <v>0</v>
      </c>
      <c r="W11" s="386">
        <f t="shared" si="9"/>
        <v>0</v>
      </c>
      <c r="X11" s="387">
        <f t="shared" si="10"/>
        <v>0</v>
      </c>
      <c r="Y11" s="355"/>
      <c r="Z11" s="355"/>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row>
    <row r="12" spans="1:49" x14ac:dyDescent="0.2">
      <c r="A12" s="131">
        <v>10023</v>
      </c>
      <c r="B12" s="354">
        <v>10005</v>
      </c>
      <c r="C12" s="379" t="s">
        <v>476</v>
      </c>
      <c r="D12" s="388"/>
      <c r="E12" s="381"/>
      <c r="F12" s="663">
        <v>1</v>
      </c>
      <c r="G12" s="664"/>
      <c r="H12" s="664"/>
      <c r="I12" s="664"/>
      <c r="J12" s="664"/>
      <c r="L12" s="382">
        <f t="shared" si="0"/>
        <v>1</v>
      </c>
      <c r="M12" s="383" t="str">
        <f t="shared" si="1"/>
        <v/>
      </c>
      <c r="N12" s="384"/>
      <c r="O12" s="385">
        <f t="shared" si="2"/>
        <v>0</v>
      </c>
      <c r="P12" s="386">
        <f t="shared" si="3"/>
        <v>0</v>
      </c>
      <c r="Q12" s="386">
        <f t="shared" si="4"/>
        <v>0</v>
      </c>
      <c r="R12" s="386">
        <f t="shared" si="5"/>
        <v>0</v>
      </c>
      <c r="S12" s="386">
        <f t="shared" si="6"/>
        <v>0</v>
      </c>
      <c r="T12" s="387">
        <f t="shared" si="7"/>
        <v>0</v>
      </c>
      <c r="U12" s="355"/>
      <c r="V12" s="385">
        <f t="shared" si="8"/>
        <v>0</v>
      </c>
      <c r="W12" s="386">
        <f t="shared" si="9"/>
        <v>0</v>
      </c>
      <c r="X12" s="387">
        <f t="shared" si="10"/>
        <v>0</v>
      </c>
      <c r="Y12" s="355"/>
      <c r="Z12" s="355"/>
      <c r="AA12" s="355"/>
      <c r="AB12" s="355"/>
      <c r="AC12" s="355"/>
      <c r="AD12" s="355"/>
      <c r="AE12" s="355"/>
      <c r="AF12" s="355"/>
      <c r="AG12" s="355"/>
      <c r="AH12" s="355"/>
      <c r="AI12" s="355"/>
      <c r="AJ12" s="355"/>
      <c r="AK12" s="355"/>
      <c r="AL12" s="355"/>
      <c r="AM12" s="355"/>
      <c r="AN12" s="355"/>
      <c r="AO12" s="355"/>
      <c r="AP12" s="355"/>
      <c r="AQ12" s="355"/>
      <c r="AR12" s="355"/>
      <c r="AS12" s="355"/>
      <c r="AT12" s="355"/>
      <c r="AU12" s="355"/>
      <c r="AV12" s="355"/>
    </row>
    <row r="13" spans="1:49" x14ac:dyDescent="0.2">
      <c r="A13" s="131">
        <v>10023</v>
      </c>
      <c r="B13" s="354">
        <v>10006</v>
      </c>
      <c r="C13" s="379" t="s">
        <v>477</v>
      </c>
      <c r="D13" s="388"/>
      <c r="E13" s="381"/>
      <c r="F13" s="663">
        <v>1</v>
      </c>
      <c r="G13" s="664"/>
      <c r="H13" s="664"/>
      <c r="I13" s="664"/>
      <c r="J13" s="664"/>
      <c r="L13" s="382">
        <f t="shared" si="0"/>
        <v>1</v>
      </c>
      <c r="M13" s="383" t="str">
        <f t="shared" si="1"/>
        <v/>
      </c>
      <c r="N13" s="384"/>
      <c r="O13" s="385">
        <f t="shared" si="2"/>
        <v>0</v>
      </c>
      <c r="P13" s="386">
        <f t="shared" si="3"/>
        <v>0</v>
      </c>
      <c r="Q13" s="386">
        <f t="shared" si="4"/>
        <v>0</v>
      </c>
      <c r="R13" s="386">
        <f t="shared" si="5"/>
        <v>0</v>
      </c>
      <c r="S13" s="386">
        <f t="shared" si="6"/>
        <v>0</v>
      </c>
      <c r="T13" s="387">
        <f t="shared" si="7"/>
        <v>0</v>
      </c>
      <c r="U13" s="355"/>
      <c r="V13" s="385">
        <f t="shared" si="8"/>
        <v>0</v>
      </c>
      <c r="W13" s="386">
        <f t="shared" si="9"/>
        <v>0</v>
      </c>
      <c r="X13" s="387">
        <f t="shared" si="10"/>
        <v>0</v>
      </c>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row>
    <row r="14" spans="1:49" x14ac:dyDescent="0.2">
      <c r="A14" s="131">
        <v>10023</v>
      </c>
      <c r="B14" s="354">
        <v>10007</v>
      </c>
      <c r="C14" s="379" t="s">
        <v>478</v>
      </c>
      <c r="D14" s="388"/>
      <c r="E14" s="381"/>
      <c r="F14" s="389"/>
      <c r="G14" s="664"/>
      <c r="H14" s="664"/>
      <c r="I14" s="664"/>
      <c r="J14" s="390"/>
      <c r="L14" s="382" t="str">
        <f t="shared" si="0"/>
        <v/>
      </c>
      <c r="M14" s="383" t="str">
        <f t="shared" si="1"/>
        <v/>
      </c>
      <c r="N14" s="384"/>
      <c r="O14" s="385">
        <f t="shared" si="2"/>
        <v>0</v>
      </c>
      <c r="P14" s="386">
        <f t="shared" si="3"/>
        <v>0</v>
      </c>
      <c r="Q14" s="386">
        <f t="shared" si="4"/>
        <v>0</v>
      </c>
      <c r="R14" s="386">
        <f t="shared" si="5"/>
        <v>0</v>
      </c>
      <c r="S14" s="386">
        <f t="shared" si="6"/>
        <v>0</v>
      </c>
      <c r="T14" s="387">
        <f t="shared" si="7"/>
        <v>0</v>
      </c>
      <c r="U14" s="355"/>
      <c r="V14" s="385">
        <f t="shared" si="8"/>
        <v>0</v>
      </c>
      <c r="W14" s="386">
        <f t="shared" si="9"/>
        <v>0</v>
      </c>
      <c r="X14" s="387">
        <f t="shared" si="10"/>
        <v>0</v>
      </c>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row>
    <row r="15" spans="1:49" x14ac:dyDescent="0.2">
      <c r="A15" s="131">
        <v>10008</v>
      </c>
      <c r="B15" s="354">
        <v>10008</v>
      </c>
      <c r="C15" s="379" t="s">
        <v>479</v>
      </c>
      <c r="D15" s="388"/>
      <c r="E15" s="381"/>
      <c r="F15" s="663"/>
      <c r="G15" s="664"/>
      <c r="H15" s="664">
        <v>1</v>
      </c>
      <c r="I15" s="664"/>
      <c r="J15" s="664"/>
      <c r="L15" s="382">
        <f t="shared" si="0"/>
        <v>1</v>
      </c>
      <c r="M15" s="383" t="str">
        <f t="shared" si="1"/>
        <v/>
      </c>
      <c r="N15" s="384"/>
      <c r="O15" s="385">
        <f t="shared" si="2"/>
        <v>0</v>
      </c>
      <c r="P15" s="386">
        <f t="shared" si="3"/>
        <v>0</v>
      </c>
      <c r="Q15" s="386">
        <f t="shared" si="4"/>
        <v>0</v>
      </c>
      <c r="R15" s="386">
        <f t="shared" si="5"/>
        <v>0</v>
      </c>
      <c r="S15" s="386">
        <f t="shared" si="6"/>
        <v>0</v>
      </c>
      <c r="T15" s="387">
        <f t="shared" si="7"/>
        <v>0</v>
      </c>
      <c r="U15" s="355"/>
      <c r="V15" s="385"/>
      <c r="W15" s="386"/>
      <c r="X15" s="387">
        <f t="shared" si="10"/>
        <v>0</v>
      </c>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row>
    <row r="16" spans="1:49" x14ac:dyDescent="0.2">
      <c r="A16" s="131">
        <v>10024</v>
      </c>
      <c r="B16" s="354">
        <v>10009</v>
      </c>
      <c r="C16" s="379" t="s">
        <v>480</v>
      </c>
      <c r="D16" s="388"/>
      <c r="E16" s="381"/>
      <c r="F16" s="389"/>
      <c r="G16" s="390"/>
      <c r="H16" s="390"/>
      <c r="I16" s="390"/>
      <c r="J16" s="390"/>
      <c r="L16" s="382" t="str">
        <f t="shared" si="0"/>
        <v/>
      </c>
      <c r="M16" s="383" t="str">
        <f t="shared" si="1"/>
        <v/>
      </c>
      <c r="N16" s="384"/>
      <c r="O16" s="385">
        <f t="shared" si="2"/>
        <v>0</v>
      </c>
      <c r="P16" s="386">
        <f t="shared" si="3"/>
        <v>0</v>
      </c>
      <c r="Q16" s="386">
        <f t="shared" si="4"/>
        <v>0</v>
      </c>
      <c r="R16" s="386">
        <f t="shared" si="5"/>
        <v>0</v>
      </c>
      <c r="S16" s="386">
        <f t="shared" si="6"/>
        <v>0</v>
      </c>
      <c r="T16" s="387">
        <f t="shared" si="7"/>
        <v>0</v>
      </c>
      <c r="U16" s="355"/>
      <c r="V16" s="385">
        <f t="shared" ref="V16:V27" si="11">O16+SUM(Q16,R16)*FedDairy</f>
        <v>0</v>
      </c>
      <c r="W16" s="386">
        <f t="shared" ref="W16:W27" si="12">P16+SUM(Q16,R16)*FedReplace</f>
        <v>0</v>
      </c>
      <c r="X16" s="387">
        <f t="shared" si="10"/>
        <v>0</v>
      </c>
      <c r="Y16" s="355"/>
      <c r="Z16" s="355"/>
      <c r="AA16" s="355"/>
      <c r="AB16" s="355"/>
      <c r="AC16" s="355"/>
      <c r="AD16" s="355"/>
      <c r="AE16" s="355"/>
      <c r="AF16" s="355"/>
      <c r="AG16" s="355"/>
      <c r="AH16" s="355"/>
      <c r="AI16" s="355"/>
      <c r="AJ16" s="355"/>
      <c r="AK16" s="355"/>
      <c r="AL16" s="355"/>
      <c r="AM16" s="355"/>
      <c r="AN16" s="355"/>
      <c r="AO16" s="355"/>
      <c r="AP16" s="355"/>
      <c r="AQ16" s="355"/>
      <c r="AR16" s="355"/>
      <c r="AS16" s="355"/>
      <c r="AT16" s="355"/>
      <c r="AU16" s="355"/>
      <c r="AV16" s="355"/>
    </row>
    <row r="17" spans="1:48" x14ac:dyDescent="0.2">
      <c r="A17" s="131">
        <v>10024</v>
      </c>
      <c r="B17" s="354">
        <v>10010</v>
      </c>
      <c r="C17" s="132" t="s">
        <v>481</v>
      </c>
      <c r="D17" s="388"/>
      <c r="E17" s="381"/>
      <c r="F17" s="389"/>
      <c r="G17" s="390"/>
      <c r="H17" s="390"/>
      <c r="I17" s="390"/>
      <c r="J17" s="390"/>
      <c r="L17" s="382" t="str">
        <f t="shared" si="0"/>
        <v/>
      </c>
      <c r="M17" s="383" t="str">
        <f t="shared" si="1"/>
        <v/>
      </c>
      <c r="N17" s="384"/>
      <c r="O17" s="385">
        <f t="shared" si="2"/>
        <v>0</v>
      </c>
      <c r="P17" s="386">
        <f t="shared" si="3"/>
        <v>0</v>
      </c>
      <c r="Q17" s="386">
        <f t="shared" si="4"/>
        <v>0</v>
      </c>
      <c r="R17" s="386">
        <f t="shared" si="5"/>
        <v>0</v>
      </c>
      <c r="S17" s="386">
        <f t="shared" si="6"/>
        <v>0</v>
      </c>
      <c r="T17" s="387">
        <f t="shared" si="7"/>
        <v>0</v>
      </c>
      <c r="U17" s="355"/>
      <c r="V17" s="385">
        <f t="shared" si="11"/>
        <v>0</v>
      </c>
      <c r="W17" s="386">
        <f t="shared" si="12"/>
        <v>0</v>
      </c>
      <c r="X17" s="387">
        <f t="shared" si="10"/>
        <v>0</v>
      </c>
      <c r="Y17" s="355"/>
      <c r="Z17" s="355"/>
      <c r="AA17" s="355"/>
      <c r="AB17" s="355"/>
      <c r="AC17" s="355"/>
      <c r="AD17" s="355"/>
      <c r="AE17" s="355"/>
      <c r="AF17" s="355"/>
      <c r="AG17" s="355"/>
      <c r="AH17" s="355"/>
      <c r="AI17" s="355"/>
      <c r="AJ17" s="355"/>
      <c r="AK17" s="355"/>
      <c r="AL17" s="355"/>
      <c r="AM17" s="355"/>
      <c r="AN17" s="355"/>
      <c r="AO17" s="355"/>
      <c r="AP17" s="355"/>
      <c r="AQ17" s="355"/>
      <c r="AR17" s="355"/>
      <c r="AS17" s="355"/>
      <c r="AT17" s="355"/>
      <c r="AU17" s="355"/>
      <c r="AV17" s="355"/>
    </row>
    <row r="18" spans="1:48" x14ac:dyDescent="0.2">
      <c r="A18" s="131">
        <v>10024</v>
      </c>
      <c r="B18" s="354">
        <v>10011</v>
      </c>
      <c r="C18" s="379" t="s">
        <v>482</v>
      </c>
      <c r="D18" s="388"/>
      <c r="E18" s="381"/>
      <c r="F18" s="389"/>
      <c r="G18" s="390"/>
      <c r="H18" s="390"/>
      <c r="I18" s="390"/>
      <c r="J18" s="390"/>
      <c r="L18" s="382" t="str">
        <f t="shared" si="0"/>
        <v/>
      </c>
      <c r="M18" s="383" t="str">
        <f t="shared" si="1"/>
        <v/>
      </c>
      <c r="N18" s="384"/>
      <c r="O18" s="385">
        <f t="shared" si="2"/>
        <v>0</v>
      </c>
      <c r="P18" s="386">
        <f t="shared" si="3"/>
        <v>0</v>
      </c>
      <c r="Q18" s="386">
        <f t="shared" si="4"/>
        <v>0</v>
      </c>
      <c r="R18" s="386">
        <f t="shared" si="5"/>
        <v>0</v>
      </c>
      <c r="S18" s="386">
        <f t="shared" si="6"/>
        <v>0</v>
      </c>
      <c r="T18" s="387">
        <f t="shared" si="7"/>
        <v>0</v>
      </c>
      <c r="U18" s="355"/>
      <c r="V18" s="385">
        <f t="shared" si="11"/>
        <v>0</v>
      </c>
      <c r="W18" s="386">
        <f t="shared" si="12"/>
        <v>0</v>
      </c>
      <c r="X18" s="387">
        <f t="shared" si="10"/>
        <v>0</v>
      </c>
      <c r="Y18" s="355"/>
      <c r="Z18" s="355"/>
      <c r="AA18" s="355"/>
      <c r="AB18" s="355"/>
      <c r="AC18" s="355"/>
      <c r="AD18" s="355"/>
      <c r="AE18" s="355"/>
      <c r="AF18" s="355"/>
      <c r="AG18" s="355"/>
      <c r="AH18" s="355"/>
      <c r="AI18" s="355"/>
      <c r="AJ18" s="355"/>
      <c r="AK18" s="355"/>
      <c r="AL18" s="355"/>
      <c r="AM18" s="355"/>
      <c r="AN18" s="355"/>
      <c r="AO18" s="355"/>
      <c r="AP18" s="355"/>
      <c r="AQ18" s="355"/>
      <c r="AR18" s="355"/>
      <c r="AS18" s="355"/>
      <c r="AT18" s="355"/>
      <c r="AU18" s="355"/>
      <c r="AV18" s="355"/>
    </row>
    <row r="19" spans="1:48" x14ac:dyDescent="0.2">
      <c r="A19" s="131">
        <v>10025</v>
      </c>
      <c r="B19" s="354">
        <v>10012</v>
      </c>
      <c r="C19" s="379" t="s">
        <v>483</v>
      </c>
      <c r="D19" s="388"/>
      <c r="E19" s="381"/>
      <c r="F19" s="389"/>
      <c r="G19" s="390"/>
      <c r="H19" s="390"/>
      <c r="I19" s="390"/>
      <c r="J19" s="390"/>
      <c r="L19" s="382" t="str">
        <f t="shared" si="0"/>
        <v/>
      </c>
      <c r="M19" s="383" t="str">
        <f t="shared" si="1"/>
        <v/>
      </c>
      <c r="N19" s="384"/>
      <c r="O19" s="385">
        <f t="shared" si="2"/>
        <v>0</v>
      </c>
      <c r="P19" s="386">
        <f t="shared" si="3"/>
        <v>0</v>
      </c>
      <c r="Q19" s="386">
        <f t="shared" si="4"/>
        <v>0</v>
      </c>
      <c r="R19" s="386">
        <f t="shared" si="5"/>
        <v>0</v>
      </c>
      <c r="S19" s="386">
        <f t="shared" si="6"/>
        <v>0</v>
      </c>
      <c r="T19" s="387">
        <f t="shared" si="7"/>
        <v>0</v>
      </c>
      <c r="U19" s="355"/>
      <c r="V19" s="385">
        <f t="shared" si="11"/>
        <v>0</v>
      </c>
      <c r="W19" s="386">
        <f t="shared" si="12"/>
        <v>0</v>
      </c>
      <c r="X19" s="387">
        <f t="shared" si="10"/>
        <v>0</v>
      </c>
      <c r="Y19" s="355"/>
      <c r="Z19" s="355"/>
      <c r="AA19" s="355"/>
      <c r="AB19" s="355"/>
      <c r="AC19" s="355"/>
      <c r="AD19" s="355"/>
      <c r="AE19" s="355"/>
      <c r="AF19" s="355"/>
      <c r="AG19" s="355"/>
      <c r="AH19" s="355"/>
      <c r="AI19" s="355"/>
      <c r="AJ19" s="355"/>
      <c r="AK19" s="355"/>
      <c r="AL19" s="355"/>
      <c r="AM19" s="355"/>
      <c r="AN19" s="355"/>
      <c r="AO19" s="355"/>
      <c r="AP19" s="355"/>
      <c r="AQ19" s="355"/>
      <c r="AR19" s="355"/>
      <c r="AS19" s="355"/>
      <c r="AT19" s="355"/>
      <c r="AU19" s="355"/>
      <c r="AV19" s="355"/>
    </row>
    <row r="20" spans="1:48" x14ac:dyDescent="0.2">
      <c r="A20" s="131">
        <v>10025</v>
      </c>
      <c r="B20" s="354">
        <v>10013</v>
      </c>
      <c r="C20" s="132" t="s">
        <v>484</v>
      </c>
      <c r="D20" s="388"/>
      <c r="E20" s="381"/>
      <c r="F20" s="389"/>
      <c r="G20" s="390"/>
      <c r="H20" s="390"/>
      <c r="I20" s="390"/>
      <c r="J20" s="390"/>
      <c r="L20" s="382" t="str">
        <f t="shared" si="0"/>
        <v/>
      </c>
      <c r="M20" s="383" t="str">
        <f t="shared" si="1"/>
        <v/>
      </c>
      <c r="N20" s="384"/>
      <c r="O20" s="385">
        <f t="shared" si="2"/>
        <v>0</v>
      </c>
      <c r="P20" s="386">
        <f t="shared" si="3"/>
        <v>0</v>
      </c>
      <c r="Q20" s="386">
        <f t="shared" si="4"/>
        <v>0</v>
      </c>
      <c r="R20" s="386">
        <f t="shared" si="5"/>
        <v>0</v>
      </c>
      <c r="S20" s="386">
        <f t="shared" si="6"/>
        <v>0</v>
      </c>
      <c r="T20" s="387">
        <f t="shared" si="7"/>
        <v>0</v>
      </c>
      <c r="U20" s="355"/>
      <c r="V20" s="385">
        <f t="shared" si="11"/>
        <v>0</v>
      </c>
      <c r="W20" s="386">
        <f t="shared" si="12"/>
        <v>0</v>
      </c>
      <c r="X20" s="387">
        <f t="shared" si="10"/>
        <v>0</v>
      </c>
      <c r="Y20" s="355"/>
      <c r="Z20" s="355"/>
      <c r="AA20" s="355"/>
      <c r="AB20" s="355"/>
      <c r="AC20" s="355"/>
      <c r="AD20" s="355"/>
      <c r="AE20" s="355"/>
      <c r="AF20" s="355"/>
      <c r="AG20" s="355"/>
      <c r="AH20" s="355"/>
      <c r="AI20" s="355"/>
      <c r="AJ20" s="355"/>
      <c r="AK20" s="355"/>
      <c r="AL20" s="355"/>
      <c r="AM20" s="355"/>
      <c r="AN20" s="355"/>
      <c r="AO20" s="355"/>
      <c r="AP20" s="355"/>
      <c r="AQ20" s="355"/>
      <c r="AR20" s="355"/>
      <c r="AS20" s="355"/>
      <c r="AT20" s="355"/>
      <c r="AU20" s="355"/>
      <c r="AV20" s="355"/>
    </row>
    <row r="21" spans="1:48" x14ac:dyDescent="0.2">
      <c r="A21" s="131">
        <v>10024</v>
      </c>
      <c r="B21" s="354">
        <v>10014</v>
      </c>
      <c r="C21" s="132" t="s">
        <v>485</v>
      </c>
      <c r="D21" s="388"/>
      <c r="E21" s="381"/>
      <c r="F21" s="389"/>
      <c r="G21" s="390"/>
      <c r="H21" s="390"/>
      <c r="I21" s="390"/>
      <c r="J21" s="390"/>
      <c r="L21" s="382" t="str">
        <f t="shared" si="0"/>
        <v/>
      </c>
      <c r="M21" s="383" t="str">
        <f t="shared" si="1"/>
        <v/>
      </c>
      <c r="N21" s="384"/>
      <c r="O21" s="385">
        <f t="shared" si="2"/>
        <v>0</v>
      </c>
      <c r="P21" s="386">
        <f t="shared" si="3"/>
        <v>0</v>
      </c>
      <c r="Q21" s="386">
        <f t="shared" si="4"/>
        <v>0</v>
      </c>
      <c r="R21" s="386">
        <f t="shared" si="5"/>
        <v>0</v>
      </c>
      <c r="S21" s="386">
        <f t="shared" si="6"/>
        <v>0</v>
      </c>
      <c r="T21" s="387">
        <f t="shared" si="7"/>
        <v>0</v>
      </c>
      <c r="U21" s="355"/>
      <c r="V21" s="385">
        <f t="shared" si="11"/>
        <v>0</v>
      </c>
      <c r="W21" s="386">
        <f t="shared" si="12"/>
        <v>0</v>
      </c>
      <c r="X21" s="387">
        <f t="shared" si="10"/>
        <v>0</v>
      </c>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row>
    <row r="22" spans="1:48" x14ac:dyDescent="0.2">
      <c r="A22" s="131">
        <v>10024</v>
      </c>
      <c r="B22" s="354">
        <v>10015</v>
      </c>
      <c r="C22" s="132" t="s">
        <v>486</v>
      </c>
      <c r="D22" s="388"/>
      <c r="E22" s="381"/>
      <c r="F22" s="389"/>
      <c r="G22" s="390"/>
      <c r="H22" s="390"/>
      <c r="I22" s="390"/>
      <c r="J22" s="390"/>
      <c r="L22" s="382" t="str">
        <f t="shared" si="0"/>
        <v/>
      </c>
      <c r="M22" s="383" t="str">
        <f t="shared" si="1"/>
        <v/>
      </c>
      <c r="N22" s="384"/>
      <c r="O22" s="385">
        <f t="shared" si="2"/>
        <v>0</v>
      </c>
      <c r="P22" s="386">
        <f t="shared" si="3"/>
        <v>0</v>
      </c>
      <c r="Q22" s="386">
        <f t="shared" si="4"/>
        <v>0</v>
      </c>
      <c r="R22" s="386">
        <f t="shared" si="5"/>
        <v>0</v>
      </c>
      <c r="S22" s="386">
        <f t="shared" si="6"/>
        <v>0</v>
      </c>
      <c r="T22" s="387">
        <f t="shared" si="7"/>
        <v>0</v>
      </c>
      <c r="U22" s="355"/>
      <c r="V22" s="385">
        <f t="shared" si="11"/>
        <v>0</v>
      </c>
      <c r="W22" s="386">
        <f t="shared" si="12"/>
        <v>0</v>
      </c>
      <c r="X22" s="387">
        <f t="shared" si="10"/>
        <v>0</v>
      </c>
      <c r="Y22" s="355"/>
      <c r="Z22" s="355"/>
      <c r="AA22" s="355"/>
      <c r="AB22" s="355"/>
      <c r="AC22" s="355"/>
      <c r="AD22" s="355"/>
      <c r="AE22" s="355"/>
      <c r="AF22" s="355"/>
      <c r="AG22" s="355"/>
      <c r="AH22" s="355"/>
      <c r="AI22" s="355"/>
      <c r="AJ22" s="355"/>
      <c r="AK22" s="355"/>
      <c r="AL22" s="355"/>
      <c r="AM22" s="355"/>
      <c r="AN22" s="355"/>
      <c r="AO22" s="355"/>
      <c r="AP22" s="355"/>
      <c r="AQ22" s="355"/>
      <c r="AR22" s="355"/>
      <c r="AS22" s="355"/>
      <c r="AT22" s="355"/>
      <c r="AU22" s="355"/>
      <c r="AV22" s="355"/>
    </row>
    <row r="23" spans="1:48" x14ac:dyDescent="0.2">
      <c r="A23" s="131">
        <v>10026</v>
      </c>
      <c r="B23" s="354">
        <v>10016</v>
      </c>
      <c r="C23" s="132" t="s">
        <v>487</v>
      </c>
      <c r="D23" s="388"/>
      <c r="E23" s="381"/>
      <c r="F23" s="389"/>
      <c r="G23" s="390"/>
      <c r="H23" s="390"/>
      <c r="I23" s="390"/>
      <c r="J23" s="390"/>
      <c r="L23" s="382" t="str">
        <f t="shared" si="0"/>
        <v/>
      </c>
      <c r="M23" s="383" t="str">
        <f t="shared" si="1"/>
        <v/>
      </c>
      <c r="N23" s="384"/>
      <c r="O23" s="385">
        <f t="shared" si="2"/>
        <v>0</v>
      </c>
      <c r="P23" s="386">
        <f t="shared" si="3"/>
        <v>0</v>
      </c>
      <c r="Q23" s="386">
        <f t="shared" si="4"/>
        <v>0</v>
      </c>
      <c r="R23" s="386">
        <f t="shared" si="5"/>
        <v>0</v>
      </c>
      <c r="S23" s="386">
        <f t="shared" si="6"/>
        <v>0</v>
      </c>
      <c r="T23" s="387">
        <f t="shared" si="7"/>
        <v>0</v>
      </c>
      <c r="U23" s="355"/>
      <c r="V23" s="385">
        <f t="shared" si="11"/>
        <v>0</v>
      </c>
      <c r="W23" s="386">
        <f t="shared" si="12"/>
        <v>0</v>
      </c>
      <c r="X23" s="387">
        <f t="shared" si="10"/>
        <v>0</v>
      </c>
      <c r="Y23" s="355"/>
      <c r="Z23" s="355"/>
      <c r="AA23" s="355"/>
      <c r="AB23" s="355"/>
      <c r="AC23" s="355"/>
      <c r="AD23" s="355"/>
      <c r="AE23" s="355"/>
      <c r="AF23" s="355"/>
      <c r="AG23" s="355"/>
      <c r="AH23" s="355"/>
      <c r="AI23" s="355"/>
      <c r="AJ23" s="355"/>
      <c r="AK23" s="355"/>
      <c r="AL23" s="355"/>
      <c r="AM23" s="355"/>
      <c r="AN23" s="355"/>
      <c r="AO23" s="355"/>
      <c r="AP23" s="355"/>
      <c r="AQ23" s="355"/>
      <c r="AR23" s="355"/>
      <c r="AS23" s="355"/>
      <c r="AT23" s="355"/>
      <c r="AU23" s="355"/>
      <c r="AV23" s="355"/>
    </row>
    <row r="24" spans="1:48" x14ac:dyDescent="0.2">
      <c r="A24" s="131">
        <v>10017</v>
      </c>
      <c r="B24" s="354">
        <v>10017</v>
      </c>
      <c r="C24" s="132" t="s">
        <v>488</v>
      </c>
      <c r="D24" s="388"/>
      <c r="E24" s="381"/>
      <c r="F24" s="389"/>
      <c r="G24" s="390"/>
      <c r="H24" s="390"/>
      <c r="I24" s="390"/>
      <c r="J24" s="390"/>
      <c r="L24" s="382" t="str">
        <f t="shared" si="0"/>
        <v/>
      </c>
      <c r="M24" s="383" t="str">
        <f t="shared" si="1"/>
        <v/>
      </c>
      <c r="N24" s="384"/>
      <c r="O24" s="385">
        <f t="shared" si="2"/>
        <v>0</v>
      </c>
      <c r="P24" s="386">
        <f t="shared" si="3"/>
        <v>0</v>
      </c>
      <c r="Q24" s="386">
        <f t="shared" si="4"/>
        <v>0</v>
      </c>
      <c r="R24" s="386">
        <f t="shared" si="5"/>
        <v>0</v>
      </c>
      <c r="S24" s="386">
        <f t="shared" si="6"/>
        <v>0</v>
      </c>
      <c r="T24" s="387">
        <f t="shared" si="7"/>
        <v>0</v>
      </c>
      <c r="U24" s="355"/>
      <c r="V24" s="385">
        <f t="shared" si="11"/>
        <v>0</v>
      </c>
      <c r="W24" s="386">
        <f t="shared" si="12"/>
        <v>0</v>
      </c>
      <c r="X24" s="387">
        <f t="shared" si="10"/>
        <v>0</v>
      </c>
      <c r="Y24" s="355"/>
      <c r="Z24" s="355"/>
      <c r="AA24" s="355"/>
      <c r="AB24" s="355"/>
      <c r="AC24" s="355"/>
      <c r="AD24" s="355"/>
      <c r="AE24" s="355"/>
      <c r="AF24" s="355"/>
      <c r="AG24" s="355"/>
      <c r="AH24" s="355"/>
      <c r="AI24" s="355"/>
      <c r="AJ24" s="355"/>
      <c r="AK24" s="355"/>
      <c r="AL24" s="355"/>
      <c r="AM24" s="355"/>
      <c r="AN24" s="355"/>
      <c r="AO24" s="355"/>
      <c r="AP24" s="355"/>
      <c r="AQ24" s="355"/>
      <c r="AR24" s="355"/>
      <c r="AS24" s="355"/>
      <c r="AT24" s="355"/>
      <c r="AU24" s="355"/>
      <c r="AV24" s="355"/>
    </row>
    <row r="25" spans="1:48" x14ac:dyDescent="0.2">
      <c r="A25" s="131">
        <v>10026</v>
      </c>
      <c r="B25" s="354">
        <v>10018</v>
      </c>
      <c r="C25" s="132" t="s">
        <v>158</v>
      </c>
      <c r="D25" s="388"/>
      <c r="E25" s="381"/>
      <c r="F25" s="389"/>
      <c r="G25" s="390"/>
      <c r="H25" s="390"/>
      <c r="I25" s="390"/>
      <c r="J25" s="390"/>
      <c r="L25" s="382" t="str">
        <f t="shared" si="0"/>
        <v/>
      </c>
      <c r="M25" s="383" t="str">
        <f t="shared" si="1"/>
        <v/>
      </c>
      <c r="N25" s="384"/>
      <c r="O25" s="385">
        <f t="shared" si="2"/>
        <v>0</v>
      </c>
      <c r="P25" s="386">
        <f t="shared" si="3"/>
        <v>0</v>
      </c>
      <c r="Q25" s="386">
        <f t="shared" si="4"/>
        <v>0</v>
      </c>
      <c r="R25" s="386">
        <f t="shared" si="5"/>
        <v>0</v>
      </c>
      <c r="S25" s="386">
        <f t="shared" si="6"/>
        <v>0</v>
      </c>
      <c r="T25" s="387">
        <f t="shared" si="7"/>
        <v>0</v>
      </c>
      <c r="U25" s="355"/>
      <c r="V25" s="385">
        <f t="shared" si="11"/>
        <v>0</v>
      </c>
      <c r="W25" s="386">
        <f t="shared" si="12"/>
        <v>0</v>
      </c>
      <c r="X25" s="387">
        <f t="shared" si="10"/>
        <v>0</v>
      </c>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row>
    <row r="26" spans="1:48" x14ac:dyDescent="0.2">
      <c r="A26" s="131">
        <v>10019</v>
      </c>
      <c r="B26" s="354">
        <v>10019</v>
      </c>
      <c r="C26" s="132" t="s">
        <v>489</v>
      </c>
      <c r="D26" s="388"/>
      <c r="E26" s="381"/>
      <c r="F26" s="389"/>
      <c r="G26" s="390"/>
      <c r="H26" s="390"/>
      <c r="I26" s="390"/>
      <c r="J26" s="390"/>
      <c r="L26" s="382" t="str">
        <f t="shared" si="0"/>
        <v/>
      </c>
      <c r="M26" s="383" t="str">
        <f t="shared" si="1"/>
        <v/>
      </c>
      <c r="N26" s="384"/>
      <c r="O26" s="385">
        <f t="shared" si="2"/>
        <v>0</v>
      </c>
      <c r="P26" s="386">
        <f t="shared" si="3"/>
        <v>0</v>
      </c>
      <c r="Q26" s="386">
        <f t="shared" si="4"/>
        <v>0</v>
      </c>
      <c r="R26" s="386">
        <f t="shared" si="5"/>
        <v>0</v>
      </c>
      <c r="S26" s="386">
        <f t="shared" si="6"/>
        <v>0</v>
      </c>
      <c r="T26" s="387">
        <f t="shared" si="7"/>
        <v>0</v>
      </c>
      <c r="U26" s="355"/>
      <c r="V26" s="385">
        <f t="shared" si="11"/>
        <v>0</v>
      </c>
      <c r="W26" s="386">
        <f t="shared" si="12"/>
        <v>0</v>
      </c>
      <c r="X26" s="387">
        <f t="shared" si="10"/>
        <v>0</v>
      </c>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355"/>
      <c r="AU26" s="355"/>
      <c r="AV26" s="355"/>
    </row>
    <row r="27" spans="1:48" x14ac:dyDescent="0.2">
      <c r="A27" s="131">
        <v>10020</v>
      </c>
      <c r="B27" s="354">
        <v>10020</v>
      </c>
      <c r="C27" s="132" t="s">
        <v>490</v>
      </c>
      <c r="D27" s="388"/>
      <c r="E27" s="381"/>
      <c r="F27" s="389"/>
      <c r="G27" s="390"/>
      <c r="H27" s="390"/>
      <c r="I27" s="390"/>
      <c r="J27" s="390"/>
      <c r="L27" s="382" t="str">
        <f t="shared" si="0"/>
        <v/>
      </c>
      <c r="M27" s="383" t="str">
        <f t="shared" si="1"/>
        <v/>
      </c>
      <c r="N27" s="384"/>
      <c r="O27" s="385">
        <f t="shared" si="2"/>
        <v>0</v>
      </c>
      <c r="P27" s="386">
        <f t="shared" si="3"/>
        <v>0</v>
      </c>
      <c r="Q27" s="386">
        <f t="shared" si="4"/>
        <v>0</v>
      </c>
      <c r="R27" s="386">
        <f t="shared" si="5"/>
        <v>0</v>
      </c>
      <c r="S27" s="386">
        <f t="shared" si="6"/>
        <v>0</v>
      </c>
      <c r="T27" s="387">
        <f t="shared" si="7"/>
        <v>0</v>
      </c>
      <c r="U27" s="355"/>
      <c r="V27" s="385">
        <f t="shared" si="11"/>
        <v>0</v>
      </c>
      <c r="W27" s="386">
        <f t="shared" si="12"/>
        <v>0</v>
      </c>
      <c r="X27" s="387">
        <f t="shared" si="10"/>
        <v>0</v>
      </c>
      <c r="Y27" s="355"/>
      <c r="Z27" s="355"/>
      <c r="AA27" s="355"/>
      <c r="AB27" s="355"/>
      <c r="AC27" s="355"/>
      <c r="AD27" s="355"/>
      <c r="AE27" s="355"/>
      <c r="AF27" s="355"/>
      <c r="AG27" s="355"/>
      <c r="AH27" s="355"/>
      <c r="AI27" s="355"/>
      <c r="AJ27" s="355"/>
      <c r="AK27" s="355"/>
      <c r="AL27" s="355"/>
      <c r="AM27" s="355"/>
      <c r="AN27" s="355"/>
      <c r="AO27" s="355"/>
      <c r="AP27" s="355"/>
      <c r="AQ27" s="355"/>
      <c r="AR27" s="355"/>
      <c r="AS27" s="355"/>
      <c r="AT27" s="355"/>
      <c r="AU27" s="355"/>
      <c r="AV27" s="355"/>
    </row>
    <row r="28" spans="1:48" x14ac:dyDescent="0.2">
      <c r="C28" s="391" t="s">
        <v>491</v>
      </c>
      <c r="D28" s="392">
        <f>SUM(D8:D27)</f>
        <v>0</v>
      </c>
      <c r="E28" s="393"/>
      <c r="F28" s="667">
        <f>SUMPRODUCT($D$8:$D$27,F8:F27)</f>
        <v>0</v>
      </c>
      <c r="G28" s="668">
        <f t="shared" ref="G28:J28" si="13">SUMPRODUCT($D$8:$D$27,G8:G27)</f>
        <v>0</v>
      </c>
      <c r="H28" s="668">
        <f t="shared" si="13"/>
        <v>0</v>
      </c>
      <c r="I28" s="668">
        <f>SUMPRODUCT($D$8:$D$27,I8:I27)</f>
        <v>0</v>
      </c>
      <c r="J28" s="668">
        <f t="shared" si="13"/>
        <v>0</v>
      </c>
      <c r="K28" s="394"/>
      <c r="L28" s="395">
        <f>SUM(F28:J28)</f>
        <v>0</v>
      </c>
      <c r="M28" s="131"/>
      <c r="N28" s="355"/>
      <c r="O28" s="396">
        <f>SUM(O8:O27)</f>
        <v>0</v>
      </c>
      <c r="P28" s="397">
        <f t="shared" ref="P28:S28" si="14">SUM(P8:P27)</f>
        <v>0</v>
      </c>
      <c r="Q28" s="397">
        <f t="shared" si="14"/>
        <v>0</v>
      </c>
      <c r="R28" s="397">
        <f>SUM(R8:R27)</f>
        <v>0</v>
      </c>
      <c r="S28" s="397">
        <f t="shared" si="14"/>
        <v>0</v>
      </c>
      <c r="T28" s="398">
        <f t="shared" si="7"/>
        <v>0</v>
      </c>
      <c r="U28" s="355"/>
      <c r="V28" s="396">
        <f>SUM(V8:V27)</f>
        <v>0</v>
      </c>
      <c r="W28" s="397">
        <f t="shared" ref="W28" si="15">SUM(W8:W27)</f>
        <v>0</v>
      </c>
      <c r="X28" s="398">
        <f t="shared" si="10"/>
        <v>0</v>
      </c>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row>
    <row r="29" spans="1:48" x14ac:dyDescent="0.2">
      <c r="D29" s="399"/>
      <c r="F29" s="669"/>
      <c r="G29" s="670"/>
      <c r="H29" s="670"/>
      <c r="I29" s="670"/>
      <c r="J29" s="670"/>
      <c r="L29" s="382" t="str">
        <f t="shared" ref="L29:L60" si="16">IF(SUM(F29:J29)=0,"",SUM(F29:J29))</f>
        <v/>
      </c>
      <c r="M29" s="131"/>
      <c r="N29" s="355"/>
      <c r="O29" s="400"/>
      <c r="P29" s="401"/>
      <c r="Q29" s="401"/>
      <c r="R29" s="401"/>
      <c r="S29" s="401"/>
      <c r="T29" s="402"/>
      <c r="U29" s="355"/>
      <c r="V29" s="400"/>
      <c r="W29" s="401"/>
      <c r="X29" s="402"/>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row>
    <row r="30" spans="1:48" x14ac:dyDescent="0.2">
      <c r="B30" s="373"/>
      <c r="C30" s="367" t="s">
        <v>492</v>
      </c>
      <c r="D30" s="403"/>
      <c r="E30" s="404"/>
      <c r="F30" s="671"/>
      <c r="G30" s="354"/>
      <c r="H30" s="354"/>
      <c r="I30" s="354"/>
      <c r="J30" s="354"/>
      <c r="L30" s="382" t="str">
        <f t="shared" si="16"/>
        <v/>
      </c>
      <c r="M30" s="131"/>
      <c r="N30" s="355"/>
      <c r="O30" s="405"/>
      <c r="P30" s="406"/>
      <c r="Q30" s="406"/>
      <c r="R30" s="406"/>
      <c r="S30" s="406"/>
      <c r="T30" s="402"/>
      <c r="U30" s="355"/>
      <c r="V30" s="405"/>
      <c r="W30" s="406"/>
      <c r="X30" s="402"/>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row>
    <row r="31" spans="1:48" x14ac:dyDescent="0.2">
      <c r="A31" s="131">
        <v>20059</v>
      </c>
      <c r="B31" s="354">
        <v>20001</v>
      </c>
      <c r="C31" s="379" t="s">
        <v>493</v>
      </c>
      <c r="D31" s="388"/>
      <c r="E31" s="381"/>
      <c r="F31" s="663"/>
      <c r="G31" s="664">
        <v>1</v>
      </c>
      <c r="H31" s="664"/>
      <c r="I31" s="664"/>
      <c r="J31" s="664"/>
      <c r="L31" s="382">
        <f t="shared" si="16"/>
        <v>1</v>
      </c>
      <c r="M31" s="383" t="str">
        <f t="shared" ref="M31:M62" si="17">IF(AND(D31&lt;&gt;0,L31=""),"Enter Allocation","")</f>
        <v/>
      </c>
      <c r="N31" s="384"/>
      <c r="O31" s="385">
        <f t="shared" ref="O31:O62" si="18">$D31*F31</f>
        <v>0</v>
      </c>
      <c r="P31" s="386">
        <f t="shared" ref="P31:P62" si="19">$D31*G31</f>
        <v>0</v>
      </c>
      <c r="Q31" s="386">
        <f t="shared" ref="Q31:Q62" si="20">$D31*H31</f>
        <v>0</v>
      </c>
      <c r="R31" s="386">
        <f t="shared" ref="R31:R62" si="21">$D31*I31</f>
        <v>0</v>
      </c>
      <c r="S31" s="386">
        <f t="shared" ref="S31:S62" si="22">$D31*J31</f>
        <v>0</v>
      </c>
      <c r="T31" s="387">
        <f t="shared" ref="T31:T62" si="23">SUM(O31:S31)</f>
        <v>0</v>
      </c>
      <c r="U31" s="355"/>
      <c r="V31" s="385">
        <f t="shared" ref="V31:V62" si="24">O31+SUM(Q31,R31)*FedDairy</f>
        <v>0</v>
      </c>
      <c r="W31" s="386">
        <f t="shared" ref="W31:W62" si="25">P31+SUM(Q31,R31)*FedReplace</f>
        <v>0</v>
      </c>
      <c r="X31" s="387">
        <f t="shared" ref="X31:X62" si="26">SUM(V31:W31)</f>
        <v>0</v>
      </c>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355"/>
      <c r="AU31" s="355"/>
      <c r="AV31" s="355"/>
    </row>
    <row r="32" spans="1:48" x14ac:dyDescent="0.2">
      <c r="A32" s="131">
        <v>20059</v>
      </c>
      <c r="B32" s="354">
        <v>20002</v>
      </c>
      <c r="C32" s="379" t="s">
        <v>494</v>
      </c>
      <c r="D32" s="388"/>
      <c r="E32" s="381"/>
      <c r="F32" s="663"/>
      <c r="G32" s="664">
        <v>1</v>
      </c>
      <c r="H32" s="664"/>
      <c r="I32" s="664"/>
      <c r="J32" s="664"/>
      <c r="L32" s="382">
        <f t="shared" si="16"/>
        <v>1</v>
      </c>
      <c r="M32" s="383" t="str">
        <f t="shared" si="17"/>
        <v/>
      </c>
      <c r="N32" s="384"/>
      <c r="O32" s="385">
        <f t="shared" si="18"/>
        <v>0</v>
      </c>
      <c r="P32" s="386">
        <f t="shared" si="19"/>
        <v>0</v>
      </c>
      <c r="Q32" s="386">
        <f t="shared" si="20"/>
        <v>0</v>
      </c>
      <c r="R32" s="386">
        <f t="shared" si="21"/>
        <v>0</v>
      </c>
      <c r="S32" s="386">
        <f t="shared" si="22"/>
        <v>0</v>
      </c>
      <c r="T32" s="387">
        <f t="shared" si="23"/>
        <v>0</v>
      </c>
      <c r="U32" s="355"/>
      <c r="V32" s="385">
        <f t="shared" si="24"/>
        <v>0</v>
      </c>
      <c r="W32" s="386">
        <f t="shared" si="25"/>
        <v>0</v>
      </c>
      <c r="X32" s="387">
        <f t="shared" si="26"/>
        <v>0</v>
      </c>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row>
    <row r="33" spans="1:48" x14ac:dyDescent="0.2">
      <c r="A33" s="131">
        <v>20059</v>
      </c>
      <c r="B33" s="354">
        <v>20003</v>
      </c>
      <c r="C33" s="379" t="s">
        <v>495</v>
      </c>
      <c r="D33" s="388"/>
      <c r="E33" s="381"/>
      <c r="F33" s="663"/>
      <c r="G33" s="664">
        <v>1</v>
      </c>
      <c r="H33" s="664"/>
      <c r="I33" s="664"/>
      <c r="J33" s="664"/>
      <c r="L33" s="382">
        <f t="shared" si="16"/>
        <v>1</v>
      </c>
      <c r="M33" s="383" t="str">
        <f t="shared" si="17"/>
        <v/>
      </c>
      <c r="N33" s="384"/>
      <c r="O33" s="385">
        <f t="shared" si="18"/>
        <v>0</v>
      </c>
      <c r="P33" s="386">
        <f t="shared" si="19"/>
        <v>0</v>
      </c>
      <c r="Q33" s="386">
        <f t="shared" si="20"/>
        <v>0</v>
      </c>
      <c r="R33" s="386">
        <f t="shared" si="21"/>
        <v>0</v>
      </c>
      <c r="S33" s="386">
        <f t="shared" si="22"/>
        <v>0</v>
      </c>
      <c r="T33" s="387">
        <f t="shared" si="23"/>
        <v>0</v>
      </c>
      <c r="U33" s="355"/>
      <c r="V33" s="385">
        <f t="shared" si="24"/>
        <v>0</v>
      </c>
      <c r="W33" s="386">
        <f t="shared" si="25"/>
        <v>0</v>
      </c>
      <c r="X33" s="387">
        <f t="shared" si="26"/>
        <v>0</v>
      </c>
      <c r="Y33" s="355"/>
      <c r="Z33" s="355"/>
      <c r="AA33" s="355"/>
      <c r="AB33" s="355"/>
      <c r="AC33" s="355"/>
      <c r="AD33" s="355"/>
      <c r="AE33" s="355"/>
      <c r="AF33" s="355"/>
      <c r="AG33" s="355"/>
      <c r="AH33" s="355"/>
      <c r="AI33" s="355"/>
      <c r="AJ33" s="355"/>
      <c r="AK33" s="355"/>
      <c r="AL33" s="355"/>
      <c r="AM33" s="355"/>
      <c r="AN33" s="355"/>
      <c r="AO33" s="355"/>
      <c r="AP33" s="355"/>
      <c r="AQ33" s="355"/>
      <c r="AR33" s="355"/>
      <c r="AS33" s="355"/>
      <c r="AT33" s="355"/>
      <c r="AU33" s="355"/>
      <c r="AV33" s="355"/>
    </row>
    <row r="34" spans="1:48" x14ac:dyDescent="0.2">
      <c r="A34" s="131">
        <v>20060</v>
      </c>
      <c r="B34" s="354">
        <v>20004</v>
      </c>
      <c r="C34" s="379" t="s">
        <v>172</v>
      </c>
      <c r="D34" s="388"/>
      <c r="E34" s="381"/>
      <c r="F34" s="663">
        <v>1</v>
      </c>
      <c r="G34" s="664"/>
      <c r="H34" s="664"/>
      <c r="I34" s="664"/>
      <c r="J34" s="664"/>
      <c r="L34" s="382">
        <f t="shared" si="16"/>
        <v>1</v>
      </c>
      <c r="M34" s="383" t="str">
        <f t="shared" si="17"/>
        <v/>
      </c>
      <c r="N34" s="384"/>
      <c r="O34" s="385">
        <f t="shared" si="18"/>
        <v>0</v>
      </c>
      <c r="P34" s="386">
        <f t="shared" si="19"/>
        <v>0</v>
      </c>
      <c r="Q34" s="386">
        <f t="shared" si="20"/>
        <v>0</v>
      </c>
      <c r="R34" s="386">
        <f t="shared" si="21"/>
        <v>0</v>
      </c>
      <c r="S34" s="386">
        <f t="shared" si="22"/>
        <v>0</v>
      </c>
      <c r="T34" s="387">
        <f t="shared" si="23"/>
        <v>0</v>
      </c>
      <c r="U34" s="355"/>
      <c r="V34" s="385">
        <f t="shared" si="24"/>
        <v>0</v>
      </c>
      <c r="W34" s="386">
        <f t="shared" si="25"/>
        <v>0</v>
      </c>
      <c r="X34" s="387">
        <f t="shared" si="26"/>
        <v>0</v>
      </c>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355"/>
      <c r="AU34" s="355"/>
      <c r="AV34" s="355"/>
    </row>
    <row r="35" spans="1:48" x14ac:dyDescent="0.2">
      <c r="A35" s="131">
        <v>20060</v>
      </c>
      <c r="B35" s="354">
        <v>20005</v>
      </c>
      <c r="C35" s="379" t="s">
        <v>496</v>
      </c>
      <c r="D35" s="388"/>
      <c r="E35" s="381"/>
      <c r="F35" s="663">
        <v>1</v>
      </c>
      <c r="G35" s="664"/>
      <c r="H35" s="664"/>
      <c r="I35" s="664"/>
      <c r="J35" s="664"/>
      <c r="L35" s="382">
        <f t="shared" si="16"/>
        <v>1</v>
      </c>
      <c r="M35" s="383" t="str">
        <f t="shared" si="17"/>
        <v/>
      </c>
      <c r="N35" s="384"/>
      <c r="O35" s="385">
        <f t="shared" si="18"/>
        <v>0</v>
      </c>
      <c r="P35" s="386">
        <f t="shared" si="19"/>
        <v>0</v>
      </c>
      <c r="Q35" s="386">
        <f t="shared" si="20"/>
        <v>0</v>
      </c>
      <c r="R35" s="386">
        <f t="shared" si="21"/>
        <v>0</v>
      </c>
      <c r="S35" s="386">
        <f t="shared" si="22"/>
        <v>0</v>
      </c>
      <c r="T35" s="387">
        <f t="shared" si="23"/>
        <v>0</v>
      </c>
      <c r="U35" s="355"/>
      <c r="V35" s="385">
        <f t="shared" si="24"/>
        <v>0</v>
      </c>
      <c r="W35" s="386">
        <f t="shared" si="25"/>
        <v>0</v>
      </c>
      <c r="X35" s="387">
        <f t="shared" si="26"/>
        <v>0</v>
      </c>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row>
    <row r="36" spans="1:48" x14ac:dyDescent="0.2">
      <c r="A36" s="131">
        <v>20060</v>
      </c>
      <c r="B36" s="354">
        <v>20006</v>
      </c>
      <c r="C36" s="379" t="s">
        <v>497</v>
      </c>
      <c r="D36" s="388"/>
      <c r="E36" s="381"/>
      <c r="F36" s="663">
        <v>1</v>
      </c>
      <c r="G36" s="664"/>
      <c r="H36" s="664"/>
      <c r="I36" s="664"/>
      <c r="J36" s="664"/>
      <c r="L36" s="382">
        <f t="shared" si="16"/>
        <v>1</v>
      </c>
      <c r="M36" s="383" t="str">
        <f t="shared" si="17"/>
        <v/>
      </c>
      <c r="N36" s="384"/>
      <c r="O36" s="385">
        <f t="shared" si="18"/>
        <v>0</v>
      </c>
      <c r="P36" s="386">
        <f t="shared" si="19"/>
        <v>0</v>
      </c>
      <c r="Q36" s="386">
        <f t="shared" si="20"/>
        <v>0</v>
      </c>
      <c r="R36" s="386">
        <f t="shared" si="21"/>
        <v>0</v>
      </c>
      <c r="S36" s="386">
        <f t="shared" si="22"/>
        <v>0</v>
      </c>
      <c r="T36" s="387">
        <f t="shared" si="23"/>
        <v>0</v>
      </c>
      <c r="U36" s="355"/>
      <c r="V36" s="385">
        <f t="shared" si="24"/>
        <v>0</v>
      </c>
      <c r="W36" s="386">
        <f t="shared" si="25"/>
        <v>0</v>
      </c>
      <c r="X36" s="387">
        <f t="shared" si="26"/>
        <v>0</v>
      </c>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row>
    <row r="37" spans="1:48" x14ac:dyDescent="0.2">
      <c r="A37" s="131">
        <v>20061</v>
      </c>
      <c r="B37" s="354">
        <v>20007</v>
      </c>
      <c r="C37" s="379" t="s">
        <v>498</v>
      </c>
      <c r="D37" s="388"/>
      <c r="E37" s="381"/>
      <c r="F37" s="389"/>
      <c r="G37" s="390"/>
      <c r="H37" s="390"/>
      <c r="I37" s="664"/>
      <c r="J37" s="390"/>
      <c r="L37" s="382" t="str">
        <f t="shared" si="16"/>
        <v/>
      </c>
      <c r="M37" s="383" t="str">
        <f t="shared" si="17"/>
        <v/>
      </c>
      <c r="N37" s="384"/>
      <c r="O37" s="385">
        <f t="shared" si="18"/>
        <v>0</v>
      </c>
      <c r="P37" s="386">
        <f t="shared" si="19"/>
        <v>0</v>
      </c>
      <c r="Q37" s="386">
        <f t="shared" si="20"/>
        <v>0</v>
      </c>
      <c r="R37" s="386">
        <f t="shared" si="21"/>
        <v>0</v>
      </c>
      <c r="S37" s="386">
        <f t="shared" si="22"/>
        <v>0</v>
      </c>
      <c r="T37" s="387">
        <f t="shared" si="23"/>
        <v>0</v>
      </c>
      <c r="U37" s="355"/>
      <c r="V37" s="385">
        <f t="shared" si="24"/>
        <v>0</v>
      </c>
      <c r="W37" s="386">
        <f t="shared" si="25"/>
        <v>0</v>
      </c>
      <c r="X37" s="387">
        <f t="shared" si="26"/>
        <v>0</v>
      </c>
      <c r="Y37" s="355"/>
      <c r="Z37" s="355"/>
      <c r="AA37" s="355"/>
      <c r="AB37" s="355"/>
      <c r="AC37" s="355"/>
      <c r="AD37" s="355"/>
      <c r="AE37" s="355"/>
      <c r="AF37" s="355"/>
      <c r="AG37" s="355"/>
      <c r="AH37" s="355"/>
      <c r="AI37" s="355"/>
      <c r="AJ37" s="355"/>
      <c r="AK37" s="355"/>
      <c r="AL37" s="355"/>
      <c r="AM37" s="355"/>
      <c r="AN37" s="355"/>
      <c r="AO37" s="355"/>
      <c r="AP37" s="355"/>
      <c r="AQ37" s="355"/>
      <c r="AR37" s="355"/>
      <c r="AS37" s="355"/>
      <c r="AT37" s="355"/>
      <c r="AU37" s="355"/>
      <c r="AV37" s="355"/>
    </row>
    <row r="38" spans="1:48" x14ac:dyDescent="0.2">
      <c r="A38" s="131">
        <v>20061</v>
      </c>
      <c r="B38" s="354">
        <v>20008</v>
      </c>
      <c r="C38" s="379" t="s">
        <v>178</v>
      </c>
      <c r="D38" s="388"/>
      <c r="E38" s="381"/>
      <c r="F38" s="389"/>
      <c r="G38" s="390"/>
      <c r="H38" s="664"/>
      <c r="I38" s="664"/>
      <c r="J38" s="390"/>
      <c r="L38" s="382" t="str">
        <f t="shared" si="16"/>
        <v/>
      </c>
      <c r="M38" s="383" t="str">
        <f t="shared" si="17"/>
        <v/>
      </c>
      <c r="N38" s="384"/>
      <c r="O38" s="385">
        <f t="shared" si="18"/>
        <v>0</v>
      </c>
      <c r="P38" s="386">
        <f t="shared" si="19"/>
        <v>0</v>
      </c>
      <c r="Q38" s="386">
        <f t="shared" si="20"/>
        <v>0</v>
      </c>
      <c r="R38" s="386">
        <f t="shared" si="21"/>
        <v>0</v>
      </c>
      <c r="S38" s="386">
        <f t="shared" si="22"/>
        <v>0</v>
      </c>
      <c r="T38" s="387">
        <f t="shared" si="23"/>
        <v>0</v>
      </c>
      <c r="U38" s="355"/>
      <c r="V38" s="385">
        <f t="shared" si="24"/>
        <v>0</v>
      </c>
      <c r="W38" s="386">
        <f t="shared" si="25"/>
        <v>0</v>
      </c>
      <c r="X38" s="387">
        <f t="shared" si="26"/>
        <v>0</v>
      </c>
      <c r="Y38" s="355"/>
      <c r="Z38" s="355"/>
      <c r="AA38" s="355"/>
      <c r="AB38" s="355"/>
      <c r="AC38" s="355"/>
      <c r="AD38" s="355"/>
      <c r="AE38" s="355"/>
      <c r="AF38" s="355"/>
      <c r="AG38" s="355"/>
      <c r="AH38" s="355"/>
      <c r="AI38" s="355"/>
      <c r="AJ38" s="355"/>
      <c r="AK38" s="355"/>
      <c r="AL38" s="355"/>
      <c r="AM38" s="355"/>
      <c r="AN38" s="355"/>
      <c r="AO38" s="355"/>
      <c r="AP38" s="355"/>
      <c r="AQ38" s="355"/>
      <c r="AR38" s="355"/>
      <c r="AS38" s="355"/>
      <c r="AT38" s="355"/>
      <c r="AU38" s="355"/>
      <c r="AV38" s="355"/>
    </row>
    <row r="39" spans="1:48" x14ac:dyDescent="0.2">
      <c r="A39" s="131">
        <v>20061</v>
      </c>
      <c r="B39" s="354">
        <v>20009</v>
      </c>
      <c r="C39" s="132" t="s">
        <v>499</v>
      </c>
      <c r="D39" s="388"/>
      <c r="E39" s="381"/>
      <c r="F39" s="663">
        <v>1</v>
      </c>
      <c r="G39" s="664"/>
      <c r="H39" s="664"/>
      <c r="I39" s="664"/>
      <c r="J39" s="664"/>
      <c r="L39" s="382">
        <f t="shared" si="16"/>
        <v>1</v>
      </c>
      <c r="M39" s="383" t="str">
        <f t="shared" si="17"/>
        <v/>
      </c>
      <c r="N39" s="384"/>
      <c r="O39" s="385">
        <f t="shared" si="18"/>
        <v>0</v>
      </c>
      <c r="P39" s="386">
        <f t="shared" si="19"/>
        <v>0</v>
      </c>
      <c r="Q39" s="386">
        <f t="shared" si="20"/>
        <v>0</v>
      </c>
      <c r="R39" s="386">
        <f t="shared" si="21"/>
        <v>0</v>
      </c>
      <c r="S39" s="386">
        <f t="shared" si="22"/>
        <v>0</v>
      </c>
      <c r="T39" s="387">
        <f t="shared" si="23"/>
        <v>0</v>
      </c>
      <c r="U39" s="355"/>
      <c r="V39" s="385">
        <f t="shared" si="24"/>
        <v>0</v>
      </c>
      <c r="W39" s="386">
        <f t="shared" si="25"/>
        <v>0</v>
      </c>
      <c r="X39" s="387">
        <f t="shared" si="26"/>
        <v>0</v>
      </c>
      <c r="Y39" s="355"/>
      <c r="Z39" s="355"/>
      <c r="AA39" s="355"/>
      <c r="AB39" s="355"/>
      <c r="AC39" s="355"/>
      <c r="AD39" s="355"/>
      <c r="AE39" s="355"/>
      <c r="AF39" s="355"/>
      <c r="AG39" s="355"/>
      <c r="AH39" s="355"/>
      <c r="AI39" s="355"/>
      <c r="AJ39" s="355"/>
      <c r="AK39" s="355"/>
      <c r="AL39" s="355"/>
      <c r="AM39" s="355"/>
      <c r="AN39" s="355"/>
      <c r="AO39" s="355"/>
      <c r="AP39" s="355"/>
      <c r="AQ39" s="355"/>
      <c r="AR39" s="355"/>
      <c r="AS39" s="355"/>
      <c r="AT39" s="355"/>
      <c r="AU39" s="355"/>
      <c r="AV39" s="355"/>
    </row>
    <row r="40" spans="1:48" ht="27" x14ac:dyDescent="0.2">
      <c r="A40" s="131">
        <v>20061</v>
      </c>
      <c r="B40" s="407">
        <v>20010</v>
      </c>
      <c r="C40" s="132" t="s">
        <v>500</v>
      </c>
      <c r="D40" s="388"/>
      <c r="E40" s="381"/>
      <c r="F40" s="663"/>
      <c r="G40" s="390"/>
      <c r="H40" s="664"/>
      <c r="I40" s="664"/>
      <c r="J40" s="390"/>
      <c r="L40" s="382" t="str">
        <f t="shared" si="16"/>
        <v/>
      </c>
      <c r="M40" s="383" t="str">
        <f t="shared" si="17"/>
        <v/>
      </c>
      <c r="N40" s="384"/>
      <c r="O40" s="385">
        <f t="shared" si="18"/>
        <v>0</v>
      </c>
      <c r="P40" s="386">
        <f t="shared" si="19"/>
        <v>0</v>
      </c>
      <c r="Q40" s="386">
        <f t="shared" si="20"/>
        <v>0</v>
      </c>
      <c r="R40" s="386">
        <f t="shared" si="21"/>
        <v>0</v>
      </c>
      <c r="S40" s="386">
        <f t="shared" si="22"/>
        <v>0</v>
      </c>
      <c r="T40" s="387">
        <f t="shared" si="23"/>
        <v>0</v>
      </c>
      <c r="U40" s="355"/>
      <c r="V40" s="385">
        <f t="shared" si="24"/>
        <v>0</v>
      </c>
      <c r="W40" s="386">
        <f t="shared" si="25"/>
        <v>0</v>
      </c>
      <c r="X40" s="387">
        <f t="shared" si="26"/>
        <v>0</v>
      </c>
      <c r="Y40" s="355"/>
      <c r="Z40" s="355"/>
      <c r="AA40" s="355"/>
      <c r="AB40" s="355"/>
      <c r="AC40" s="355"/>
      <c r="AD40" s="355"/>
      <c r="AE40" s="355"/>
      <c r="AF40" s="355"/>
      <c r="AG40" s="355"/>
      <c r="AH40" s="355"/>
      <c r="AI40" s="355"/>
      <c r="AJ40" s="355"/>
      <c r="AK40" s="355"/>
      <c r="AL40" s="355"/>
      <c r="AM40" s="355"/>
      <c r="AN40" s="355"/>
      <c r="AO40" s="355"/>
      <c r="AP40" s="355"/>
      <c r="AQ40" s="355"/>
      <c r="AR40" s="355"/>
      <c r="AS40" s="355"/>
      <c r="AT40" s="355"/>
      <c r="AU40" s="355"/>
      <c r="AV40" s="355"/>
    </row>
    <row r="41" spans="1:48" x14ac:dyDescent="0.2">
      <c r="A41" s="131">
        <v>20061</v>
      </c>
      <c r="B41" s="407">
        <v>20011</v>
      </c>
      <c r="C41" s="379" t="s">
        <v>176</v>
      </c>
      <c r="D41" s="388"/>
      <c r="E41" s="381"/>
      <c r="F41" s="389"/>
      <c r="G41" s="390"/>
      <c r="H41" s="664"/>
      <c r="I41" s="664"/>
      <c r="J41" s="390"/>
      <c r="L41" s="382" t="str">
        <f t="shared" si="16"/>
        <v/>
      </c>
      <c r="M41" s="383" t="str">
        <f t="shared" si="17"/>
        <v/>
      </c>
      <c r="N41" s="384"/>
      <c r="O41" s="385">
        <f t="shared" si="18"/>
        <v>0</v>
      </c>
      <c r="P41" s="386">
        <f t="shared" si="19"/>
        <v>0</v>
      </c>
      <c r="Q41" s="386">
        <f t="shared" si="20"/>
        <v>0</v>
      </c>
      <c r="R41" s="386">
        <f t="shared" si="21"/>
        <v>0</v>
      </c>
      <c r="S41" s="386">
        <f t="shared" si="22"/>
        <v>0</v>
      </c>
      <c r="T41" s="387">
        <f t="shared" si="23"/>
        <v>0</v>
      </c>
      <c r="U41" s="355"/>
      <c r="V41" s="385">
        <f t="shared" si="24"/>
        <v>0</v>
      </c>
      <c r="W41" s="386">
        <f t="shared" si="25"/>
        <v>0</v>
      </c>
      <c r="X41" s="387">
        <f t="shared" si="26"/>
        <v>0</v>
      </c>
      <c r="Y41" s="355"/>
      <c r="Z41" s="355"/>
      <c r="AA41" s="355"/>
      <c r="AB41" s="355"/>
      <c r="AC41" s="355"/>
      <c r="AD41" s="355"/>
      <c r="AE41" s="355"/>
      <c r="AF41" s="355"/>
      <c r="AG41" s="355"/>
      <c r="AH41" s="355"/>
      <c r="AI41" s="355"/>
      <c r="AJ41" s="355"/>
      <c r="AK41" s="355"/>
      <c r="AL41" s="355"/>
      <c r="AM41" s="355"/>
      <c r="AN41" s="355"/>
      <c r="AO41" s="355"/>
      <c r="AP41" s="355"/>
      <c r="AQ41" s="355"/>
      <c r="AR41" s="355"/>
      <c r="AS41" s="355"/>
      <c r="AT41" s="355"/>
      <c r="AU41" s="355"/>
      <c r="AV41" s="355"/>
    </row>
    <row r="42" spans="1:48" x14ac:dyDescent="0.2">
      <c r="A42" s="131">
        <v>20062</v>
      </c>
      <c r="B42" s="407">
        <v>20012</v>
      </c>
      <c r="C42" s="132" t="s">
        <v>501</v>
      </c>
      <c r="D42" s="388"/>
      <c r="E42" s="381"/>
      <c r="F42" s="389"/>
      <c r="G42" s="664"/>
      <c r="H42" s="664"/>
      <c r="I42" s="390"/>
      <c r="J42" s="390"/>
      <c r="L42" s="382" t="str">
        <f t="shared" si="16"/>
        <v/>
      </c>
      <c r="M42" s="383" t="str">
        <f t="shared" si="17"/>
        <v/>
      </c>
      <c r="N42" s="384"/>
      <c r="O42" s="385">
        <f t="shared" si="18"/>
        <v>0</v>
      </c>
      <c r="P42" s="386">
        <f t="shared" si="19"/>
        <v>0</v>
      </c>
      <c r="Q42" s="386">
        <f t="shared" si="20"/>
        <v>0</v>
      </c>
      <c r="R42" s="386">
        <f t="shared" si="21"/>
        <v>0</v>
      </c>
      <c r="S42" s="386">
        <f t="shared" si="22"/>
        <v>0</v>
      </c>
      <c r="T42" s="387">
        <f t="shared" si="23"/>
        <v>0</v>
      </c>
      <c r="U42" s="355"/>
      <c r="V42" s="385">
        <f t="shared" si="24"/>
        <v>0</v>
      </c>
      <c r="W42" s="386">
        <f t="shared" si="25"/>
        <v>0</v>
      </c>
      <c r="X42" s="387">
        <f t="shared" si="26"/>
        <v>0</v>
      </c>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row>
    <row r="43" spans="1:48" x14ac:dyDescent="0.2">
      <c r="A43" s="131">
        <v>20062</v>
      </c>
      <c r="B43" s="407">
        <v>20013</v>
      </c>
      <c r="C43" s="132" t="s">
        <v>502</v>
      </c>
      <c r="D43" s="388"/>
      <c r="E43" s="381"/>
      <c r="F43" s="389"/>
      <c r="G43" s="664"/>
      <c r="H43" s="664"/>
      <c r="I43" s="390"/>
      <c r="J43" s="390"/>
      <c r="L43" s="382" t="str">
        <f t="shared" si="16"/>
        <v/>
      </c>
      <c r="M43" s="383" t="str">
        <f t="shared" si="17"/>
        <v/>
      </c>
      <c r="N43" s="384"/>
      <c r="O43" s="385">
        <f t="shared" si="18"/>
        <v>0</v>
      </c>
      <c r="P43" s="386">
        <f t="shared" si="19"/>
        <v>0</v>
      </c>
      <c r="Q43" s="386">
        <f t="shared" si="20"/>
        <v>0</v>
      </c>
      <c r="R43" s="386">
        <f t="shared" si="21"/>
        <v>0</v>
      </c>
      <c r="S43" s="386">
        <f t="shared" si="22"/>
        <v>0</v>
      </c>
      <c r="T43" s="387">
        <f t="shared" si="23"/>
        <v>0</v>
      </c>
      <c r="U43" s="355"/>
      <c r="V43" s="385">
        <f t="shared" si="24"/>
        <v>0</v>
      </c>
      <c r="W43" s="386">
        <f t="shared" si="25"/>
        <v>0</v>
      </c>
      <c r="X43" s="387">
        <f t="shared" si="26"/>
        <v>0</v>
      </c>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row>
    <row r="44" spans="1:48" x14ac:dyDescent="0.2">
      <c r="A44" s="131">
        <v>20062</v>
      </c>
      <c r="B44" s="407">
        <v>20014</v>
      </c>
      <c r="C44" s="132" t="s">
        <v>503</v>
      </c>
      <c r="D44" s="388"/>
      <c r="E44" s="381"/>
      <c r="F44" s="389"/>
      <c r="G44" s="390"/>
      <c r="H44" s="664"/>
      <c r="I44" s="390"/>
      <c r="J44" s="390"/>
      <c r="L44" s="382" t="str">
        <f t="shared" si="16"/>
        <v/>
      </c>
      <c r="M44" s="383" t="str">
        <f t="shared" si="17"/>
        <v/>
      </c>
      <c r="N44" s="384"/>
      <c r="O44" s="385">
        <f t="shared" si="18"/>
        <v>0</v>
      </c>
      <c r="P44" s="386">
        <f t="shared" si="19"/>
        <v>0</v>
      </c>
      <c r="Q44" s="386">
        <f t="shared" si="20"/>
        <v>0</v>
      </c>
      <c r="R44" s="386">
        <f t="shared" si="21"/>
        <v>0</v>
      </c>
      <c r="S44" s="386">
        <f t="shared" si="22"/>
        <v>0</v>
      </c>
      <c r="T44" s="387">
        <f t="shared" si="23"/>
        <v>0</v>
      </c>
      <c r="U44" s="355"/>
      <c r="V44" s="385">
        <f t="shared" si="24"/>
        <v>0</v>
      </c>
      <c r="W44" s="386">
        <f t="shared" si="25"/>
        <v>0</v>
      </c>
      <c r="X44" s="387">
        <f t="shared" si="26"/>
        <v>0</v>
      </c>
      <c r="Y44" s="355"/>
      <c r="Z44" s="355"/>
      <c r="AA44" s="355"/>
      <c r="AB44" s="355"/>
      <c r="AC44" s="355"/>
      <c r="AD44" s="355"/>
      <c r="AE44" s="355"/>
      <c r="AF44" s="355"/>
      <c r="AG44" s="355"/>
      <c r="AH44" s="355"/>
      <c r="AI44" s="355"/>
      <c r="AJ44" s="355"/>
      <c r="AK44" s="355"/>
      <c r="AL44" s="355"/>
      <c r="AM44" s="355"/>
      <c r="AN44" s="355"/>
      <c r="AO44" s="355"/>
      <c r="AP44" s="355"/>
      <c r="AQ44" s="355"/>
      <c r="AR44" s="355"/>
      <c r="AS44" s="355"/>
      <c r="AT44" s="355"/>
      <c r="AU44" s="355"/>
      <c r="AV44" s="355"/>
    </row>
    <row r="45" spans="1:48" x14ac:dyDescent="0.2">
      <c r="A45" s="131">
        <v>20063</v>
      </c>
      <c r="B45" s="407">
        <v>20015</v>
      </c>
      <c r="C45" s="132" t="s">
        <v>504</v>
      </c>
      <c r="D45" s="408">
        <f>Production!O6</f>
        <v>0</v>
      </c>
      <c r="E45" s="409"/>
      <c r="F45" s="665">
        <v>1</v>
      </c>
      <c r="G45" s="666"/>
      <c r="H45" s="666"/>
      <c r="I45" s="666"/>
      <c r="J45" s="666"/>
      <c r="L45" s="382">
        <f t="shared" si="16"/>
        <v>1</v>
      </c>
      <c r="M45" s="383" t="str">
        <f t="shared" si="17"/>
        <v/>
      </c>
      <c r="N45" s="384"/>
      <c r="O45" s="385">
        <f t="shared" si="18"/>
        <v>0</v>
      </c>
      <c r="P45" s="386">
        <f t="shared" si="19"/>
        <v>0</v>
      </c>
      <c r="Q45" s="386">
        <f t="shared" si="20"/>
        <v>0</v>
      </c>
      <c r="R45" s="386">
        <f t="shared" si="21"/>
        <v>0</v>
      </c>
      <c r="S45" s="386">
        <f t="shared" si="22"/>
        <v>0</v>
      </c>
      <c r="T45" s="387">
        <f t="shared" si="23"/>
        <v>0</v>
      </c>
      <c r="U45" s="355"/>
      <c r="V45" s="385">
        <f t="shared" si="24"/>
        <v>0</v>
      </c>
      <c r="W45" s="386">
        <f t="shared" si="25"/>
        <v>0</v>
      </c>
      <c r="X45" s="387">
        <f t="shared" si="26"/>
        <v>0</v>
      </c>
      <c r="Y45" s="355"/>
      <c r="Z45" s="355"/>
      <c r="AA45" s="355"/>
      <c r="AB45" s="355"/>
      <c r="AC45" s="355"/>
      <c r="AD45" s="355"/>
      <c r="AE45" s="355"/>
      <c r="AF45" s="355"/>
      <c r="AG45" s="355"/>
      <c r="AH45" s="355"/>
      <c r="AI45" s="355"/>
      <c r="AJ45" s="355"/>
      <c r="AK45" s="355"/>
      <c r="AL45" s="355"/>
      <c r="AM45" s="355"/>
      <c r="AN45" s="355"/>
      <c r="AO45" s="355"/>
      <c r="AP45" s="355"/>
      <c r="AQ45" s="355"/>
      <c r="AR45" s="355"/>
      <c r="AS45" s="355"/>
      <c r="AT45" s="355"/>
      <c r="AU45" s="355"/>
      <c r="AV45" s="355"/>
    </row>
    <row r="46" spans="1:48" x14ac:dyDescent="0.2">
      <c r="A46" s="131">
        <v>20063</v>
      </c>
      <c r="B46" s="407">
        <v>20016</v>
      </c>
      <c r="C46" s="132" t="s">
        <v>505</v>
      </c>
      <c r="D46" s="408">
        <f>Production!O7</f>
        <v>0</v>
      </c>
      <c r="E46" s="409"/>
      <c r="F46" s="665">
        <v>1</v>
      </c>
      <c r="G46" s="666"/>
      <c r="H46" s="666"/>
      <c r="I46" s="666"/>
      <c r="J46" s="666"/>
      <c r="L46" s="382">
        <f t="shared" si="16"/>
        <v>1</v>
      </c>
      <c r="M46" s="383" t="str">
        <f t="shared" si="17"/>
        <v/>
      </c>
      <c r="N46" s="384"/>
      <c r="O46" s="385">
        <f t="shared" si="18"/>
        <v>0</v>
      </c>
      <c r="P46" s="386">
        <f t="shared" si="19"/>
        <v>0</v>
      </c>
      <c r="Q46" s="386">
        <f t="shared" si="20"/>
        <v>0</v>
      </c>
      <c r="R46" s="386">
        <f t="shared" si="21"/>
        <v>0</v>
      </c>
      <c r="S46" s="386">
        <f t="shared" si="22"/>
        <v>0</v>
      </c>
      <c r="T46" s="387">
        <f t="shared" si="23"/>
        <v>0</v>
      </c>
      <c r="U46" s="355"/>
      <c r="V46" s="385">
        <f t="shared" si="24"/>
        <v>0</v>
      </c>
      <c r="W46" s="386">
        <f t="shared" si="25"/>
        <v>0</v>
      </c>
      <c r="X46" s="387">
        <f t="shared" si="26"/>
        <v>0</v>
      </c>
      <c r="Y46" s="355"/>
      <c r="Z46" s="355"/>
      <c r="AA46" s="355"/>
      <c r="AB46" s="355"/>
      <c r="AC46" s="355"/>
      <c r="AD46" s="355"/>
      <c r="AE46" s="355"/>
      <c r="AF46" s="355"/>
      <c r="AG46" s="355"/>
      <c r="AH46" s="355"/>
      <c r="AI46" s="355"/>
      <c r="AJ46" s="355"/>
      <c r="AK46" s="355"/>
      <c r="AL46" s="355"/>
      <c r="AM46" s="355"/>
      <c r="AN46" s="355"/>
      <c r="AO46" s="355"/>
      <c r="AP46" s="355"/>
      <c r="AQ46" s="355"/>
      <c r="AR46" s="355"/>
      <c r="AS46" s="355"/>
      <c r="AT46" s="355"/>
      <c r="AU46" s="355"/>
      <c r="AV46" s="355"/>
    </row>
    <row r="47" spans="1:48" x14ac:dyDescent="0.2">
      <c r="A47" s="131">
        <v>20063</v>
      </c>
      <c r="B47" s="407">
        <v>20017</v>
      </c>
      <c r="C47" s="132" t="s">
        <v>506</v>
      </c>
      <c r="D47" s="408">
        <f>Production!O8</f>
        <v>0</v>
      </c>
      <c r="E47" s="409"/>
      <c r="F47" s="665">
        <v>1</v>
      </c>
      <c r="G47" s="666"/>
      <c r="H47" s="666"/>
      <c r="I47" s="666"/>
      <c r="J47" s="666"/>
      <c r="L47" s="382">
        <f t="shared" si="16"/>
        <v>1</v>
      </c>
      <c r="M47" s="383" t="str">
        <f t="shared" si="17"/>
        <v/>
      </c>
      <c r="N47" s="355"/>
      <c r="O47" s="385">
        <f t="shared" si="18"/>
        <v>0</v>
      </c>
      <c r="P47" s="386">
        <f t="shared" si="19"/>
        <v>0</v>
      </c>
      <c r="Q47" s="386">
        <f t="shared" si="20"/>
        <v>0</v>
      </c>
      <c r="R47" s="386">
        <f t="shared" si="21"/>
        <v>0</v>
      </c>
      <c r="S47" s="386">
        <f t="shared" si="22"/>
        <v>0</v>
      </c>
      <c r="T47" s="387">
        <f t="shared" si="23"/>
        <v>0</v>
      </c>
      <c r="U47" s="355"/>
      <c r="V47" s="385">
        <f t="shared" si="24"/>
        <v>0</v>
      </c>
      <c r="W47" s="386">
        <f t="shared" si="25"/>
        <v>0</v>
      </c>
      <c r="X47" s="387">
        <f t="shared" si="26"/>
        <v>0</v>
      </c>
      <c r="Y47" s="355"/>
      <c r="Z47" s="355"/>
      <c r="AA47" s="355"/>
      <c r="AB47" s="355"/>
      <c r="AC47" s="355"/>
      <c r="AD47" s="355"/>
      <c r="AE47" s="355"/>
      <c r="AF47" s="355"/>
      <c r="AG47" s="355"/>
      <c r="AH47" s="355"/>
      <c r="AI47" s="355"/>
      <c r="AJ47" s="355"/>
      <c r="AK47" s="355"/>
      <c r="AL47" s="355"/>
      <c r="AM47" s="355"/>
      <c r="AN47" s="355"/>
      <c r="AO47" s="355"/>
      <c r="AP47" s="355"/>
      <c r="AQ47" s="355"/>
      <c r="AR47" s="355"/>
      <c r="AS47" s="355"/>
      <c r="AT47" s="355"/>
      <c r="AU47" s="355"/>
      <c r="AV47" s="355"/>
    </row>
    <row r="48" spans="1:48" x14ac:dyDescent="0.2">
      <c r="A48" s="131">
        <v>20063</v>
      </c>
      <c r="B48" s="407">
        <v>20018</v>
      </c>
      <c r="C48" s="132" t="s">
        <v>507</v>
      </c>
      <c r="D48" s="408">
        <f>Production!O9</f>
        <v>0</v>
      </c>
      <c r="E48" s="410"/>
      <c r="F48" s="665">
        <v>1</v>
      </c>
      <c r="G48" s="666"/>
      <c r="H48" s="666"/>
      <c r="I48" s="666"/>
      <c r="J48" s="666"/>
      <c r="L48" s="382">
        <f t="shared" si="16"/>
        <v>1</v>
      </c>
      <c r="M48" s="383" t="str">
        <f t="shared" si="17"/>
        <v/>
      </c>
      <c r="N48" s="355"/>
      <c r="O48" s="385">
        <f t="shared" si="18"/>
        <v>0</v>
      </c>
      <c r="P48" s="386">
        <f t="shared" si="19"/>
        <v>0</v>
      </c>
      <c r="Q48" s="386">
        <f t="shared" si="20"/>
        <v>0</v>
      </c>
      <c r="R48" s="386">
        <f t="shared" si="21"/>
        <v>0</v>
      </c>
      <c r="S48" s="386">
        <f t="shared" si="22"/>
        <v>0</v>
      </c>
      <c r="T48" s="387">
        <f t="shared" si="23"/>
        <v>0</v>
      </c>
      <c r="U48" s="355"/>
      <c r="V48" s="385">
        <f t="shared" si="24"/>
        <v>0</v>
      </c>
      <c r="W48" s="386">
        <f t="shared" si="25"/>
        <v>0</v>
      </c>
      <c r="X48" s="387">
        <f t="shared" si="26"/>
        <v>0</v>
      </c>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row>
    <row r="49" spans="1:48" x14ac:dyDescent="0.2">
      <c r="A49" s="131">
        <v>20019</v>
      </c>
      <c r="B49" s="407">
        <v>20019</v>
      </c>
      <c r="C49" s="379" t="s">
        <v>149</v>
      </c>
      <c r="D49" s="388"/>
      <c r="E49" s="381"/>
      <c r="F49" s="389"/>
      <c r="G49" s="390"/>
      <c r="H49" s="664"/>
      <c r="I49" s="390"/>
      <c r="J49" s="390"/>
      <c r="L49" s="382" t="str">
        <f t="shared" si="16"/>
        <v/>
      </c>
      <c r="M49" s="383" t="str">
        <f t="shared" si="17"/>
        <v/>
      </c>
      <c r="N49" s="355"/>
      <c r="O49" s="385">
        <f t="shared" si="18"/>
        <v>0</v>
      </c>
      <c r="P49" s="386">
        <f t="shared" si="19"/>
        <v>0</v>
      </c>
      <c r="Q49" s="386">
        <f t="shared" si="20"/>
        <v>0</v>
      </c>
      <c r="R49" s="386">
        <f t="shared" si="21"/>
        <v>0</v>
      </c>
      <c r="S49" s="386">
        <f t="shared" si="22"/>
        <v>0</v>
      </c>
      <c r="T49" s="387">
        <f t="shared" si="23"/>
        <v>0</v>
      </c>
      <c r="U49" s="355"/>
      <c r="V49" s="385">
        <f t="shared" si="24"/>
        <v>0</v>
      </c>
      <c r="W49" s="386">
        <f t="shared" si="25"/>
        <v>0</v>
      </c>
      <c r="X49" s="387">
        <f t="shared" si="26"/>
        <v>0</v>
      </c>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row>
    <row r="50" spans="1:48" x14ac:dyDescent="0.2">
      <c r="A50" s="131">
        <v>20020</v>
      </c>
      <c r="B50" s="407">
        <v>20020</v>
      </c>
      <c r="C50" s="379" t="s">
        <v>144</v>
      </c>
      <c r="D50" s="388"/>
      <c r="E50" s="381"/>
      <c r="F50" s="389"/>
      <c r="G50" s="390"/>
      <c r="H50" s="390"/>
      <c r="I50" s="390"/>
      <c r="J50" s="390"/>
      <c r="L50" s="382" t="str">
        <f t="shared" si="16"/>
        <v/>
      </c>
      <c r="M50" s="383" t="str">
        <f t="shared" si="17"/>
        <v/>
      </c>
      <c r="N50" s="355"/>
      <c r="O50" s="385">
        <f t="shared" si="18"/>
        <v>0</v>
      </c>
      <c r="P50" s="386">
        <f t="shared" si="19"/>
        <v>0</v>
      </c>
      <c r="Q50" s="386">
        <f t="shared" si="20"/>
        <v>0</v>
      </c>
      <c r="R50" s="386">
        <f t="shared" si="21"/>
        <v>0</v>
      </c>
      <c r="S50" s="386">
        <f t="shared" si="22"/>
        <v>0</v>
      </c>
      <c r="T50" s="387">
        <f t="shared" si="23"/>
        <v>0</v>
      </c>
      <c r="U50" s="355"/>
      <c r="V50" s="385">
        <f t="shared" si="24"/>
        <v>0</v>
      </c>
      <c r="W50" s="386">
        <f t="shared" si="25"/>
        <v>0</v>
      </c>
      <c r="X50" s="387">
        <f t="shared" si="26"/>
        <v>0</v>
      </c>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row>
    <row r="51" spans="1:48" x14ac:dyDescent="0.2">
      <c r="A51" s="131">
        <v>20064</v>
      </c>
      <c r="B51" s="407">
        <v>20021</v>
      </c>
      <c r="C51" s="379" t="s">
        <v>508</v>
      </c>
      <c r="D51" s="388"/>
      <c r="E51" s="381"/>
      <c r="F51" s="389"/>
      <c r="G51" s="390"/>
      <c r="H51" s="390"/>
      <c r="I51" s="390"/>
      <c r="J51" s="390"/>
      <c r="L51" s="382" t="str">
        <f t="shared" si="16"/>
        <v/>
      </c>
      <c r="M51" s="383" t="str">
        <f t="shared" si="17"/>
        <v/>
      </c>
      <c r="N51" s="355"/>
      <c r="O51" s="385">
        <f t="shared" si="18"/>
        <v>0</v>
      </c>
      <c r="P51" s="386">
        <f t="shared" si="19"/>
        <v>0</v>
      </c>
      <c r="Q51" s="386">
        <f t="shared" si="20"/>
        <v>0</v>
      </c>
      <c r="R51" s="386">
        <f t="shared" si="21"/>
        <v>0</v>
      </c>
      <c r="S51" s="386">
        <f t="shared" si="22"/>
        <v>0</v>
      </c>
      <c r="T51" s="387">
        <f t="shared" si="23"/>
        <v>0</v>
      </c>
      <c r="U51" s="355"/>
      <c r="V51" s="385">
        <f t="shared" si="24"/>
        <v>0</v>
      </c>
      <c r="W51" s="386">
        <f t="shared" si="25"/>
        <v>0</v>
      </c>
      <c r="X51" s="387">
        <f t="shared" si="26"/>
        <v>0</v>
      </c>
      <c r="Y51" s="355"/>
      <c r="Z51" s="355"/>
      <c r="AA51" s="355"/>
      <c r="AB51" s="355"/>
      <c r="AC51" s="355"/>
      <c r="AD51" s="355"/>
      <c r="AE51" s="355"/>
      <c r="AF51" s="355"/>
      <c r="AG51" s="355"/>
      <c r="AH51" s="355"/>
      <c r="AI51" s="355"/>
      <c r="AJ51" s="355"/>
      <c r="AK51" s="355"/>
      <c r="AL51" s="355"/>
      <c r="AM51" s="355"/>
      <c r="AN51" s="355"/>
      <c r="AO51" s="355"/>
      <c r="AP51" s="355"/>
      <c r="AQ51" s="355"/>
      <c r="AR51" s="355"/>
      <c r="AS51" s="355"/>
      <c r="AT51" s="355"/>
      <c r="AU51" s="355"/>
      <c r="AV51" s="355"/>
    </row>
    <row r="52" spans="1:48" x14ac:dyDescent="0.2">
      <c r="A52" s="131">
        <v>20065</v>
      </c>
      <c r="B52" s="407">
        <v>20022</v>
      </c>
      <c r="C52" s="379" t="s">
        <v>509</v>
      </c>
      <c r="D52" s="388"/>
      <c r="E52" s="381"/>
      <c r="F52" s="389"/>
      <c r="G52" s="390"/>
      <c r="H52" s="664"/>
      <c r="I52" s="390"/>
      <c r="J52" s="390"/>
      <c r="L52" s="382" t="str">
        <f t="shared" si="16"/>
        <v/>
      </c>
      <c r="M52" s="383" t="str">
        <f t="shared" si="17"/>
        <v/>
      </c>
      <c r="N52" s="355"/>
      <c r="O52" s="385">
        <f t="shared" si="18"/>
        <v>0</v>
      </c>
      <c r="P52" s="386">
        <f t="shared" si="19"/>
        <v>0</v>
      </c>
      <c r="Q52" s="386">
        <f t="shared" si="20"/>
        <v>0</v>
      </c>
      <c r="R52" s="386">
        <f t="shared" si="21"/>
        <v>0</v>
      </c>
      <c r="S52" s="386">
        <f t="shared" si="22"/>
        <v>0</v>
      </c>
      <c r="T52" s="387">
        <f t="shared" si="23"/>
        <v>0</v>
      </c>
      <c r="U52" s="355"/>
      <c r="V52" s="385">
        <f t="shared" si="24"/>
        <v>0</v>
      </c>
      <c r="W52" s="386">
        <f t="shared" si="25"/>
        <v>0</v>
      </c>
      <c r="X52" s="387">
        <f t="shared" si="26"/>
        <v>0</v>
      </c>
      <c r="Y52" s="355"/>
      <c r="Z52" s="355"/>
      <c r="AA52" s="355"/>
      <c r="AB52" s="355"/>
      <c r="AC52" s="355"/>
      <c r="AD52" s="355"/>
      <c r="AE52" s="355"/>
      <c r="AF52" s="355"/>
      <c r="AG52" s="355"/>
      <c r="AH52" s="355"/>
      <c r="AI52" s="355"/>
      <c r="AJ52" s="355"/>
      <c r="AK52" s="355"/>
      <c r="AL52" s="355"/>
      <c r="AM52" s="355"/>
      <c r="AN52" s="355"/>
      <c r="AO52" s="355"/>
      <c r="AP52" s="355"/>
      <c r="AQ52" s="355"/>
      <c r="AR52" s="355"/>
      <c r="AS52" s="355"/>
      <c r="AT52" s="355"/>
      <c r="AU52" s="355"/>
      <c r="AV52" s="355"/>
    </row>
    <row r="53" spans="1:48" x14ac:dyDescent="0.2">
      <c r="A53" s="131">
        <v>20065</v>
      </c>
      <c r="B53" s="407">
        <v>20023</v>
      </c>
      <c r="C53" s="379" t="s">
        <v>510</v>
      </c>
      <c r="D53" s="388"/>
      <c r="E53" s="381"/>
      <c r="F53" s="389"/>
      <c r="G53" s="390"/>
      <c r="H53" s="664"/>
      <c r="I53" s="390"/>
      <c r="J53" s="390"/>
      <c r="L53" s="382" t="str">
        <f t="shared" si="16"/>
        <v/>
      </c>
      <c r="M53" s="383" t="str">
        <f t="shared" si="17"/>
        <v/>
      </c>
      <c r="N53" s="355"/>
      <c r="O53" s="385">
        <f t="shared" si="18"/>
        <v>0</v>
      </c>
      <c r="P53" s="386">
        <f t="shared" si="19"/>
        <v>0</v>
      </c>
      <c r="Q53" s="386">
        <f t="shared" si="20"/>
        <v>0</v>
      </c>
      <c r="R53" s="386">
        <f t="shared" si="21"/>
        <v>0</v>
      </c>
      <c r="S53" s="386">
        <f t="shared" si="22"/>
        <v>0</v>
      </c>
      <c r="T53" s="387">
        <f t="shared" si="23"/>
        <v>0</v>
      </c>
      <c r="U53" s="355"/>
      <c r="V53" s="385">
        <f t="shared" si="24"/>
        <v>0</v>
      </c>
      <c r="W53" s="386">
        <f t="shared" si="25"/>
        <v>0</v>
      </c>
      <c r="X53" s="387">
        <f t="shared" si="26"/>
        <v>0</v>
      </c>
      <c r="Y53" s="355"/>
      <c r="Z53" s="355"/>
      <c r="AA53" s="355"/>
      <c r="AB53" s="355"/>
      <c r="AC53" s="355"/>
      <c r="AD53" s="355"/>
      <c r="AE53" s="355"/>
      <c r="AF53" s="355"/>
      <c r="AG53" s="355"/>
      <c r="AH53" s="355"/>
      <c r="AI53" s="355"/>
      <c r="AJ53" s="355"/>
      <c r="AK53" s="355"/>
      <c r="AL53" s="355"/>
      <c r="AM53" s="355"/>
      <c r="AN53" s="355"/>
      <c r="AO53" s="355"/>
      <c r="AP53" s="355"/>
      <c r="AQ53" s="355"/>
      <c r="AR53" s="355"/>
      <c r="AS53" s="355"/>
      <c r="AT53" s="355"/>
      <c r="AU53" s="355"/>
      <c r="AV53" s="355"/>
    </row>
    <row r="54" spans="1:48" x14ac:dyDescent="0.2">
      <c r="A54" s="131">
        <v>20024</v>
      </c>
      <c r="B54" s="407">
        <v>20024</v>
      </c>
      <c r="C54" s="379" t="s">
        <v>145</v>
      </c>
      <c r="D54" s="388"/>
      <c r="E54" s="381"/>
      <c r="F54" s="389"/>
      <c r="G54" s="390"/>
      <c r="H54" s="390"/>
      <c r="I54" s="390"/>
      <c r="J54" s="390"/>
      <c r="L54" s="382" t="str">
        <f t="shared" si="16"/>
        <v/>
      </c>
      <c r="M54" s="383" t="str">
        <f t="shared" si="17"/>
        <v/>
      </c>
      <c r="N54" s="355"/>
      <c r="O54" s="385">
        <f t="shared" si="18"/>
        <v>0</v>
      </c>
      <c r="P54" s="386">
        <f t="shared" si="19"/>
        <v>0</v>
      </c>
      <c r="Q54" s="386">
        <f t="shared" si="20"/>
        <v>0</v>
      </c>
      <c r="R54" s="386">
        <f t="shared" si="21"/>
        <v>0</v>
      </c>
      <c r="S54" s="386">
        <f t="shared" si="22"/>
        <v>0</v>
      </c>
      <c r="T54" s="387">
        <f t="shared" si="23"/>
        <v>0</v>
      </c>
      <c r="U54" s="355"/>
      <c r="V54" s="385">
        <f t="shared" si="24"/>
        <v>0</v>
      </c>
      <c r="W54" s="386">
        <f t="shared" si="25"/>
        <v>0</v>
      </c>
      <c r="X54" s="387">
        <f t="shared" si="26"/>
        <v>0</v>
      </c>
      <c r="Y54" s="355"/>
      <c r="Z54" s="355"/>
      <c r="AA54" s="355"/>
      <c r="AB54" s="355"/>
      <c r="AC54" s="355"/>
      <c r="AD54" s="355"/>
      <c r="AE54" s="355"/>
      <c r="AF54" s="355"/>
      <c r="AG54" s="355"/>
      <c r="AH54" s="355"/>
      <c r="AI54" s="355"/>
      <c r="AJ54" s="355"/>
      <c r="AK54" s="355"/>
      <c r="AL54" s="355"/>
      <c r="AM54" s="355"/>
      <c r="AN54" s="355"/>
      <c r="AO54" s="355"/>
      <c r="AP54" s="355"/>
      <c r="AQ54" s="355"/>
      <c r="AR54" s="355"/>
      <c r="AS54" s="355"/>
      <c r="AT54" s="355"/>
      <c r="AU54" s="355"/>
      <c r="AV54" s="355"/>
    </row>
    <row r="55" spans="1:48" x14ac:dyDescent="0.2">
      <c r="A55" s="131">
        <v>20025</v>
      </c>
      <c r="B55" s="407">
        <v>20025</v>
      </c>
      <c r="C55" s="379" t="s">
        <v>146</v>
      </c>
      <c r="D55" s="388"/>
      <c r="E55" s="381"/>
      <c r="F55" s="389"/>
      <c r="G55" s="390"/>
      <c r="H55" s="390"/>
      <c r="I55" s="390"/>
      <c r="J55" s="390"/>
      <c r="L55" s="382" t="str">
        <f t="shared" si="16"/>
        <v/>
      </c>
      <c r="M55" s="383" t="str">
        <f t="shared" si="17"/>
        <v/>
      </c>
      <c r="N55" s="355"/>
      <c r="O55" s="385">
        <f t="shared" si="18"/>
        <v>0</v>
      </c>
      <c r="P55" s="386">
        <f t="shared" si="19"/>
        <v>0</v>
      </c>
      <c r="Q55" s="386">
        <f t="shared" si="20"/>
        <v>0</v>
      </c>
      <c r="R55" s="386">
        <f t="shared" si="21"/>
        <v>0</v>
      </c>
      <c r="S55" s="386">
        <f t="shared" si="22"/>
        <v>0</v>
      </c>
      <c r="T55" s="387">
        <f t="shared" si="23"/>
        <v>0</v>
      </c>
      <c r="U55" s="355"/>
      <c r="V55" s="385">
        <f t="shared" si="24"/>
        <v>0</v>
      </c>
      <c r="W55" s="386">
        <f t="shared" si="25"/>
        <v>0</v>
      </c>
      <c r="X55" s="387">
        <f t="shared" si="26"/>
        <v>0</v>
      </c>
      <c r="Y55" s="355"/>
      <c r="Z55" s="355"/>
      <c r="AA55" s="355"/>
      <c r="AB55" s="355"/>
      <c r="AC55" s="355"/>
      <c r="AD55" s="355"/>
      <c r="AE55" s="355"/>
      <c r="AF55" s="355"/>
      <c r="AG55" s="355"/>
      <c r="AH55" s="355"/>
      <c r="AI55" s="355"/>
      <c r="AJ55" s="355"/>
      <c r="AK55" s="355"/>
      <c r="AL55" s="355"/>
      <c r="AM55" s="355"/>
      <c r="AN55" s="355"/>
      <c r="AO55" s="355"/>
      <c r="AP55" s="355"/>
      <c r="AQ55" s="355"/>
      <c r="AR55" s="355"/>
      <c r="AS55" s="355"/>
      <c r="AT55" s="355"/>
      <c r="AU55" s="355"/>
      <c r="AV55" s="355"/>
    </row>
    <row r="56" spans="1:48" x14ac:dyDescent="0.2">
      <c r="A56" s="131">
        <v>20066</v>
      </c>
      <c r="B56" s="407">
        <v>20026</v>
      </c>
      <c r="C56" s="379" t="s">
        <v>511</v>
      </c>
      <c r="D56" s="388"/>
      <c r="E56" s="381"/>
      <c r="F56" s="389"/>
      <c r="G56" s="390"/>
      <c r="H56" s="390"/>
      <c r="I56" s="390"/>
      <c r="J56" s="390"/>
      <c r="L56" s="382" t="str">
        <f t="shared" si="16"/>
        <v/>
      </c>
      <c r="M56" s="383" t="str">
        <f t="shared" si="17"/>
        <v/>
      </c>
      <c r="N56" s="355"/>
      <c r="O56" s="385">
        <f t="shared" si="18"/>
        <v>0</v>
      </c>
      <c r="P56" s="386">
        <f t="shared" si="19"/>
        <v>0</v>
      </c>
      <c r="Q56" s="386">
        <f t="shared" si="20"/>
        <v>0</v>
      </c>
      <c r="R56" s="386">
        <f t="shared" si="21"/>
        <v>0</v>
      </c>
      <c r="S56" s="386">
        <f t="shared" si="22"/>
        <v>0</v>
      </c>
      <c r="T56" s="387">
        <f t="shared" si="23"/>
        <v>0</v>
      </c>
      <c r="U56" s="355"/>
      <c r="V56" s="385">
        <f t="shared" si="24"/>
        <v>0</v>
      </c>
      <c r="W56" s="386">
        <f t="shared" si="25"/>
        <v>0</v>
      </c>
      <c r="X56" s="387">
        <f t="shared" si="26"/>
        <v>0</v>
      </c>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row>
    <row r="57" spans="1:48" x14ac:dyDescent="0.2">
      <c r="A57" s="131">
        <v>20067</v>
      </c>
      <c r="B57" s="407">
        <v>20027</v>
      </c>
      <c r="C57" s="379" t="s">
        <v>394</v>
      </c>
      <c r="D57" s="388"/>
      <c r="E57" s="381"/>
      <c r="F57" s="663"/>
      <c r="G57" s="664"/>
      <c r="H57" s="390"/>
      <c r="I57" s="390"/>
      <c r="J57" s="390"/>
      <c r="L57" s="382" t="str">
        <f t="shared" si="16"/>
        <v/>
      </c>
      <c r="M57" s="383" t="str">
        <f t="shared" si="17"/>
        <v/>
      </c>
      <c r="N57" s="355"/>
      <c r="O57" s="385">
        <f t="shared" si="18"/>
        <v>0</v>
      </c>
      <c r="P57" s="386">
        <f t="shared" si="19"/>
        <v>0</v>
      </c>
      <c r="Q57" s="386">
        <f t="shared" si="20"/>
        <v>0</v>
      </c>
      <c r="R57" s="386">
        <f t="shared" si="21"/>
        <v>0</v>
      </c>
      <c r="S57" s="386">
        <f t="shared" si="22"/>
        <v>0</v>
      </c>
      <c r="T57" s="387">
        <f t="shared" si="23"/>
        <v>0</v>
      </c>
      <c r="U57" s="355"/>
      <c r="V57" s="385">
        <f t="shared" si="24"/>
        <v>0</v>
      </c>
      <c r="W57" s="386">
        <f t="shared" si="25"/>
        <v>0</v>
      </c>
      <c r="X57" s="387">
        <f t="shared" si="26"/>
        <v>0</v>
      </c>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row>
    <row r="58" spans="1:48" x14ac:dyDescent="0.2">
      <c r="A58" s="131">
        <v>20067</v>
      </c>
      <c r="B58" s="407">
        <v>20028</v>
      </c>
      <c r="C58" s="379" t="s">
        <v>393</v>
      </c>
      <c r="D58" s="388"/>
      <c r="E58" s="381"/>
      <c r="F58" s="663"/>
      <c r="G58" s="664"/>
      <c r="H58" s="390"/>
      <c r="I58" s="390"/>
      <c r="J58" s="390"/>
      <c r="L58" s="382" t="str">
        <f t="shared" si="16"/>
        <v/>
      </c>
      <c r="M58" s="383" t="str">
        <f t="shared" si="17"/>
        <v/>
      </c>
      <c r="N58" s="355"/>
      <c r="O58" s="385">
        <f t="shared" si="18"/>
        <v>0</v>
      </c>
      <c r="P58" s="386">
        <f t="shared" si="19"/>
        <v>0</v>
      </c>
      <c r="Q58" s="386">
        <f t="shared" si="20"/>
        <v>0</v>
      </c>
      <c r="R58" s="386">
        <f t="shared" si="21"/>
        <v>0</v>
      </c>
      <c r="S58" s="386">
        <f t="shared" si="22"/>
        <v>0</v>
      </c>
      <c r="T58" s="387">
        <f t="shared" si="23"/>
        <v>0</v>
      </c>
      <c r="U58" s="355"/>
      <c r="V58" s="385">
        <f t="shared" si="24"/>
        <v>0</v>
      </c>
      <c r="W58" s="386">
        <f t="shared" si="25"/>
        <v>0</v>
      </c>
      <c r="X58" s="387">
        <f t="shared" si="26"/>
        <v>0</v>
      </c>
      <c r="Y58" s="355"/>
      <c r="Z58" s="355"/>
      <c r="AA58" s="355"/>
      <c r="AB58" s="355"/>
      <c r="AC58" s="355"/>
      <c r="AD58" s="355"/>
      <c r="AE58" s="355"/>
      <c r="AF58" s="355"/>
      <c r="AG58" s="355"/>
      <c r="AH58" s="355"/>
      <c r="AI58" s="355"/>
      <c r="AJ58" s="355"/>
      <c r="AK58" s="355"/>
      <c r="AL58" s="355"/>
      <c r="AM58" s="355"/>
      <c r="AN58" s="355"/>
      <c r="AO58" s="355"/>
      <c r="AP58" s="355"/>
      <c r="AQ58" s="355"/>
      <c r="AR58" s="355"/>
      <c r="AS58" s="355"/>
      <c r="AT58" s="355"/>
      <c r="AU58" s="355"/>
      <c r="AV58" s="355"/>
    </row>
    <row r="59" spans="1:48" x14ac:dyDescent="0.2">
      <c r="A59" s="131">
        <v>20067</v>
      </c>
      <c r="B59" s="407">
        <v>20029</v>
      </c>
      <c r="C59" s="379" t="s">
        <v>512</v>
      </c>
      <c r="D59" s="388"/>
      <c r="E59" s="381"/>
      <c r="F59" s="663"/>
      <c r="G59" s="664"/>
      <c r="H59" s="390"/>
      <c r="I59" s="390"/>
      <c r="J59" s="390"/>
      <c r="L59" s="382" t="str">
        <f t="shared" si="16"/>
        <v/>
      </c>
      <c r="M59" s="383" t="str">
        <f t="shared" si="17"/>
        <v/>
      </c>
      <c r="N59" s="355"/>
      <c r="O59" s="385">
        <f t="shared" si="18"/>
        <v>0</v>
      </c>
      <c r="P59" s="386">
        <f t="shared" si="19"/>
        <v>0</v>
      </c>
      <c r="Q59" s="386">
        <f t="shared" si="20"/>
        <v>0</v>
      </c>
      <c r="R59" s="386">
        <f t="shared" si="21"/>
        <v>0</v>
      </c>
      <c r="S59" s="386">
        <f t="shared" si="22"/>
        <v>0</v>
      </c>
      <c r="T59" s="387">
        <f t="shared" si="23"/>
        <v>0</v>
      </c>
      <c r="U59" s="355"/>
      <c r="V59" s="385">
        <f t="shared" si="24"/>
        <v>0</v>
      </c>
      <c r="W59" s="386">
        <f t="shared" si="25"/>
        <v>0</v>
      </c>
      <c r="X59" s="387">
        <f t="shared" si="26"/>
        <v>0</v>
      </c>
      <c r="Y59" s="355"/>
      <c r="Z59" s="355"/>
      <c r="AA59" s="355"/>
      <c r="AB59" s="355"/>
      <c r="AC59" s="355"/>
      <c r="AD59" s="355"/>
      <c r="AE59" s="355"/>
      <c r="AF59" s="355"/>
      <c r="AG59" s="355"/>
      <c r="AH59" s="355"/>
      <c r="AI59" s="355"/>
      <c r="AJ59" s="355"/>
      <c r="AK59" s="355"/>
      <c r="AL59" s="355"/>
      <c r="AM59" s="355"/>
      <c r="AN59" s="355"/>
      <c r="AO59" s="355"/>
      <c r="AP59" s="355"/>
      <c r="AQ59" s="355"/>
      <c r="AR59" s="355"/>
      <c r="AS59" s="355"/>
      <c r="AT59" s="355"/>
      <c r="AU59" s="355"/>
      <c r="AV59" s="355"/>
    </row>
    <row r="60" spans="1:48" ht="27" x14ac:dyDescent="0.2">
      <c r="A60" s="131">
        <v>20067</v>
      </c>
      <c r="B60" s="407">
        <v>20030</v>
      </c>
      <c r="C60" s="132" t="s">
        <v>513</v>
      </c>
      <c r="D60" s="388"/>
      <c r="E60" s="381"/>
      <c r="F60" s="663"/>
      <c r="G60" s="664"/>
      <c r="H60" s="390"/>
      <c r="I60" s="390"/>
      <c r="J60" s="390"/>
      <c r="L60" s="382" t="str">
        <f t="shared" si="16"/>
        <v/>
      </c>
      <c r="M60" s="383" t="str">
        <f t="shared" si="17"/>
        <v/>
      </c>
      <c r="N60" s="355"/>
      <c r="O60" s="385">
        <f t="shared" si="18"/>
        <v>0</v>
      </c>
      <c r="P60" s="386">
        <f t="shared" si="19"/>
        <v>0</v>
      </c>
      <c r="Q60" s="386">
        <f t="shared" si="20"/>
        <v>0</v>
      </c>
      <c r="R60" s="386">
        <f t="shared" si="21"/>
        <v>0</v>
      </c>
      <c r="S60" s="386">
        <f t="shared" si="22"/>
        <v>0</v>
      </c>
      <c r="T60" s="387">
        <f t="shared" si="23"/>
        <v>0</v>
      </c>
      <c r="U60" s="355"/>
      <c r="V60" s="385">
        <f t="shared" si="24"/>
        <v>0</v>
      </c>
      <c r="W60" s="386">
        <f t="shared" si="25"/>
        <v>0</v>
      </c>
      <c r="X60" s="387">
        <f t="shared" si="26"/>
        <v>0</v>
      </c>
      <c r="Y60" s="355"/>
      <c r="Z60" s="355"/>
      <c r="AA60" s="355"/>
      <c r="AB60" s="355"/>
      <c r="AC60" s="355"/>
      <c r="AD60" s="355"/>
      <c r="AE60" s="355"/>
      <c r="AF60" s="355"/>
      <c r="AG60" s="355"/>
      <c r="AH60" s="355"/>
      <c r="AI60" s="355"/>
      <c r="AJ60" s="355"/>
      <c r="AK60" s="355"/>
      <c r="AL60" s="355"/>
      <c r="AM60" s="355"/>
      <c r="AN60" s="355"/>
      <c r="AO60" s="355"/>
      <c r="AP60" s="355"/>
      <c r="AQ60" s="355"/>
      <c r="AR60" s="355"/>
      <c r="AS60" s="355"/>
      <c r="AT60" s="355"/>
      <c r="AU60" s="355"/>
      <c r="AV60" s="355"/>
    </row>
    <row r="61" spans="1:48" x14ac:dyDescent="0.2">
      <c r="A61" s="131">
        <v>20068</v>
      </c>
      <c r="B61" s="407">
        <v>20031</v>
      </c>
      <c r="C61" s="379" t="s">
        <v>514</v>
      </c>
      <c r="D61" s="388"/>
      <c r="E61" s="381"/>
      <c r="F61" s="389"/>
      <c r="G61" s="390"/>
      <c r="H61" s="664"/>
      <c r="I61" s="390"/>
      <c r="J61" s="390"/>
      <c r="L61" s="382" t="str">
        <f t="shared" ref="L61:L88" si="27">IF(SUM(F61:J61)=0,"",SUM(F61:J61))</f>
        <v/>
      </c>
      <c r="M61" s="383" t="str">
        <f t="shared" si="17"/>
        <v/>
      </c>
      <c r="N61" s="355"/>
      <c r="O61" s="385">
        <f t="shared" si="18"/>
        <v>0</v>
      </c>
      <c r="P61" s="386">
        <f t="shared" si="19"/>
        <v>0</v>
      </c>
      <c r="Q61" s="386">
        <f t="shared" si="20"/>
        <v>0</v>
      </c>
      <c r="R61" s="386">
        <f t="shared" si="21"/>
        <v>0</v>
      </c>
      <c r="S61" s="386">
        <f t="shared" si="22"/>
        <v>0</v>
      </c>
      <c r="T61" s="387">
        <f t="shared" si="23"/>
        <v>0</v>
      </c>
      <c r="U61" s="355"/>
      <c r="V61" s="385">
        <f t="shared" si="24"/>
        <v>0</v>
      </c>
      <c r="W61" s="386">
        <f t="shared" si="25"/>
        <v>0</v>
      </c>
      <c r="X61" s="387">
        <f t="shared" si="26"/>
        <v>0</v>
      </c>
      <c r="Y61" s="355"/>
      <c r="Z61" s="355"/>
      <c r="AA61" s="355"/>
      <c r="AB61" s="355"/>
      <c r="AC61" s="355"/>
      <c r="AD61" s="355"/>
      <c r="AE61" s="355"/>
      <c r="AF61" s="355"/>
      <c r="AG61" s="355"/>
      <c r="AH61" s="355"/>
      <c r="AI61" s="355"/>
      <c r="AJ61" s="355"/>
      <c r="AK61" s="355"/>
      <c r="AL61" s="355"/>
      <c r="AM61" s="355"/>
      <c r="AN61" s="355"/>
      <c r="AO61" s="355"/>
      <c r="AP61" s="355"/>
      <c r="AQ61" s="355"/>
      <c r="AR61" s="355"/>
      <c r="AS61" s="355"/>
      <c r="AT61" s="355"/>
      <c r="AU61" s="355"/>
      <c r="AV61" s="355"/>
    </row>
    <row r="62" spans="1:48" ht="27" x14ac:dyDescent="0.2">
      <c r="A62" s="131">
        <v>20069</v>
      </c>
      <c r="B62" s="407">
        <v>20032</v>
      </c>
      <c r="C62" s="132" t="s">
        <v>515</v>
      </c>
      <c r="D62" s="388"/>
      <c r="E62" s="381"/>
      <c r="F62" s="389"/>
      <c r="G62" s="390"/>
      <c r="H62" s="390"/>
      <c r="I62" s="390"/>
      <c r="J62" s="390"/>
      <c r="L62" s="382" t="str">
        <f t="shared" si="27"/>
        <v/>
      </c>
      <c r="M62" s="383" t="str">
        <f t="shared" si="17"/>
        <v/>
      </c>
      <c r="N62" s="355"/>
      <c r="O62" s="385">
        <f t="shared" si="18"/>
        <v>0</v>
      </c>
      <c r="P62" s="386">
        <f t="shared" si="19"/>
        <v>0</v>
      </c>
      <c r="Q62" s="386">
        <f t="shared" si="20"/>
        <v>0</v>
      </c>
      <c r="R62" s="386">
        <f t="shared" si="21"/>
        <v>0</v>
      </c>
      <c r="S62" s="386">
        <f t="shared" si="22"/>
        <v>0</v>
      </c>
      <c r="T62" s="387">
        <f t="shared" si="23"/>
        <v>0</v>
      </c>
      <c r="U62" s="355"/>
      <c r="V62" s="385">
        <f t="shared" si="24"/>
        <v>0</v>
      </c>
      <c r="W62" s="386">
        <f t="shared" si="25"/>
        <v>0</v>
      </c>
      <c r="X62" s="387">
        <f t="shared" si="26"/>
        <v>0</v>
      </c>
      <c r="Y62" s="355"/>
      <c r="Z62" s="355"/>
      <c r="AA62" s="355"/>
      <c r="AB62" s="355"/>
      <c r="AC62" s="355"/>
      <c r="AD62" s="355"/>
      <c r="AE62" s="355"/>
      <c r="AF62" s="355"/>
      <c r="AG62" s="355"/>
      <c r="AH62" s="355"/>
      <c r="AI62" s="355"/>
      <c r="AJ62" s="355"/>
      <c r="AK62" s="355"/>
      <c r="AL62" s="355"/>
      <c r="AM62" s="355"/>
      <c r="AN62" s="355"/>
      <c r="AO62" s="355"/>
      <c r="AP62" s="355"/>
      <c r="AQ62" s="355"/>
      <c r="AR62" s="355"/>
      <c r="AS62" s="355"/>
      <c r="AT62" s="355"/>
      <c r="AU62" s="355"/>
      <c r="AV62" s="355"/>
    </row>
    <row r="63" spans="1:48" x14ac:dyDescent="0.2">
      <c r="A63" s="131">
        <v>20070</v>
      </c>
      <c r="B63" s="407">
        <v>20033</v>
      </c>
      <c r="C63" s="379" t="s">
        <v>516</v>
      </c>
      <c r="D63" s="388"/>
      <c r="E63" s="381"/>
      <c r="F63" s="389"/>
      <c r="G63" s="390"/>
      <c r="H63" s="390"/>
      <c r="I63" s="390"/>
      <c r="J63" s="390"/>
      <c r="L63" s="382" t="str">
        <f t="shared" si="27"/>
        <v/>
      </c>
      <c r="M63" s="383" t="str">
        <f t="shared" ref="M63:M88" si="28">IF(AND(D63&lt;&gt;0,L63=""),"Enter Allocation","")</f>
        <v/>
      </c>
      <c r="N63" s="355"/>
      <c r="O63" s="385">
        <f t="shared" ref="O63:O88" si="29">$D63*F63</f>
        <v>0</v>
      </c>
      <c r="P63" s="386">
        <f t="shared" ref="P63:P88" si="30">$D63*G63</f>
        <v>0</v>
      </c>
      <c r="Q63" s="386">
        <f t="shared" ref="Q63:Q88" si="31">$D63*H63</f>
        <v>0</v>
      </c>
      <c r="R63" s="386">
        <f t="shared" ref="R63:R88" si="32">$D63*I63</f>
        <v>0</v>
      </c>
      <c r="S63" s="386">
        <f t="shared" ref="S63:S88" si="33">$D63*J63</f>
        <v>0</v>
      </c>
      <c r="T63" s="387">
        <f t="shared" ref="T63:T88" si="34">SUM(O63:S63)</f>
        <v>0</v>
      </c>
      <c r="U63" s="355"/>
      <c r="V63" s="385">
        <f t="shared" ref="V63:V88" si="35">O63+SUM(Q63,R63)*FedDairy</f>
        <v>0</v>
      </c>
      <c r="W63" s="386">
        <f t="shared" ref="W63:W88" si="36">P63+SUM(Q63,R63)*FedReplace</f>
        <v>0</v>
      </c>
      <c r="X63" s="387">
        <f t="shared" ref="X63:X88" si="37">SUM(V63:W63)</f>
        <v>0</v>
      </c>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row>
    <row r="64" spans="1:48" x14ac:dyDescent="0.2">
      <c r="A64" s="131">
        <v>20064</v>
      </c>
      <c r="B64" s="407">
        <v>20034</v>
      </c>
      <c r="C64" s="411" t="s">
        <v>147</v>
      </c>
      <c r="D64" s="388"/>
      <c r="E64" s="381"/>
      <c r="F64" s="389"/>
      <c r="G64" s="390"/>
      <c r="H64" s="390"/>
      <c r="I64" s="390"/>
      <c r="J64" s="390"/>
      <c r="L64" s="382" t="str">
        <f t="shared" si="27"/>
        <v/>
      </c>
      <c r="M64" s="383" t="str">
        <f t="shared" si="28"/>
        <v/>
      </c>
      <c r="N64" s="355"/>
      <c r="O64" s="385">
        <f t="shared" si="29"/>
        <v>0</v>
      </c>
      <c r="P64" s="386">
        <f t="shared" si="30"/>
        <v>0</v>
      </c>
      <c r="Q64" s="386">
        <f t="shared" si="31"/>
        <v>0</v>
      </c>
      <c r="R64" s="386">
        <f t="shared" si="32"/>
        <v>0</v>
      </c>
      <c r="S64" s="386">
        <f t="shared" si="33"/>
        <v>0</v>
      </c>
      <c r="T64" s="387">
        <f t="shared" si="34"/>
        <v>0</v>
      </c>
      <c r="U64" s="355"/>
      <c r="V64" s="385">
        <f t="shared" si="35"/>
        <v>0</v>
      </c>
      <c r="W64" s="386">
        <f t="shared" si="36"/>
        <v>0</v>
      </c>
      <c r="X64" s="387">
        <f t="shared" si="37"/>
        <v>0</v>
      </c>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row>
    <row r="65" spans="1:48" x14ac:dyDescent="0.2">
      <c r="A65" s="131">
        <v>20064</v>
      </c>
      <c r="B65" s="407">
        <v>20035</v>
      </c>
      <c r="C65" s="379" t="s">
        <v>517</v>
      </c>
      <c r="D65" s="388"/>
      <c r="E65" s="381"/>
      <c r="F65" s="389"/>
      <c r="G65" s="390"/>
      <c r="H65" s="390"/>
      <c r="I65" s="390"/>
      <c r="J65" s="390"/>
      <c r="L65" s="382" t="str">
        <f t="shared" si="27"/>
        <v/>
      </c>
      <c r="M65" s="383" t="str">
        <f t="shared" si="28"/>
        <v/>
      </c>
      <c r="N65" s="355"/>
      <c r="O65" s="385">
        <f t="shared" si="29"/>
        <v>0</v>
      </c>
      <c r="P65" s="386">
        <f t="shared" si="30"/>
        <v>0</v>
      </c>
      <c r="Q65" s="386">
        <f t="shared" si="31"/>
        <v>0</v>
      </c>
      <c r="R65" s="386">
        <f t="shared" si="32"/>
        <v>0</v>
      </c>
      <c r="S65" s="386">
        <f t="shared" si="33"/>
        <v>0</v>
      </c>
      <c r="T65" s="387">
        <f t="shared" si="34"/>
        <v>0</v>
      </c>
      <c r="U65" s="355"/>
      <c r="V65" s="385">
        <f t="shared" si="35"/>
        <v>0</v>
      </c>
      <c r="W65" s="386">
        <f t="shared" si="36"/>
        <v>0</v>
      </c>
      <c r="X65" s="387">
        <f t="shared" si="37"/>
        <v>0</v>
      </c>
      <c r="Y65" s="355"/>
      <c r="Z65" s="355"/>
      <c r="AA65" s="355"/>
      <c r="AB65" s="355"/>
      <c r="AC65" s="355"/>
      <c r="AD65" s="355"/>
      <c r="AE65" s="355"/>
      <c r="AF65" s="355"/>
      <c r="AG65" s="355"/>
      <c r="AH65" s="355"/>
      <c r="AI65" s="355"/>
      <c r="AJ65" s="355"/>
      <c r="AK65" s="355"/>
      <c r="AL65" s="355"/>
      <c r="AM65" s="355"/>
      <c r="AN65" s="355"/>
      <c r="AO65" s="355"/>
      <c r="AP65" s="355"/>
      <c r="AQ65" s="355"/>
      <c r="AR65" s="355"/>
      <c r="AS65" s="355"/>
      <c r="AT65" s="355"/>
      <c r="AU65" s="355"/>
      <c r="AV65" s="355"/>
    </row>
    <row r="66" spans="1:48" x14ac:dyDescent="0.2">
      <c r="A66" s="131">
        <v>20064</v>
      </c>
      <c r="B66" s="407">
        <v>20036</v>
      </c>
      <c r="C66" s="379" t="s">
        <v>518</v>
      </c>
      <c r="D66" s="388"/>
      <c r="E66" s="381"/>
      <c r="F66" s="389"/>
      <c r="G66" s="390"/>
      <c r="H66" s="390"/>
      <c r="I66" s="390"/>
      <c r="J66" s="390"/>
      <c r="L66" s="382" t="str">
        <f t="shared" si="27"/>
        <v/>
      </c>
      <c r="M66" s="383" t="str">
        <f t="shared" si="28"/>
        <v/>
      </c>
      <c r="N66" s="355"/>
      <c r="O66" s="385">
        <f t="shared" si="29"/>
        <v>0</v>
      </c>
      <c r="P66" s="386">
        <f t="shared" si="30"/>
        <v>0</v>
      </c>
      <c r="Q66" s="386">
        <f t="shared" si="31"/>
        <v>0</v>
      </c>
      <c r="R66" s="386">
        <f t="shared" si="32"/>
        <v>0</v>
      </c>
      <c r="S66" s="386">
        <f t="shared" si="33"/>
        <v>0</v>
      </c>
      <c r="T66" s="387">
        <f t="shared" si="34"/>
        <v>0</v>
      </c>
      <c r="U66" s="355"/>
      <c r="V66" s="385">
        <f t="shared" si="35"/>
        <v>0</v>
      </c>
      <c r="W66" s="386">
        <f t="shared" si="36"/>
        <v>0</v>
      </c>
      <c r="X66" s="387">
        <f t="shared" si="37"/>
        <v>0</v>
      </c>
      <c r="Y66" s="355"/>
      <c r="Z66" s="355"/>
      <c r="AA66" s="355"/>
      <c r="AB66" s="355"/>
      <c r="AC66" s="355"/>
      <c r="AD66" s="355"/>
      <c r="AE66" s="355"/>
      <c r="AF66" s="355"/>
      <c r="AG66" s="355"/>
      <c r="AH66" s="355"/>
      <c r="AI66" s="355"/>
      <c r="AJ66" s="355"/>
      <c r="AK66" s="355"/>
      <c r="AL66" s="355"/>
      <c r="AM66" s="355"/>
      <c r="AN66" s="355"/>
      <c r="AO66" s="355"/>
      <c r="AP66" s="355"/>
      <c r="AQ66" s="355"/>
      <c r="AR66" s="355"/>
      <c r="AS66" s="355"/>
      <c r="AT66" s="355"/>
      <c r="AU66" s="355"/>
      <c r="AV66" s="355"/>
    </row>
    <row r="67" spans="1:48" x14ac:dyDescent="0.2">
      <c r="A67" s="131">
        <v>20069</v>
      </c>
      <c r="B67" s="407">
        <v>20037</v>
      </c>
      <c r="C67" s="379" t="s">
        <v>519</v>
      </c>
      <c r="D67" s="388"/>
      <c r="E67" s="381"/>
      <c r="F67" s="389"/>
      <c r="G67" s="390"/>
      <c r="H67" s="664"/>
      <c r="I67" s="390"/>
      <c r="J67" s="390"/>
      <c r="L67" s="382" t="str">
        <f t="shared" si="27"/>
        <v/>
      </c>
      <c r="M67" s="383" t="str">
        <f t="shared" si="28"/>
        <v/>
      </c>
      <c r="N67" s="355"/>
      <c r="O67" s="385">
        <f t="shared" si="29"/>
        <v>0</v>
      </c>
      <c r="P67" s="386">
        <f t="shared" si="30"/>
        <v>0</v>
      </c>
      <c r="Q67" s="386">
        <f t="shared" si="31"/>
        <v>0</v>
      </c>
      <c r="R67" s="386">
        <f t="shared" si="32"/>
        <v>0</v>
      </c>
      <c r="S67" s="386">
        <f t="shared" si="33"/>
        <v>0</v>
      </c>
      <c r="T67" s="387">
        <f t="shared" si="34"/>
        <v>0</v>
      </c>
      <c r="U67" s="355"/>
      <c r="V67" s="385">
        <f t="shared" si="35"/>
        <v>0</v>
      </c>
      <c r="W67" s="386">
        <f t="shared" si="36"/>
        <v>0</v>
      </c>
      <c r="X67" s="387">
        <f t="shared" si="37"/>
        <v>0</v>
      </c>
      <c r="Y67" s="355"/>
      <c r="Z67" s="355"/>
      <c r="AA67" s="355"/>
      <c r="AB67" s="355"/>
      <c r="AC67" s="355"/>
      <c r="AD67" s="355"/>
      <c r="AE67" s="355"/>
      <c r="AF67" s="355"/>
      <c r="AG67" s="355"/>
      <c r="AH67" s="355"/>
      <c r="AI67" s="355"/>
      <c r="AJ67" s="355"/>
      <c r="AK67" s="355"/>
      <c r="AL67" s="355"/>
      <c r="AM67" s="355"/>
      <c r="AN67" s="355"/>
      <c r="AO67" s="355"/>
      <c r="AP67" s="355"/>
      <c r="AQ67" s="355"/>
      <c r="AR67" s="355"/>
      <c r="AS67" s="355"/>
      <c r="AT67" s="355"/>
      <c r="AU67" s="355"/>
      <c r="AV67" s="355"/>
    </row>
    <row r="68" spans="1:48" x14ac:dyDescent="0.2">
      <c r="A68" s="131">
        <v>20062</v>
      </c>
      <c r="B68" s="407">
        <v>20038</v>
      </c>
      <c r="C68" s="379" t="s">
        <v>520</v>
      </c>
      <c r="D68" s="388"/>
      <c r="E68" s="381"/>
      <c r="F68" s="389"/>
      <c r="G68" s="390"/>
      <c r="H68" s="664"/>
      <c r="I68" s="390"/>
      <c r="J68" s="390"/>
      <c r="L68" s="382" t="str">
        <f t="shared" si="27"/>
        <v/>
      </c>
      <c r="M68" s="383" t="str">
        <f t="shared" si="28"/>
        <v/>
      </c>
      <c r="N68" s="355"/>
      <c r="O68" s="385">
        <f t="shared" si="29"/>
        <v>0</v>
      </c>
      <c r="P68" s="386">
        <f t="shared" si="30"/>
        <v>0</v>
      </c>
      <c r="Q68" s="386">
        <f t="shared" si="31"/>
        <v>0</v>
      </c>
      <c r="R68" s="386">
        <f t="shared" si="32"/>
        <v>0</v>
      </c>
      <c r="S68" s="386">
        <f t="shared" si="33"/>
        <v>0</v>
      </c>
      <c r="T68" s="387">
        <f t="shared" si="34"/>
        <v>0</v>
      </c>
      <c r="U68" s="355"/>
      <c r="V68" s="385">
        <f t="shared" si="35"/>
        <v>0</v>
      </c>
      <c r="W68" s="386">
        <f t="shared" si="36"/>
        <v>0</v>
      </c>
      <c r="X68" s="387">
        <f t="shared" si="37"/>
        <v>0</v>
      </c>
      <c r="Y68" s="355"/>
      <c r="Z68" s="355"/>
      <c r="AA68" s="355"/>
      <c r="AB68" s="355"/>
      <c r="AC68" s="355"/>
      <c r="AD68" s="355"/>
      <c r="AE68" s="355"/>
      <c r="AF68" s="355"/>
      <c r="AG68" s="355"/>
      <c r="AH68" s="355"/>
      <c r="AI68" s="355"/>
      <c r="AJ68" s="355"/>
      <c r="AK68" s="355"/>
      <c r="AL68" s="355"/>
      <c r="AM68" s="355"/>
      <c r="AN68" s="355"/>
      <c r="AO68" s="355"/>
      <c r="AP68" s="355"/>
      <c r="AQ68" s="355"/>
      <c r="AR68" s="355"/>
      <c r="AS68" s="355"/>
      <c r="AT68" s="355"/>
      <c r="AU68" s="355"/>
      <c r="AV68" s="355"/>
    </row>
    <row r="69" spans="1:48" x14ac:dyDescent="0.2">
      <c r="A69" s="131">
        <v>20068</v>
      </c>
      <c r="B69" s="407">
        <v>20039</v>
      </c>
      <c r="C69" s="379" t="s">
        <v>521</v>
      </c>
      <c r="D69" s="388"/>
      <c r="E69" s="381"/>
      <c r="F69" s="665">
        <v>1</v>
      </c>
      <c r="G69" s="666"/>
      <c r="H69" s="666"/>
      <c r="I69" s="666"/>
      <c r="J69" s="666"/>
      <c r="L69" s="382">
        <f t="shared" si="27"/>
        <v>1</v>
      </c>
      <c r="M69" s="383" t="str">
        <f t="shared" si="28"/>
        <v/>
      </c>
      <c r="N69" s="355"/>
      <c r="O69" s="385">
        <f t="shared" si="29"/>
        <v>0</v>
      </c>
      <c r="P69" s="386">
        <f t="shared" si="30"/>
        <v>0</v>
      </c>
      <c r="Q69" s="386">
        <f t="shared" si="31"/>
        <v>0</v>
      </c>
      <c r="R69" s="386">
        <f t="shared" si="32"/>
        <v>0</v>
      </c>
      <c r="S69" s="386">
        <f t="shared" si="33"/>
        <v>0</v>
      </c>
      <c r="T69" s="387">
        <f t="shared" si="34"/>
        <v>0</v>
      </c>
      <c r="U69" s="355"/>
      <c r="V69" s="385">
        <f t="shared" si="35"/>
        <v>0</v>
      </c>
      <c r="W69" s="386">
        <f t="shared" si="36"/>
        <v>0</v>
      </c>
      <c r="X69" s="387">
        <f t="shared" si="37"/>
        <v>0</v>
      </c>
      <c r="Y69" s="355"/>
      <c r="Z69" s="355"/>
      <c r="AA69" s="355"/>
      <c r="AB69" s="355"/>
      <c r="AC69" s="355"/>
      <c r="AD69" s="355"/>
      <c r="AE69" s="355"/>
      <c r="AF69" s="355"/>
      <c r="AG69" s="355"/>
      <c r="AH69" s="355"/>
      <c r="AI69" s="355"/>
      <c r="AJ69" s="355"/>
      <c r="AK69" s="355"/>
      <c r="AL69" s="355"/>
      <c r="AM69" s="355"/>
      <c r="AN69" s="355"/>
      <c r="AO69" s="355"/>
      <c r="AP69" s="355"/>
      <c r="AQ69" s="355"/>
      <c r="AR69" s="355"/>
      <c r="AS69" s="355"/>
      <c r="AT69" s="355"/>
      <c r="AU69" s="355"/>
      <c r="AV69" s="355"/>
    </row>
    <row r="70" spans="1:48" x14ac:dyDescent="0.2">
      <c r="A70" s="131">
        <v>20071</v>
      </c>
      <c r="B70" s="407">
        <v>20040</v>
      </c>
      <c r="C70" s="379" t="s">
        <v>182</v>
      </c>
      <c r="D70" s="388"/>
      <c r="E70" s="381"/>
      <c r="F70" s="665">
        <v>1</v>
      </c>
      <c r="G70" s="666"/>
      <c r="H70" s="666"/>
      <c r="I70" s="666"/>
      <c r="J70" s="666"/>
      <c r="L70" s="382">
        <f t="shared" si="27"/>
        <v>1</v>
      </c>
      <c r="M70" s="383" t="str">
        <f t="shared" si="28"/>
        <v/>
      </c>
      <c r="N70" s="355"/>
      <c r="O70" s="385">
        <f t="shared" si="29"/>
        <v>0</v>
      </c>
      <c r="P70" s="386">
        <f t="shared" si="30"/>
        <v>0</v>
      </c>
      <c r="Q70" s="386">
        <f t="shared" si="31"/>
        <v>0</v>
      </c>
      <c r="R70" s="386">
        <f t="shared" si="32"/>
        <v>0</v>
      </c>
      <c r="S70" s="386">
        <f t="shared" si="33"/>
        <v>0</v>
      </c>
      <c r="T70" s="387">
        <f t="shared" si="34"/>
        <v>0</v>
      </c>
      <c r="U70" s="355"/>
      <c r="V70" s="385">
        <f t="shared" si="35"/>
        <v>0</v>
      </c>
      <c r="W70" s="386">
        <f t="shared" si="36"/>
        <v>0</v>
      </c>
      <c r="X70" s="387">
        <f t="shared" si="37"/>
        <v>0</v>
      </c>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row>
    <row r="71" spans="1:48" x14ac:dyDescent="0.2">
      <c r="A71" s="131">
        <v>20063</v>
      </c>
      <c r="B71" s="407">
        <v>20041</v>
      </c>
      <c r="C71" s="379" t="s">
        <v>522</v>
      </c>
      <c r="D71" s="388"/>
      <c r="E71" s="381"/>
      <c r="F71" s="665">
        <v>1</v>
      </c>
      <c r="G71" s="666"/>
      <c r="H71" s="666"/>
      <c r="I71" s="666"/>
      <c r="J71" s="666"/>
      <c r="L71" s="382">
        <f t="shared" si="27"/>
        <v>1</v>
      </c>
      <c r="M71" s="383" t="str">
        <f t="shared" si="28"/>
        <v/>
      </c>
      <c r="N71" s="355"/>
      <c r="O71" s="385">
        <f t="shared" si="29"/>
        <v>0</v>
      </c>
      <c r="P71" s="386">
        <f t="shared" si="30"/>
        <v>0</v>
      </c>
      <c r="Q71" s="386">
        <f t="shared" si="31"/>
        <v>0</v>
      </c>
      <c r="R71" s="386">
        <f t="shared" si="32"/>
        <v>0</v>
      </c>
      <c r="S71" s="386">
        <f t="shared" si="33"/>
        <v>0</v>
      </c>
      <c r="T71" s="387">
        <f t="shared" si="34"/>
        <v>0</v>
      </c>
      <c r="U71" s="355"/>
      <c r="V71" s="385">
        <f t="shared" si="35"/>
        <v>0</v>
      </c>
      <c r="W71" s="386">
        <f t="shared" si="36"/>
        <v>0</v>
      </c>
      <c r="X71" s="387">
        <f t="shared" si="37"/>
        <v>0</v>
      </c>
      <c r="Y71" s="355"/>
      <c r="Z71" s="355"/>
      <c r="AA71" s="355"/>
      <c r="AB71" s="355"/>
      <c r="AC71" s="355"/>
      <c r="AD71" s="355"/>
      <c r="AE71" s="355"/>
      <c r="AF71" s="355"/>
      <c r="AG71" s="355"/>
      <c r="AH71" s="355"/>
      <c r="AI71" s="355"/>
      <c r="AJ71" s="355"/>
      <c r="AK71" s="355"/>
      <c r="AL71" s="355"/>
      <c r="AM71" s="355"/>
      <c r="AN71" s="355"/>
      <c r="AO71" s="355"/>
      <c r="AP71" s="355"/>
      <c r="AQ71" s="355"/>
      <c r="AR71" s="355"/>
      <c r="AS71" s="355"/>
      <c r="AT71" s="355"/>
      <c r="AU71" s="355"/>
      <c r="AV71" s="355"/>
    </row>
    <row r="72" spans="1:48" x14ac:dyDescent="0.2">
      <c r="A72" s="131">
        <v>20063</v>
      </c>
      <c r="B72" s="407">
        <v>20042</v>
      </c>
      <c r="C72" s="132" t="s">
        <v>523</v>
      </c>
      <c r="D72" s="388"/>
      <c r="E72" s="381"/>
      <c r="F72" s="389"/>
      <c r="G72" s="390"/>
      <c r="H72" s="664"/>
      <c r="I72" s="664"/>
      <c r="J72" s="664"/>
      <c r="L72" s="382" t="str">
        <f t="shared" si="27"/>
        <v/>
      </c>
      <c r="M72" s="383" t="str">
        <f t="shared" si="28"/>
        <v/>
      </c>
      <c r="N72" s="355"/>
      <c r="O72" s="385">
        <f t="shared" si="29"/>
        <v>0</v>
      </c>
      <c r="P72" s="386">
        <f t="shared" si="30"/>
        <v>0</v>
      </c>
      <c r="Q72" s="386">
        <f t="shared" si="31"/>
        <v>0</v>
      </c>
      <c r="R72" s="386">
        <f t="shared" si="32"/>
        <v>0</v>
      </c>
      <c r="S72" s="386">
        <f t="shared" si="33"/>
        <v>0</v>
      </c>
      <c r="T72" s="387">
        <f t="shared" si="34"/>
        <v>0</v>
      </c>
      <c r="U72" s="355"/>
      <c r="V72" s="385">
        <f t="shared" si="35"/>
        <v>0</v>
      </c>
      <c r="W72" s="386">
        <f t="shared" si="36"/>
        <v>0</v>
      </c>
      <c r="X72" s="387">
        <f t="shared" si="37"/>
        <v>0</v>
      </c>
      <c r="Y72" s="355"/>
      <c r="Z72" s="355"/>
      <c r="AA72" s="355"/>
      <c r="AB72" s="355"/>
      <c r="AC72" s="355"/>
      <c r="AD72" s="355"/>
      <c r="AE72" s="355"/>
      <c r="AF72" s="355"/>
      <c r="AG72" s="355"/>
      <c r="AH72" s="355"/>
      <c r="AI72" s="355"/>
      <c r="AJ72" s="355"/>
      <c r="AK72" s="355"/>
      <c r="AL72" s="355"/>
      <c r="AM72" s="355"/>
      <c r="AN72" s="355"/>
      <c r="AO72" s="355"/>
      <c r="AP72" s="355"/>
      <c r="AQ72" s="355"/>
      <c r="AR72" s="355"/>
      <c r="AS72" s="355"/>
      <c r="AT72" s="355"/>
      <c r="AU72" s="355"/>
      <c r="AV72" s="355"/>
    </row>
    <row r="73" spans="1:48" x14ac:dyDescent="0.2">
      <c r="A73" s="131">
        <v>20072</v>
      </c>
      <c r="B73" s="407">
        <v>20043</v>
      </c>
      <c r="C73" s="379" t="s">
        <v>524</v>
      </c>
      <c r="D73" s="388"/>
      <c r="E73" s="381"/>
      <c r="F73" s="389"/>
      <c r="G73" s="390"/>
      <c r="H73" s="664"/>
      <c r="I73" s="390"/>
      <c r="J73" s="390"/>
      <c r="L73" s="382" t="str">
        <f t="shared" si="27"/>
        <v/>
      </c>
      <c r="M73" s="383" t="str">
        <f t="shared" si="28"/>
        <v/>
      </c>
      <c r="N73" s="355"/>
      <c r="O73" s="385">
        <f t="shared" si="29"/>
        <v>0</v>
      </c>
      <c r="P73" s="386">
        <f t="shared" si="30"/>
        <v>0</v>
      </c>
      <c r="Q73" s="386">
        <f t="shared" si="31"/>
        <v>0</v>
      </c>
      <c r="R73" s="386">
        <f t="shared" si="32"/>
        <v>0</v>
      </c>
      <c r="S73" s="386">
        <f t="shared" si="33"/>
        <v>0</v>
      </c>
      <c r="T73" s="387">
        <f t="shared" si="34"/>
        <v>0</v>
      </c>
      <c r="U73" s="355"/>
      <c r="V73" s="385">
        <f t="shared" si="35"/>
        <v>0</v>
      </c>
      <c r="W73" s="386">
        <f t="shared" si="36"/>
        <v>0</v>
      </c>
      <c r="X73" s="387">
        <f t="shared" si="37"/>
        <v>0</v>
      </c>
      <c r="Y73" s="355"/>
      <c r="Z73" s="355"/>
      <c r="AA73" s="355"/>
      <c r="AB73" s="355"/>
      <c r="AC73" s="355"/>
      <c r="AD73" s="355"/>
      <c r="AE73" s="355"/>
      <c r="AF73" s="355"/>
      <c r="AG73" s="355"/>
      <c r="AH73" s="355"/>
      <c r="AI73" s="355"/>
      <c r="AJ73" s="355"/>
      <c r="AK73" s="355"/>
      <c r="AL73" s="355"/>
      <c r="AM73" s="355"/>
      <c r="AN73" s="355"/>
      <c r="AO73" s="355"/>
      <c r="AP73" s="355"/>
      <c r="AQ73" s="355"/>
      <c r="AR73" s="355"/>
      <c r="AS73" s="355"/>
      <c r="AT73" s="355"/>
      <c r="AU73" s="355"/>
      <c r="AV73" s="355"/>
    </row>
    <row r="74" spans="1:48" x14ac:dyDescent="0.2">
      <c r="A74" s="131">
        <v>20073</v>
      </c>
      <c r="B74" s="407">
        <v>20044</v>
      </c>
      <c r="C74" s="379" t="s">
        <v>525</v>
      </c>
      <c r="D74" s="388"/>
      <c r="E74" s="381"/>
      <c r="F74" s="389"/>
      <c r="G74" s="390"/>
      <c r="H74" s="390"/>
      <c r="I74" s="390"/>
      <c r="J74" s="390"/>
      <c r="L74" s="382" t="str">
        <f t="shared" si="27"/>
        <v/>
      </c>
      <c r="M74" s="383" t="str">
        <f t="shared" si="28"/>
        <v/>
      </c>
      <c r="N74" s="355"/>
      <c r="O74" s="385">
        <f t="shared" si="29"/>
        <v>0</v>
      </c>
      <c r="P74" s="386">
        <f t="shared" si="30"/>
        <v>0</v>
      </c>
      <c r="Q74" s="386">
        <f t="shared" si="31"/>
        <v>0</v>
      </c>
      <c r="R74" s="386">
        <f t="shared" si="32"/>
        <v>0</v>
      </c>
      <c r="S74" s="386">
        <f t="shared" si="33"/>
        <v>0</v>
      </c>
      <c r="T74" s="387">
        <f t="shared" si="34"/>
        <v>0</v>
      </c>
      <c r="U74" s="355"/>
      <c r="V74" s="385">
        <f t="shared" si="35"/>
        <v>0</v>
      </c>
      <c r="W74" s="386">
        <f t="shared" si="36"/>
        <v>0</v>
      </c>
      <c r="X74" s="387">
        <f t="shared" si="37"/>
        <v>0</v>
      </c>
      <c r="Y74" s="355"/>
      <c r="Z74" s="355"/>
      <c r="AA74" s="355"/>
      <c r="AB74" s="355"/>
      <c r="AC74" s="355"/>
      <c r="AD74" s="355"/>
      <c r="AE74" s="355"/>
      <c r="AF74" s="355"/>
      <c r="AG74" s="355"/>
      <c r="AH74" s="355"/>
      <c r="AI74" s="355"/>
      <c r="AJ74" s="355"/>
      <c r="AK74" s="355"/>
      <c r="AL74" s="355"/>
      <c r="AM74" s="355"/>
      <c r="AN74" s="355"/>
      <c r="AO74" s="355"/>
      <c r="AP74" s="355"/>
      <c r="AQ74" s="355"/>
      <c r="AR74" s="355"/>
      <c r="AS74" s="355"/>
      <c r="AT74" s="355"/>
      <c r="AU74" s="355"/>
      <c r="AV74" s="355"/>
    </row>
    <row r="75" spans="1:48" x14ac:dyDescent="0.2">
      <c r="A75" s="131">
        <v>20073</v>
      </c>
      <c r="B75" s="407">
        <v>20045</v>
      </c>
      <c r="C75" s="132" t="s">
        <v>526</v>
      </c>
      <c r="D75" s="388"/>
      <c r="E75" s="381"/>
      <c r="F75" s="389"/>
      <c r="G75" s="390"/>
      <c r="H75" s="390"/>
      <c r="I75" s="390"/>
      <c r="J75" s="390"/>
      <c r="L75" s="382" t="str">
        <f t="shared" si="27"/>
        <v/>
      </c>
      <c r="M75" s="383" t="str">
        <f t="shared" si="28"/>
        <v/>
      </c>
      <c r="N75" s="355"/>
      <c r="O75" s="385">
        <f t="shared" si="29"/>
        <v>0</v>
      </c>
      <c r="P75" s="386">
        <f t="shared" si="30"/>
        <v>0</v>
      </c>
      <c r="Q75" s="386">
        <f t="shared" si="31"/>
        <v>0</v>
      </c>
      <c r="R75" s="386">
        <f t="shared" si="32"/>
        <v>0</v>
      </c>
      <c r="S75" s="386">
        <f t="shared" si="33"/>
        <v>0</v>
      </c>
      <c r="T75" s="387">
        <f t="shared" si="34"/>
        <v>0</v>
      </c>
      <c r="U75" s="355"/>
      <c r="V75" s="385">
        <f t="shared" si="35"/>
        <v>0</v>
      </c>
      <c r="W75" s="386">
        <f t="shared" si="36"/>
        <v>0</v>
      </c>
      <c r="X75" s="387">
        <f t="shared" si="37"/>
        <v>0</v>
      </c>
      <c r="Y75" s="355"/>
      <c r="Z75" s="355"/>
      <c r="AA75" s="355"/>
      <c r="AB75" s="355"/>
      <c r="AC75" s="355"/>
      <c r="AD75" s="355"/>
      <c r="AE75" s="355"/>
      <c r="AF75" s="355"/>
      <c r="AG75" s="355"/>
      <c r="AH75" s="355"/>
      <c r="AI75" s="355"/>
      <c r="AJ75" s="355"/>
      <c r="AK75" s="355"/>
      <c r="AL75" s="355"/>
      <c r="AM75" s="355"/>
      <c r="AN75" s="355"/>
      <c r="AO75" s="355"/>
      <c r="AP75" s="355"/>
      <c r="AQ75" s="355"/>
      <c r="AR75" s="355"/>
      <c r="AS75" s="355"/>
      <c r="AT75" s="355"/>
      <c r="AU75" s="355"/>
      <c r="AV75" s="355"/>
    </row>
    <row r="76" spans="1:48" x14ac:dyDescent="0.2">
      <c r="A76" s="131">
        <v>20072</v>
      </c>
      <c r="B76" s="407">
        <v>20046</v>
      </c>
      <c r="C76" s="379" t="s">
        <v>527</v>
      </c>
      <c r="D76" s="388"/>
      <c r="E76" s="381"/>
      <c r="F76" s="389"/>
      <c r="G76" s="390"/>
      <c r="H76" s="390"/>
      <c r="I76" s="390"/>
      <c r="J76" s="390"/>
      <c r="L76" s="382" t="str">
        <f t="shared" si="27"/>
        <v/>
      </c>
      <c r="M76" s="383" t="str">
        <f t="shared" si="28"/>
        <v/>
      </c>
      <c r="N76" s="355"/>
      <c r="O76" s="385">
        <f t="shared" si="29"/>
        <v>0</v>
      </c>
      <c r="P76" s="386">
        <f t="shared" si="30"/>
        <v>0</v>
      </c>
      <c r="Q76" s="386">
        <f t="shared" si="31"/>
        <v>0</v>
      </c>
      <c r="R76" s="386">
        <f t="shared" si="32"/>
        <v>0</v>
      </c>
      <c r="S76" s="386">
        <f t="shared" si="33"/>
        <v>0</v>
      </c>
      <c r="T76" s="387">
        <f t="shared" si="34"/>
        <v>0</v>
      </c>
      <c r="U76" s="355"/>
      <c r="V76" s="385">
        <f t="shared" si="35"/>
        <v>0</v>
      </c>
      <c r="W76" s="386">
        <f t="shared" si="36"/>
        <v>0</v>
      </c>
      <c r="X76" s="387">
        <f t="shared" si="37"/>
        <v>0</v>
      </c>
      <c r="Y76" s="355"/>
      <c r="Z76" s="355"/>
      <c r="AA76" s="355"/>
      <c r="AB76" s="355"/>
      <c r="AC76" s="355"/>
      <c r="AD76" s="355"/>
      <c r="AE76" s="355"/>
      <c r="AF76" s="355"/>
      <c r="AG76" s="355"/>
      <c r="AH76" s="355"/>
      <c r="AI76" s="355"/>
      <c r="AJ76" s="355"/>
      <c r="AK76" s="355"/>
      <c r="AL76" s="355"/>
      <c r="AM76" s="355"/>
      <c r="AN76" s="355"/>
      <c r="AO76" s="355"/>
      <c r="AP76" s="355"/>
      <c r="AQ76" s="355"/>
      <c r="AR76" s="355"/>
      <c r="AS76" s="355"/>
      <c r="AT76" s="355"/>
      <c r="AU76" s="355"/>
      <c r="AV76" s="355"/>
    </row>
    <row r="77" spans="1:48" x14ac:dyDescent="0.2">
      <c r="A77" s="131">
        <v>20072</v>
      </c>
      <c r="B77" s="407">
        <v>20047</v>
      </c>
      <c r="C77" s="379" t="s">
        <v>528</v>
      </c>
      <c r="D77" s="388"/>
      <c r="E77" s="381"/>
      <c r="F77" s="389"/>
      <c r="G77" s="390"/>
      <c r="H77" s="390"/>
      <c r="I77" s="390"/>
      <c r="J77" s="390"/>
      <c r="L77" s="382" t="str">
        <f t="shared" si="27"/>
        <v/>
      </c>
      <c r="M77" s="383" t="str">
        <f t="shared" si="28"/>
        <v/>
      </c>
      <c r="N77" s="355"/>
      <c r="O77" s="385">
        <f t="shared" si="29"/>
        <v>0</v>
      </c>
      <c r="P77" s="386">
        <f t="shared" si="30"/>
        <v>0</v>
      </c>
      <c r="Q77" s="386">
        <f t="shared" si="31"/>
        <v>0</v>
      </c>
      <c r="R77" s="386">
        <f t="shared" si="32"/>
        <v>0</v>
      </c>
      <c r="S77" s="386">
        <f t="shared" si="33"/>
        <v>0</v>
      </c>
      <c r="T77" s="387">
        <f t="shared" si="34"/>
        <v>0</v>
      </c>
      <c r="U77" s="355"/>
      <c r="V77" s="385">
        <f t="shared" si="35"/>
        <v>0</v>
      </c>
      <c r="W77" s="386">
        <f t="shared" si="36"/>
        <v>0</v>
      </c>
      <c r="X77" s="387">
        <f t="shared" si="37"/>
        <v>0</v>
      </c>
      <c r="Y77" s="355"/>
      <c r="Z77" s="355"/>
      <c r="AA77" s="355"/>
      <c r="AB77" s="355"/>
      <c r="AC77" s="355"/>
      <c r="AD77" s="355"/>
      <c r="AE77" s="355"/>
      <c r="AF77" s="355"/>
      <c r="AG77" s="355"/>
      <c r="AH77" s="355"/>
      <c r="AI77" s="355"/>
      <c r="AJ77" s="355"/>
      <c r="AK77" s="355"/>
      <c r="AL77" s="355"/>
      <c r="AM77" s="355"/>
      <c r="AN77" s="355"/>
      <c r="AO77" s="355"/>
      <c r="AP77" s="355"/>
      <c r="AQ77" s="355"/>
      <c r="AR77" s="355"/>
      <c r="AS77" s="355"/>
      <c r="AT77" s="355"/>
      <c r="AU77" s="355"/>
      <c r="AV77" s="355"/>
    </row>
    <row r="78" spans="1:48" x14ac:dyDescent="0.2">
      <c r="A78" s="131">
        <v>20072</v>
      </c>
      <c r="B78" s="407">
        <v>20048</v>
      </c>
      <c r="C78" s="379" t="s">
        <v>529</v>
      </c>
      <c r="D78" s="388"/>
      <c r="E78" s="381"/>
      <c r="F78" s="389"/>
      <c r="G78" s="390"/>
      <c r="H78" s="390"/>
      <c r="I78" s="390"/>
      <c r="J78" s="390"/>
      <c r="L78" s="382" t="str">
        <f t="shared" si="27"/>
        <v/>
      </c>
      <c r="M78" s="383" t="str">
        <f t="shared" si="28"/>
        <v/>
      </c>
      <c r="N78" s="355"/>
      <c r="O78" s="385">
        <f t="shared" si="29"/>
        <v>0</v>
      </c>
      <c r="P78" s="386">
        <f t="shared" si="30"/>
        <v>0</v>
      </c>
      <c r="Q78" s="386">
        <f t="shared" si="31"/>
        <v>0</v>
      </c>
      <c r="R78" s="386">
        <f t="shared" si="32"/>
        <v>0</v>
      </c>
      <c r="S78" s="386">
        <f t="shared" si="33"/>
        <v>0</v>
      </c>
      <c r="T78" s="387">
        <f t="shared" si="34"/>
        <v>0</v>
      </c>
      <c r="U78" s="355"/>
      <c r="V78" s="385">
        <f t="shared" si="35"/>
        <v>0</v>
      </c>
      <c r="W78" s="386">
        <f t="shared" si="36"/>
        <v>0</v>
      </c>
      <c r="X78" s="387">
        <f t="shared" si="37"/>
        <v>0</v>
      </c>
      <c r="Y78" s="355"/>
      <c r="Z78" s="355"/>
      <c r="AA78" s="355"/>
      <c r="AB78" s="355"/>
      <c r="AC78" s="355"/>
      <c r="AD78" s="355"/>
      <c r="AE78" s="355"/>
      <c r="AF78" s="355"/>
      <c r="AG78" s="355"/>
      <c r="AH78" s="355"/>
      <c r="AI78" s="355"/>
      <c r="AJ78" s="355"/>
      <c r="AK78" s="355"/>
      <c r="AL78" s="355"/>
      <c r="AM78" s="355"/>
      <c r="AN78" s="355"/>
      <c r="AO78" s="355"/>
      <c r="AP78" s="355"/>
      <c r="AQ78" s="355"/>
      <c r="AR78" s="355"/>
      <c r="AS78" s="355"/>
      <c r="AT78" s="355"/>
      <c r="AU78" s="355"/>
      <c r="AV78" s="355"/>
    </row>
    <row r="79" spans="1:48" x14ac:dyDescent="0.2">
      <c r="A79" s="131">
        <v>20072</v>
      </c>
      <c r="B79" s="407">
        <v>20049</v>
      </c>
      <c r="C79" s="379" t="s">
        <v>530</v>
      </c>
      <c r="D79" s="388"/>
      <c r="E79" s="381"/>
      <c r="F79" s="665">
        <v>1</v>
      </c>
      <c r="G79" s="666"/>
      <c r="H79" s="666"/>
      <c r="I79" s="666"/>
      <c r="J79" s="666"/>
      <c r="L79" s="382">
        <f t="shared" si="27"/>
        <v>1</v>
      </c>
      <c r="M79" s="383" t="str">
        <f t="shared" si="28"/>
        <v/>
      </c>
      <c r="N79" s="355"/>
      <c r="O79" s="385">
        <f t="shared" si="29"/>
        <v>0</v>
      </c>
      <c r="P79" s="386">
        <f t="shared" si="30"/>
        <v>0</v>
      </c>
      <c r="Q79" s="386">
        <f t="shared" si="31"/>
        <v>0</v>
      </c>
      <c r="R79" s="386">
        <f t="shared" si="32"/>
        <v>0</v>
      </c>
      <c r="S79" s="386">
        <f t="shared" si="33"/>
        <v>0</v>
      </c>
      <c r="T79" s="387">
        <f t="shared" si="34"/>
        <v>0</v>
      </c>
      <c r="U79" s="355"/>
      <c r="V79" s="385">
        <f t="shared" si="35"/>
        <v>0</v>
      </c>
      <c r="W79" s="386">
        <f t="shared" si="36"/>
        <v>0</v>
      </c>
      <c r="X79" s="387">
        <f t="shared" si="37"/>
        <v>0</v>
      </c>
      <c r="Y79" s="355"/>
      <c r="Z79" s="355"/>
      <c r="AA79" s="355"/>
      <c r="AB79" s="355"/>
      <c r="AC79" s="355"/>
      <c r="AD79" s="355"/>
      <c r="AE79" s="355"/>
      <c r="AF79" s="355"/>
      <c r="AG79" s="355"/>
      <c r="AH79" s="355"/>
      <c r="AI79" s="355"/>
      <c r="AJ79" s="355"/>
      <c r="AK79" s="355"/>
      <c r="AL79" s="355"/>
      <c r="AM79" s="355"/>
      <c r="AN79" s="355"/>
      <c r="AO79" s="355"/>
      <c r="AP79" s="355"/>
      <c r="AQ79" s="355"/>
      <c r="AR79" s="355"/>
      <c r="AS79" s="355"/>
      <c r="AT79" s="355"/>
      <c r="AU79" s="355"/>
      <c r="AV79" s="355"/>
    </row>
    <row r="80" spans="1:48" x14ac:dyDescent="0.2">
      <c r="A80" s="131">
        <v>20072</v>
      </c>
      <c r="B80" s="407">
        <v>20050</v>
      </c>
      <c r="C80" s="379" t="s">
        <v>531</v>
      </c>
      <c r="D80" s="388"/>
      <c r="E80" s="381"/>
      <c r="F80" s="389"/>
      <c r="G80" s="390"/>
      <c r="H80" s="664"/>
      <c r="I80" s="390"/>
      <c r="J80" s="390"/>
      <c r="L80" s="382" t="str">
        <f t="shared" si="27"/>
        <v/>
      </c>
      <c r="M80" s="383" t="str">
        <f t="shared" si="28"/>
        <v/>
      </c>
      <c r="N80" s="355"/>
      <c r="O80" s="385">
        <f t="shared" si="29"/>
        <v>0</v>
      </c>
      <c r="P80" s="386">
        <f t="shared" si="30"/>
        <v>0</v>
      </c>
      <c r="Q80" s="386">
        <f t="shared" si="31"/>
        <v>0</v>
      </c>
      <c r="R80" s="386">
        <f t="shared" si="32"/>
        <v>0</v>
      </c>
      <c r="S80" s="386">
        <f t="shared" si="33"/>
        <v>0</v>
      </c>
      <c r="T80" s="387">
        <f t="shared" si="34"/>
        <v>0</v>
      </c>
      <c r="U80" s="355"/>
      <c r="V80" s="385">
        <f t="shared" si="35"/>
        <v>0</v>
      </c>
      <c r="W80" s="386">
        <f t="shared" si="36"/>
        <v>0</v>
      </c>
      <c r="X80" s="387">
        <f t="shared" si="37"/>
        <v>0</v>
      </c>
      <c r="Y80" s="355"/>
      <c r="Z80" s="355"/>
      <c r="AA80" s="355"/>
      <c r="AB80" s="355"/>
      <c r="AC80" s="355"/>
      <c r="AD80" s="355"/>
      <c r="AE80" s="355"/>
      <c r="AF80" s="355"/>
      <c r="AG80" s="355"/>
      <c r="AH80" s="355"/>
      <c r="AI80" s="355"/>
      <c r="AJ80" s="355"/>
      <c r="AK80" s="355"/>
      <c r="AL80" s="355"/>
      <c r="AM80" s="355"/>
      <c r="AN80" s="355"/>
      <c r="AO80" s="355"/>
      <c r="AP80" s="355"/>
      <c r="AQ80" s="355"/>
      <c r="AR80" s="355"/>
      <c r="AS80" s="355"/>
      <c r="AT80" s="355"/>
      <c r="AU80" s="355"/>
      <c r="AV80" s="355"/>
    </row>
    <row r="81" spans="1:49" x14ac:dyDescent="0.2">
      <c r="A81" s="131">
        <v>20072</v>
      </c>
      <c r="B81" s="407">
        <v>20051</v>
      </c>
      <c r="C81" s="379" t="s">
        <v>532</v>
      </c>
      <c r="D81" s="388"/>
      <c r="E81" s="381"/>
      <c r="F81" s="389"/>
      <c r="G81" s="390"/>
      <c r="H81" s="664"/>
      <c r="I81" s="390"/>
      <c r="J81" s="390"/>
      <c r="L81" s="382" t="str">
        <f t="shared" si="27"/>
        <v/>
      </c>
      <c r="M81" s="383" t="str">
        <f t="shared" si="28"/>
        <v/>
      </c>
      <c r="N81" s="355"/>
      <c r="O81" s="385">
        <f t="shared" si="29"/>
        <v>0</v>
      </c>
      <c r="P81" s="386">
        <f t="shared" si="30"/>
        <v>0</v>
      </c>
      <c r="Q81" s="386">
        <f t="shared" si="31"/>
        <v>0</v>
      </c>
      <c r="R81" s="386">
        <f t="shared" si="32"/>
        <v>0</v>
      </c>
      <c r="S81" s="386">
        <f t="shared" si="33"/>
        <v>0</v>
      </c>
      <c r="T81" s="387">
        <f t="shared" si="34"/>
        <v>0</v>
      </c>
      <c r="U81" s="355"/>
      <c r="V81" s="385">
        <f t="shared" si="35"/>
        <v>0</v>
      </c>
      <c r="W81" s="386">
        <f t="shared" si="36"/>
        <v>0</v>
      </c>
      <c r="X81" s="387">
        <f t="shared" si="37"/>
        <v>0</v>
      </c>
      <c r="Y81" s="355"/>
      <c r="Z81" s="355"/>
      <c r="AA81" s="355"/>
      <c r="AB81" s="355"/>
      <c r="AC81" s="355"/>
      <c r="AD81" s="355"/>
      <c r="AE81" s="355"/>
      <c r="AF81" s="355"/>
      <c r="AG81" s="355"/>
      <c r="AH81" s="355"/>
      <c r="AI81" s="355"/>
      <c r="AJ81" s="355"/>
      <c r="AK81" s="355"/>
      <c r="AL81" s="355"/>
      <c r="AM81" s="355"/>
      <c r="AN81" s="355"/>
      <c r="AO81" s="355"/>
      <c r="AP81" s="355"/>
      <c r="AQ81" s="355"/>
      <c r="AR81" s="355"/>
      <c r="AS81" s="355"/>
      <c r="AT81" s="355"/>
      <c r="AU81" s="355"/>
      <c r="AV81" s="355"/>
    </row>
    <row r="82" spans="1:49" x14ac:dyDescent="0.2">
      <c r="A82" s="131">
        <v>20062</v>
      </c>
      <c r="B82" s="407">
        <v>20052</v>
      </c>
      <c r="C82" s="379" t="s">
        <v>533</v>
      </c>
      <c r="D82" s="388"/>
      <c r="E82" s="381"/>
      <c r="F82" s="389"/>
      <c r="G82" s="390"/>
      <c r="H82" s="664"/>
      <c r="I82" s="390"/>
      <c r="J82" s="390"/>
      <c r="L82" s="382" t="str">
        <f t="shared" si="27"/>
        <v/>
      </c>
      <c r="M82" s="383" t="str">
        <f t="shared" si="28"/>
        <v/>
      </c>
      <c r="N82" s="355"/>
      <c r="O82" s="385">
        <f t="shared" si="29"/>
        <v>0</v>
      </c>
      <c r="P82" s="386">
        <f t="shared" si="30"/>
        <v>0</v>
      </c>
      <c r="Q82" s="386">
        <f t="shared" si="31"/>
        <v>0</v>
      </c>
      <c r="R82" s="386">
        <f t="shared" si="32"/>
        <v>0</v>
      </c>
      <c r="S82" s="386">
        <f t="shared" si="33"/>
        <v>0</v>
      </c>
      <c r="T82" s="387">
        <f t="shared" si="34"/>
        <v>0</v>
      </c>
      <c r="U82" s="355"/>
      <c r="V82" s="385">
        <f t="shared" si="35"/>
        <v>0</v>
      </c>
      <c r="W82" s="386">
        <f t="shared" si="36"/>
        <v>0</v>
      </c>
      <c r="X82" s="387">
        <f t="shared" si="37"/>
        <v>0</v>
      </c>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row>
    <row r="83" spans="1:49" x14ac:dyDescent="0.2">
      <c r="A83" s="131">
        <v>20062</v>
      </c>
      <c r="B83" s="407">
        <v>20053</v>
      </c>
      <c r="C83" s="379" t="s">
        <v>534</v>
      </c>
      <c r="D83" s="388"/>
      <c r="E83" s="381"/>
      <c r="F83" s="389"/>
      <c r="G83" s="390"/>
      <c r="H83" s="664"/>
      <c r="I83" s="390"/>
      <c r="J83" s="390"/>
      <c r="L83" s="382" t="str">
        <f t="shared" si="27"/>
        <v/>
      </c>
      <c r="M83" s="383" t="str">
        <f t="shared" si="28"/>
        <v/>
      </c>
      <c r="N83" s="355"/>
      <c r="O83" s="385">
        <f t="shared" si="29"/>
        <v>0</v>
      </c>
      <c r="P83" s="386">
        <f t="shared" si="30"/>
        <v>0</v>
      </c>
      <c r="Q83" s="386">
        <f t="shared" si="31"/>
        <v>0</v>
      </c>
      <c r="R83" s="386">
        <f t="shared" si="32"/>
        <v>0</v>
      </c>
      <c r="S83" s="386">
        <f t="shared" si="33"/>
        <v>0</v>
      </c>
      <c r="T83" s="387">
        <f t="shared" si="34"/>
        <v>0</v>
      </c>
      <c r="U83" s="355"/>
      <c r="V83" s="385">
        <f t="shared" si="35"/>
        <v>0</v>
      </c>
      <c r="W83" s="386">
        <f t="shared" si="36"/>
        <v>0</v>
      </c>
      <c r="X83" s="387">
        <f t="shared" si="37"/>
        <v>0</v>
      </c>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row>
    <row r="84" spans="1:49" x14ac:dyDescent="0.2">
      <c r="A84" s="131">
        <v>20066</v>
      </c>
      <c r="B84" s="407">
        <v>20054</v>
      </c>
      <c r="C84" s="379" t="s">
        <v>535</v>
      </c>
      <c r="D84" s="388"/>
      <c r="E84" s="381"/>
      <c r="F84" s="389"/>
      <c r="G84" s="390"/>
      <c r="H84" s="664"/>
      <c r="I84" s="390"/>
      <c r="J84" s="390"/>
      <c r="L84" s="382" t="str">
        <f t="shared" si="27"/>
        <v/>
      </c>
      <c r="M84" s="383" t="str">
        <f t="shared" si="28"/>
        <v/>
      </c>
      <c r="N84" s="355"/>
      <c r="O84" s="385">
        <f t="shared" si="29"/>
        <v>0</v>
      </c>
      <c r="P84" s="386">
        <f t="shared" si="30"/>
        <v>0</v>
      </c>
      <c r="Q84" s="386">
        <f t="shared" si="31"/>
        <v>0</v>
      </c>
      <c r="R84" s="386">
        <f t="shared" si="32"/>
        <v>0</v>
      </c>
      <c r="S84" s="386">
        <f t="shared" si="33"/>
        <v>0</v>
      </c>
      <c r="T84" s="387">
        <f t="shared" si="34"/>
        <v>0</v>
      </c>
      <c r="U84" s="355"/>
      <c r="V84" s="385">
        <f t="shared" si="35"/>
        <v>0</v>
      </c>
      <c r="W84" s="386">
        <f t="shared" si="36"/>
        <v>0</v>
      </c>
      <c r="X84" s="387">
        <f t="shared" si="37"/>
        <v>0</v>
      </c>
      <c r="Y84" s="355"/>
      <c r="Z84" s="355"/>
      <c r="AA84" s="355"/>
      <c r="AB84" s="355"/>
      <c r="AC84" s="355"/>
      <c r="AD84" s="355"/>
      <c r="AE84" s="355"/>
      <c r="AF84" s="355"/>
      <c r="AG84" s="355"/>
      <c r="AH84" s="355"/>
      <c r="AI84" s="355"/>
      <c r="AJ84" s="355"/>
      <c r="AK84" s="355"/>
      <c r="AL84" s="355"/>
      <c r="AM84" s="355"/>
      <c r="AN84" s="355"/>
      <c r="AO84" s="355"/>
      <c r="AP84" s="355"/>
      <c r="AQ84" s="355"/>
      <c r="AR84" s="355"/>
      <c r="AS84" s="355"/>
      <c r="AT84" s="355"/>
      <c r="AU84" s="355"/>
      <c r="AV84" s="355"/>
    </row>
    <row r="85" spans="1:49" x14ac:dyDescent="0.2">
      <c r="A85" s="131">
        <v>20066</v>
      </c>
      <c r="B85" s="407">
        <v>20055</v>
      </c>
      <c r="C85" s="379" t="s">
        <v>536</v>
      </c>
      <c r="D85" s="388"/>
      <c r="E85" s="381"/>
      <c r="F85" s="389"/>
      <c r="G85" s="390"/>
      <c r="H85" s="390"/>
      <c r="I85" s="390"/>
      <c r="J85" s="390"/>
      <c r="L85" s="382" t="str">
        <f t="shared" si="27"/>
        <v/>
      </c>
      <c r="M85" s="383" t="str">
        <f t="shared" si="28"/>
        <v/>
      </c>
      <c r="N85" s="355"/>
      <c r="O85" s="385">
        <f t="shared" si="29"/>
        <v>0</v>
      </c>
      <c r="P85" s="386">
        <f t="shared" si="30"/>
        <v>0</v>
      </c>
      <c r="Q85" s="386">
        <f t="shared" si="31"/>
        <v>0</v>
      </c>
      <c r="R85" s="386">
        <f t="shared" si="32"/>
        <v>0</v>
      </c>
      <c r="S85" s="386">
        <f t="shared" si="33"/>
        <v>0</v>
      </c>
      <c r="T85" s="387">
        <f t="shared" si="34"/>
        <v>0</v>
      </c>
      <c r="U85" s="355"/>
      <c r="V85" s="385">
        <f t="shared" si="35"/>
        <v>0</v>
      </c>
      <c r="W85" s="386">
        <f t="shared" si="36"/>
        <v>0</v>
      </c>
      <c r="X85" s="387">
        <f t="shared" si="37"/>
        <v>0</v>
      </c>
      <c r="Y85" s="355"/>
      <c r="Z85" s="355"/>
      <c r="AA85" s="355"/>
      <c r="AB85" s="355"/>
      <c r="AC85" s="355"/>
      <c r="AD85" s="355"/>
      <c r="AE85" s="355"/>
      <c r="AF85" s="355"/>
      <c r="AG85" s="355"/>
      <c r="AH85" s="355"/>
      <c r="AI85" s="355"/>
      <c r="AJ85" s="355"/>
      <c r="AK85" s="355"/>
      <c r="AL85" s="355"/>
      <c r="AM85" s="355"/>
      <c r="AN85" s="355"/>
      <c r="AO85" s="355"/>
      <c r="AP85" s="355"/>
      <c r="AQ85" s="355"/>
      <c r="AR85" s="355"/>
      <c r="AS85" s="355"/>
      <c r="AT85" s="355"/>
      <c r="AU85" s="355"/>
      <c r="AV85" s="355"/>
    </row>
    <row r="86" spans="1:49" x14ac:dyDescent="0.2">
      <c r="A86" s="131">
        <v>20066</v>
      </c>
      <c r="B86" s="407">
        <v>20056</v>
      </c>
      <c r="C86" s="379" t="s">
        <v>537</v>
      </c>
      <c r="D86" s="388"/>
      <c r="E86" s="381"/>
      <c r="F86" s="389"/>
      <c r="G86" s="390"/>
      <c r="H86" s="390"/>
      <c r="I86" s="390"/>
      <c r="J86" s="390"/>
      <c r="L86" s="382" t="str">
        <f t="shared" si="27"/>
        <v/>
      </c>
      <c r="M86" s="383" t="str">
        <f t="shared" si="28"/>
        <v/>
      </c>
      <c r="N86" s="355"/>
      <c r="O86" s="385">
        <f t="shared" si="29"/>
        <v>0</v>
      </c>
      <c r="P86" s="386">
        <f t="shared" si="30"/>
        <v>0</v>
      </c>
      <c r="Q86" s="386">
        <f t="shared" si="31"/>
        <v>0</v>
      </c>
      <c r="R86" s="386">
        <f t="shared" si="32"/>
        <v>0</v>
      </c>
      <c r="S86" s="386">
        <f t="shared" si="33"/>
        <v>0</v>
      </c>
      <c r="T86" s="387">
        <f t="shared" si="34"/>
        <v>0</v>
      </c>
      <c r="U86" s="355"/>
      <c r="V86" s="385">
        <f t="shared" si="35"/>
        <v>0</v>
      </c>
      <c r="W86" s="386">
        <f t="shared" si="36"/>
        <v>0</v>
      </c>
      <c r="X86" s="387">
        <f t="shared" si="37"/>
        <v>0</v>
      </c>
      <c r="Y86" s="355"/>
      <c r="Z86" s="355"/>
      <c r="AA86" s="355"/>
      <c r="AB86" s="355"/>
      <c r="AC86" s="355"/>
      <c r="AD86" s="355"/>
      <c r="AE86" s="355"/>
      <c r="AF86" s="355"/>
      <c r="AG86" s="355"/>
      <c r="AH86" s="355"/>
      <c r="AI86" s="355"/>
      <c r="AJ86" s="355"/>
      <c r="AK86" s="355"/>
      <c r="AL86" s="355"/>
      <c r="AM86" s="355"/>
      <c r="AN86" s="355"/>
      <c r="AO86" s="355"/>
      <c r="AP86" s="355"/>
      <c r="AQ86" s="355"/>
      <c r="AR86" s="355"/>
      <c r="AS86" s="355"/>
      <c r="AT86" s="355"/>
      <c r="AU86" s="355"/>
      <c r="AV86" s="355"/>
    </row>
    <row r="87" spans="1:49" x14ac:dyDescent="0.2">
      <c r="A87" s="131">
        <v>20066</v>
      </c>
      <c r="B87" s="407">
        <v>20057</v>
      </c>
      <c r="C87" s="379" t="s">
        <v>538</v>
      </c>
      <c r="D87" s="388"/>
      <c r="E87" s="381"/>
      <c r="F87" s="389"/>
      <c r="G87" s="664"/>
      <c r="H87" s="664"/>
      <c r="I87" s="390"/>
      <c r="J87" s="390"/>
      <c r="L87" s="382" t="str">
        <f t="shared" si="27"/>
        <v/>
      </c>
      <c r="M87" s="383" t="str">
        <f t="shared" si="28"/>
        <v/>
      </c>
      <c r="N87" s="355"/>
      <c r="O87" s="385">
        <f t="shared" si="29"/>
        <v>0</v>
      </c>
      <c r="P87" s="386">
        <f t="shared" si="30"/>
        <v>0</v>
      </c>
      <c r="Q87" s="386">
        <f t="shared" si="31"/>
        <v>0</v>
      </c>
      <c r="R87" s="386">
        <f t="shared" si="32"/>
        <v>0</v>
      </c>
      <c r="S87" s="386">
        <f t="shared" si="33"/>
        <v>0</v>
      </c>
      <c r="T87" s="387">
        <f t="shared" si="34"/>
        <v>0</v>
      </c>
      <c r="U87" s="355"/>
      <c r="V87" s="385">
        <f t="shared" si="35"/>
        <v>0</v>
      </c>
      <c r="W87" s="386">
        <f t="shared" si="36"/>
        <v>0</v>
      </c>
      <c r="X87" s="387">
        <f t="shared" si="37"/>
        <v>0</v>
      </c>
      <c r="Y87" s="355"/>
      <c r="Z87" s="355"/>
      <c r="AA87" s="355"/>
      <c r="AB87" s="355"/>
      <c r="AC87" s="355"/>
      <c r="AD87" s="355"/>
      <c r="AE87" s="355"/>
      <c r="AF87" s="355"/>
      <c r="AG87" s="355"/>
      <c r="AH87" s="355"/>
      <c r="AI87" s="355"/>
      <c r="AJ87" s="355"/>
      <c r="AK87" s="355"/>
      <c r="AL87" s="355"/>
      <c r="AM87" s="355"/>
      <c r="AN87" s="355"/>
      <c r="AO87" s="355"/>
      <c r="AP87" s="355"/>
      <c r="AQ87" s="355"/>
      <c r="AR87" s="355"/>
      <c r="AS87" s="355"/>
      <c r="AT87" s="355"/>
      <c r="AU87" s="355"/>
      <c r="AV87" s="355"/>
    </row>
    <row r="88" spans="1:49" x14ac:dyDescent="0.2">
      <c r="A88" s="131">
        <v>20071</v>
      </c>
      <c r="B88" s="407">
        <v>20058</v>
      </c>
      <c r="C88" s="379" t="s">
        <v>181</v>
      </c>
      <c r="D88" s="388"/>
      <c r="E88" s="381"/>
      <c r="F88" s="389"/>
      <c r="G88" s="390"/>
      <c r="H88" s="664"/>
      <c r="I88" s="664"/>
      <c r="J88" s="390"/>
      <c r="L88" s="382" t="str">
        <f t="shared" si="27"/>
        <v/>
      </c>
      <c r="M88" s="383" t="str">
        <f t="shared" si="28"/>
        <v/>
      </c>
      <c r="N88" s="355"/>
      <c r="O88" s="385">
        <f t="shared" si="29"/>
        <v>0</v>
      </c>
      <c r="P88" s="386">
        <f t="shared" si="30"/>
        <v>0</v>
      </c>
      <c r="Q88" s="386">
        <f t="shared" si="31"/>
        <v>0</v>
      </c>
      <c r="R88" s="386">
        <f t="shared" si="32"/>
        <v>0</v>
      </c>
      <c r="S88" s="386">
        <f t="shared" si="33"/>
        <v>0</v>
      </c>
      <c r="T88" s="387">
        <f t="shared" si="34"/>
        <v>0</v>
      </c>
      <c r="U88" s="355"/>
      <c r="V88" s="385">
        <f t="shared" si="35"/>
        <v>0</v>
      </c>
      <c r="W88" s="386">
        <f t="shared" si="36"/>
        <v>0</v>
      </c>
      <c r="X88" s="387">
        <f t="shared" si="37"/>
        <v>0</v>
      </c>
      <c r="Y88" s="355"/>
      <c r="Z88" s="355"/>
      <c r="AA88" s="355"/>
      <c r="AB88" s="355"/>
      <c r="AC88" s="355"/>
      <c r="AD88" s="355"/>
      <c r="AE88" s="355"/>
      <c r="AF88" s="355"/>
      <c r="AG88" s="355"/>
      <c r="AH88" s="355"/>
      <c r="AI88" s="355"/>
      <c r="AJ88" s="355"/>
      <c r="AK88" s="355"/>
      <c r="AL88" s="355"/>
      <c r="AM88" s="355"/>
      <c r="AN88" s="355"/>
      <c r="AO88" s="355"/>
      <c r="AP88" s="355"/>
      <c r="AQ88" s="355"/>
      <c r="AR88" s="355"/>
      <c r="AS88" s="355"/>
      <c r="AT88" s="355"/>
      <c r="AU88" s="355"/>
      <c r="AV88" s="355"/>
    </row>
    <row r="89" spans="1:49" ht="14.25" thickBot="1" x14ac:dyDescent="0.25">
      <c r="C89" s="367" t="s">
        <v>539</v>
      </c>
      <c r="D89" s="412">
        <f>SUM(D31:D88)</f>
        <v>0</v>
      </c>
      <c r="E89" s="413"/>
      <c r="F89" s="414">
        <f t="shared" ref="F89:J89" si="38">SUMPRODUCT($D$31:$D$88,F31:F88)</f>
        <v>0</v>
      </c>
      <c r="G89" s="415">
        <f t="shared" si="38"/>
        <v>0</v>
      </c>
      <c r="H89" s="415">
        <f t="shared" si="38"/>
        <v>0</v>
      </c>
      <c r="I89" s="415">
        <f>SUMPRODUCT($D$31:$D$88,I31:I88)</f>
        <v>0</v>
      </c>
      <c r="J89" s="415">
        <f t="shared" si="38"/>
        <v>0</v>
      </c>
      <c r="K89" s="416"/>
      <c r="L89" s="417">
        <f>SUM(F89:J89)</f>
        <v>0</v>
      </c>
      <c r="M89" s="131"/>
      <c r="N89" s="355"/>
      <c r="O89" s="418">
        <f>SUM(O31:O88)</f>
        <v>0</v>
      </c>
      <c r="P89" s="419">
        <f t="shared" ref="P89:T89" si="39">SUM(P31:P88)</f>
        <v>0</v>
      </c>
      <c r="Q89" s="419">
        <f t="shared" si="39"/>
        <v>0</v>
      </c>
      <c r="R89" s="419">
        <f>SUM(R31:R88)</f>
        <v>0</v>
      </c>
      <c r="S89" s="419">
        <f t="shared" si="39"/>
        <v>0</v>
      </c>
      <c r="T89" s="420">
        <f t="shared" si="39"/>
        <v>0</v>
      </c>
      <c r="U89" s="355"/>
      <c r="V89" s="418">
        <f>SUM(V31:V88)</f>
        <v>0</v>
      </c>
      <c r="W89" s="419">
        <f t="shared" ref="W89" si="40">SUM(W31:W88)</f>
        <v>0</v>
      </c>
      <c r="X89" s="420">
        <f t="shared" ref="X89" si="41">SUM(X31:X88)</f>
        <v>0</v>
      </c>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row>
    <row r="90" spans="1:49" ht="14.25" thickTop="1" x14ac:dyDescent="0.2">
      <c r="D90" s="399"/>
      <c r="F90" s="421"/>
      <c r="L90" s="422"/>
      <c r="M90" s="131"/>
      <c r="N90" s="355"/>
      <c r="O90" s="423"/>
      <c r="P90" s="355"/>
      <c r="Q90" s="355"/>
      <c r="R90" s="355"/>
      <c r="S90" s="355"/>
      <c r="T90" s="424"/>
      <c r="U90" s="355"/>
      <c r="V90" s="423"/>
      <c r="W90" s="355"/>
      <c r="X90" s="424"/>
      <c r="Y90" s="355"/>
      <c r="Z90" s="355"/>
      <c r="AA90" s="355"/>
      <c r="AB90" s="355"/>
      <c r="AC90" s="355"/>
      <c r="AD90" s="355"/>
      <c r="AE90" s="355"/>
      <c r="AF90" s="355"/>
      <c r="AG90" s="355"/>
      <c r="AH90" s="355"/>
      <c r="AI90" s="355"/>
      <c r="AJ90" s="355"/>
      <c r="AK90" s="355"/>
      <c r="AL90" s="355"/>
      <c r="AM90" s="355"/>
      <c r="AN90" s="355"/>
      <c r="AO90" s="355"/>
      <c r="AP90" s="355"/>
      <c r="AQ90" s="355"/>
      <c r="AR90" s="355"/>
      <c r="AS90" s="355"/>
      <c r="AT90" s="355"/>
      <c r="AU90" s="355"/>
      <c r="AV90" s="355"/>
    </row>
    <row r="91" spans="1:49" ht="14.25" thickBot="1" x14ac:dyDescent="0.25">
      <c r="C91" s="367" t="s">
        <v>540</v>
      </c>
      <c r="D91" s="412">
        <f>D28-D89</f>
        <v>0</v>
      </c>
      <c r="E91" s="413"/>
      <c r="F91" s="414">
        <f t="shared" ref="F91:J91" si="42">F28-F89</f>
        <v>0</v>
      </c>
      <c r="G91" s="415">
        <f t="shared" si="42"/>
        <v>0</v>
      </c>
      <c r="H91" s="415">
        <f t="shared" si="42"/>
        <v>0</v>
      </c>
      <c r="I91" s="415">
        <f>I28-I89</f>
        <v>0</v>
      </c>
      <c r="J91" s="415">
        <f t="shared" si="42"/>
        <v>0</v>
      </c>
      <c r="K91" s="416"/>
      <c r="L91" s="417">
        <f>SUM(F91:J91)</f>
        <v>0</v>
      </c>
      <c r="M91" s="131"/>
      <c r="N91" s="355"/>
      <c r="O91" s="418">
        <f t="shared" ref="O91:S91" si="43">O28-O89</f>
        <v>0</v>
      </c>
      <c r="P91" s="419">
        <f t="shared" si="43"/>
        <v>0</v>
      </c>
      <c r="Q91" s="419">
        <f t="shared" si="43"/>
        <v>0</v>
      </c>
      <c r="R91" s="419">
        <f>R28-R89</f>
        <v>0</v>
      </c>
      <c r="S91" s="419">
        <f t="shared" si="43"/>
        <v>0</v>
      </c>
      <c r="T91" s="420">
        <f>SUM(O91:S91)</f>
        <v>0</v>
      </c>
      <c r="U91" s="355"/>
      <c r="V91" s="418">
        <f t="shared" ref="V91:W91" si="44">V28-V89</f>
        <v>0</v>
      </c>
      <c r="W91" s="419">
        <f t="shared" si="44"/>
        <v>0</v>
      </c>
      <c r="X91" s="420">
        <f>SUM(V91:W91)</f>
        <v>0</v>
      </c>
      <c r="Y91" s="355"/>
      <c r="Z91" s="355"/>
      <c r="AA91" s="355"/>
      <c r="AB91" s="355"/>
      <c r="AC91" s="355"/>
      <c r="AD91" s="355"/>
      <c r="AE91" s="355"/>
      <c r="AF91" s="355"/>
      <c r="AG91" s="355"/>
      <c r="AH91" s="355"/>
      <c r="AI91" s="355"/>
      <c r="AJ91" s="355"/>
      <c r="AK91" s="355"/>
      <c r="AL91" s="355"/>
      <c r="AM91" s="355"/>
      <c r="AN91" s="355"/>
      <c r="AO91" s="355"/>
      <c r="AP91" s="355"/>
      <c r="AQ91" s="355"/>
      <c r="AR91" s="355"/>
      <c r="AS91" s="355"/>
      <c r="AT91" s="355"/>
      <c r="AU91" s="355"/>
      <c r="AV91" s="355"/>
    </row>
    <row r="92" spans="1:49" ht="15" thickTop="1" thickBot="1" x14ac:dyDescent="0.25">
      <c r="F92" s="425"/>
      <c r="G92" s="426"/>
      <c r="H92" s="426"/>
      <c r="I92" s="426"/>
      <c r="J92" s="426"/>
      <c r="K92" s="426"/>
      <c r="L92" s="427"/>
      <c r="M92" s="131"/>
      <c r="N92" s="355"/>
      <c r="O92" s="428"/>
      <c r="P92" s="429"/>
      <c r="Q92" s="429"/>
      <c r="R92" s="429"/>
      <c r="S92" s="429"/>
      <c r="T92" s="430"/>
      <c r="U92" s="355"/>
      <c r="V92" s="428"/>
      <c r="W92" s="429"/>
      <c r="X92" s="430"/>
      <c r="Y92" s="355"/>
      <c r="Z92" s="355"/>
      <c r="AA92" s="355"/>
      <c r="AB92" s="355"/>
      <c r="AC92" s="355"/>
      <c r="AD92" s="355"/>
      <c r="AE92" s="355"/>
      <c r="AF92" s="355"/>
      <c r="AG92" s="355"/>
      <c r="AH92" s="355"/>
      <c r="AI92" s="355"/>
      <c r="AJ92" s="355"/>
      <c r="AK92" s="355"/>
      <c r="AL92" s="355"/>
      <c r="AM92" s="355"/>
      <c r="AN92" s="355"/>
      <c r="AO92" s="355"/>
      <c r="AP92" s="355"/>
      <c r="AQ92" s="355"/>
      <c r="AR92" s="355"/>
      <c r="AS92" s="355"/>
      <c r="AT92" s="355"/>
      <c r="AU92" s="355"/>
      <c r="AV92" s="355"/>
    </row>
    <row r="93" spans="1:49" x14ac:dyDescent="0.2">
      <c r="L93" s="354"/>
      <c r="M93" s="131"/>
      <c r="N93" s="355"/>
      <c r="O93" s="355"/>
      <c r="P93" s="355"/>
      <c r="Q93" s="355"/>
      <c r="R93" s="355"/>
      <c r="S93" s="355"/>
      <c r="T93" s="355"/>
      <c r="U93" s="355"/>
      <c r="V93" s="355"/>
      <c r="W93" s="355"/>
      <c r="X93" s="355"/>
      <c r="Y93" s="355"/>
      <c r="Z93" s="355"/>
      <c r="AA93" s="355"/>
      <c r="AB93" s="355"/>
      <c r="AC93" s="355"/>
      <c r="AD93" s="355"/>
      <c r="AE93" s="355"/>
      <c r="AF93" s="355"/>
      <c r="AG93" s="355"/>
      <c r="AH93" s="355"/>
      <c r="AI93" s="355"/>
      <c r="AJ93" s="355"/>
      <c r="AK93" s="355"/>
      <c r="AL93" s="355"/>
      <c r="AM93" s="355"/>
      <c r="AN93" s="355"/>
      <c r="AO93" s="355"/>
      <c r="AP93" s="355"/>
      <c r="AQ93" s="355"/>
      <c r="AR93" s="355"/>
      <c r="AS93" s="355"/>
      <c r="AT93" s="355"/>
      <c r="AU93" s="355"/>
      <c r="AV93" s="355"/>
    </row>
    <row r="94" spans="1:49" ht="14.25" thickBot="1" x14ac:dyDescent="0.25">
      <c r="C94" s="357" t="s">
        <v>286</v>
      </c>
      <c r="D94" s="355"/>
      <c r="E94" s="355"/>
      <c r="F94" s="355"/>
      <c r="G94" s="355"/>
      <c r="H94" s="355"/>
      <c r="I94" s="355"/>
      <c r="J94" s="355"/>
      <c r="K94" s="355"/>
      <c r="L94" s="355"/>
      <c r="M94" s="406"/>
      <c r="N94" s="355"/>
      <c r="O94" s="355"/>
      <c r="P94" s="355"/>
      <c r="Q94" s="355"/>
      <c r="R94" s="355"/>
      <c r="S94" s="355"/>
      <c r="T94" s="355"/>
      <c r="U94" s="355"/>
      <c r="V94" s="355"/>
      <c r="W94" s="355"/>
      <c r="X94" s="355"/>
      <c r="Y94" s="355"/>
      <c r="Z94" s="355"/>
      <c r="AA94" s="355"/>
      <c r="AB94" s="355"/>
      <c r="AC94" s="355"/>
      <c r="AD94" s="355"/>
      <c r="AE94" s="355"/>
      <c r="AF94" s="355"/>
      <c r="AG94" s="355"/>
      <c r="AH94" s="355"/>
      <c r="AI94" s="355"/>
      <c r="AJ94" s="355"/>
      <c r="AK94" s="355"/>
      <c r="AL94" s="355"/>
      <c r="AM94" s="355"/>
      <c r="AN94" s="355"/>
      <c r="AO94" s="355"/>
      <c r="AP94" s="355"/>
      <c r="AQ94" s="355"/>
      <c r="AR94" s="355"/>
      <c r="AS94" s="355"/>
      <c r="AT94" s="355"/>
      <c r="AU94" s="355"/>
      <c r="AV94" s="355"/>
      <c r="AW94" s="355"/>
    </row>
    <row r="95" spans="1:49" x14ac:dyDescent="0.2">
      <c r="C95" s="431" t="s">
        <v>541</v>
      </c>
      <c r="D95" s="432" t="s">
        <v>270</v>
      </c>
      <c r="E95" s="432"/>
      <c r="F95" s="432" t="s">
        <v>268</v>
      </c>
      <c r="G95" s="432" t="s">
        <v>443</v>
      </c>
      <c r="H95" s="433"/>
      <c r="I95" s="355"/>
      <c r="J95" s="355"/>
      <c r="K95" s="355"/>
      <c r="L95" s="355"/>
      <c r="M95" s="406"/>
      <c r="N95" s="355"/>
      <c r="O95" s="355"/>
      <c r="P95" s="355"/>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355"/>
      <c r="AR95" s="355"/>
      <c r="AS95" s="355"/>
      <c r="AT95" s="355"/>
      <c r="AU95" s="355"/>
      <c r="AV95" s="355"/>
      <c r="AW95" s="355"/>
    </row>
    <row r="96" spans="1:49" ht="14.25" x14ac:dyDescent="0.2">
      <c r="B96" s="434">
        <v>10001</v>
      </c>
      <c r="C96" s="435" t="s">
        <v>168</v>
      </c>
      <c r="D96" s="436">
        <f>SUM(F96:G96)</f>
        <v>0</v>
      </c>
      <c r="E96" s="355"/>
      <c r="F96" s="437">
        <f t="shared" ref="F96:G102" si="45">SUMIF($A$6:$A$88,$B96,V$6:V$88)</f>
        <v>0</v>
      </c>
      <c r="G96" s="437">
        <f t="shared" si="45"/>
        <v>0</v>
      </c>
      <c r="H96" s="438"/>
      <c r="I96" s="355"/>
      <c r="J96" s="355"/>
      <c r="K96" s="355"/>
      <c r="L96" s="355"/>
      <c r="M96" s="406"/>
      <c r="N96" s="355"/>
      <c r="O96" s="355"/>
      <c r="P96" s="355"/>
      <c r="Q96" s="355"/>
      <c r="R96" s="355"/>
      <c r="S96" s="355"/>
      <c r="T96" s="355"/>
      <c r="U96" s="355"/>
      <c r="V96" s="355"/>
      <c r="W96" s="355"/>
      <c r="X96" s="355"/>
      <c r="Y96" s="355"/>
      <c r="Z96" s="355"/>
      <c r="AA96" s="355"/>
      <c r="AB96" s="355"/>
      <c r="AC96" s="355"/>
      <c r="AD96" s="355"/>
      <c r="AE96" s="355"/>
      <c r="AF96" s="355"/>
      <c r="AG96" s="355"/>
      <c r="AH96" s="355"/>
      <c r="AI96" s="355"/>
      <c r="AJ96" s="355"/>
      <c r="AK96" s="355"/>
      <c r="AL96" s="355"/>
      <c r="AM96" s="355"/>
      <c r="AN96" s="355"/>
      <c r="AO96" s="355"/>
      <c r="AP96" s="355"/>
      <c r="AQ96" s="355"/>
      <c r="AR96" s="355"/>
      <c r="AS96" s="355"/>
      <c r="AT96" s="355"/>
      <c r="AU96" s="355"/>
      <c r="AV96" s="355"/>
      <c r="AW96" s="355"/>
    </row>
    <row r="97" spans="2:49" ht="14.25" x14ac:dyDescent="0.2">
      <c r="B97" s="434">
        <v>10022</v>
      </c>
      <c r="C97" s="435" t="s">
        <v>170</v>
      </c>
      <c r="D97" s="436">
        <f t="shared" ref="D97:D126" si="46">SUM(F97:G97)</f>
        <v>0</v>
      </c>
      <c r="E97" s="355"/>
      <c r="F97" s="437">
        <f t="shared" si="45"/>
        <v>0</v>
      </c>
      <c r="G97" s="437">
        <f t="shared" si="45"/>
        <v>0</v>
      </c>
      <c r="H97" s="438"/>
      <c r="I97" s="355"/>
      <c r="J97" s="355"/>
      <c r="K97" s="355"/>
      <c r="L97" s="355"/>
      <c r="M97" s="406"/>
      <c r="N97" s="355"/>
      <c r="O97" s="355"/>
      <c r="P97" s="355"/>
      <c r="Q97" s="355"/>
      <c r="R97" s="355"/>
      <c r="S97" s="355"/>
      <c r="T97" s="355"/>
      <c r="U97" s="355"/>
      <c r="V97" s="355"/>
      <c r="W97" s="355"/>
      <c r="X97" s="355"/>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row>
    <row r="98" spans="2:49" ht="14.25" x14ac:dyDescent="0.2">
      <c r="B98" s="434">
        <v>10023</v>
      </c>
      <c r="C98" s="435" t="s">
        <v>169</v>
      </c>
      <c r="D98" s="436">
        <f t="shared" si="46"/>
        <v>0</v>
      </c>
      <c r="E98" s="355"/>
      <c r="F98" s="437">
        <f t="shared" si="45"/>
        <v>0</v>
      </c>
      <c r="G98" s="437">
        <f t="shared" si="45"/>
        <v>0</v>
      </c>
      <c r="H98" s="438"/>
      <c r="I98" s="355"/>
      <c r="J98" s="355"/>
      <c r="K98" s="355"/>
      <c r="L98" s="355"/>
      <c r="M98" s="406"/>
      <c r="N98" s="355"/>
      <c r="O98" s="355"/>
      <c r="P98" s="355"/>
      <c r="Q98" s="355"/>
      <c r="R98" s="355"/>
      <c r="S98" s="355"/>
      <c r="T98" s="355"/>
      <c r="U98" s="355"/>
      <c r="V98" s="355"/>
      <c r="W98" s="355"/>
      <c r="X98" s="355"/>
      <c r="Y98" s="355"/>
      <c r="Z98" s="355"/>
      <c r="AA98" s="355"/>
      <c r="AB98" s="355"/>
      <c r="AC98" s="355"/>
      <c r="AD98" s="355"/>
      <c r="AE98" s="355"/>
      <c r="AF98" s="355"/>
      <c r="AG98" s="355"/>
      <c r="AH98" s="355"/>
      <c r="AI98" s="355"/>
      <c r="AJ98" s="355"/>
      <c r="AK98" s="355"/>
      <c r="AL98" s="355"/>
      <c r="AM98" s="355"/>
      <c r="AN98" s="355"/>
      <c r="AO98" s="355"/>
      <c r="AP98" s="355"/>
      <c r="AQ98" s="355"/>
      <c r="AR98" s="355"/>
      <c r="AS98" s="355"/>
      <c r="AT98" s="355"/>
      <c r="AU98" s="355"/>
      <c r="AV98" s="355"/>
      <c r="AW98" s="355"/>
    </row>
    <row r="99" spans="2:49" ht="14.25" x14ac:dyDescent="0.2">
      <c r="B99" s="434">
        <v>10008</v>
      </c>
      <c r="C99" s="435" t="s">
        <v>479</v>
      </c>
      <c r="D99" s="436">
        <f t="shared" si="46"/>
        <v>0</v>
      </c>
      <c r="E99" s="355"/>
      <c r="F99" s="437">
        <f t="shared" si="45"/>
        <v>0</v>
      </c>
      <c r="G99" s="437">
        <f t="shared" si="45"/>
        <v>0</v>
      </c>
      <c r="H99" s="438"/>
      <c r="I99" s="355"/>
      <c r="J99" s="355"/>
      <c r="K99" s="355"/>
      <c r="L99" s="355"/>
      <c r="M99" s="406"/>
      <c r="N99" s="355"/>
      <c r="O99" s="355"/>
      <c r="P99" s="355"/>
      <c r="Q99" s="355"/>
      <c r="R99" s="355"/>
      <c r="S99" s="355"/>
      <c r="T99" s="355"/>
      <c r="U99" s="355"/>
      <c r="V99" s="355"/>
      <c r="W99" s="355"/>
      <c r="X99" s="355"/>
      <c r="Y99" s="355"/>
      <c r="Z99" s="355"/>
      <c r="AA99" s="355"/>
      <c r="AB99" s="355"/>
      <c r="AC99" s="355"/>
      <c r="AD99" s="355"/>
      <c r="AE99" s="355"/>
      <c r="AF99" s="355"/>
      <c r="AG99" s="355"/>
      <c r="AH99" s="355"/>
      <c r="AI99" s="355"/>
      <c r="AJ99" s="355"/>
      <c r="AK99" s="355"/>
      <c r="AL99" s="355"/>
      <c r="AM99" s="355"/>
      <c r="AN99" s="355"/>
      <c r="AO99" s="355"/>
      <c r="AP99" s="355"/>
      <c r="AQ99" s="355"/>
      <c r="AR99" s="355"/>
      <c r="AS99" s="355"/>
      <c r="AT99" s="355"/>
      <c r="AU99" s="355"/>
      <c r="AV99" s="355"/>
      <c r="AW99" s="355"/>
    </row>
    <row r="100" spans="2:49" ht="14.25" x14ac:dyDescent="0.2">
      <c r="B100" s="434">
        <v>10024</v>
      </c>
      <c r="C100" s="435" t="s">
        <v>159</v>
      </c>
      <c r="D100" s="436">
        <f t="shared" si="46"/>
        <v>0</v>
      </c>
      <c r="E100" s="355"/>
      <c r="F100" s="437">
        <f t="shared" si="45"/>
        <v>0</v>
      </c>
      <c r="G100" s="437">
        <f t="shared" si="45"/>
        <v>0</v>
      </c>
      <c r="H100" s="438"/>
      <c r="I100" s="355"/>
      <c r="J100" s="355"/>
      <c r="K100" s="355"/>
      <c r="L100" s="355"/>
      <c r="M100" s="406"/>
      <c r="N100" s="355"/>
      <c r="O100" s="355"/>
      <c r="P100" s="355"/>
      <c r="Q100" s="355"/>
      <c r="R100" s="355"/>
      <c r="S100" s="355"/>
      <c r="T100" s="355"/>
      <c r="U100" s="355"/>
      <c r="V100" s="355"/>
      <c r="W100" s="355"/>
      <c r="X100" s="355"/>
      <c r="Y100" s="355"/>
      <c r="Z100" s="355"/>
      <c r="AA100" s="355"/>
      <c r="AB100" s="355"/>
      <c r="AC100" s="355"/>
      <c r="AD100" s="355"/>
      <c r="AE100" s="355"/>
      <c r="AF100" s="355"/>
      <c r="AG100" s="355"/>
      <c r="AH100" s="355"/>
      <c r="AI100" s="355"/>
      <c r="AJ100" s="355"/>
      <c r="AK100" s="355"/>
      <c r="AL100" s="355"/>
      <c r="AM100" s="355"/>
      <c r="AN100" s="355"/>
      <c r="AO100" s="355"/>
      <c r="AP100" s="355"/>
      <c r="AQ100" s="355"/>
      <c r="AR100" s="355"/>
      <c r="AS100" s="355"/>
      <c r="AT100" s="355"/>
      <c r="AU100" s="355"/>
      <c r="AV100" s="355"/>
      <c r="AW100" s="355"/>
    </row>
    <row r="101" spans="2:49" ht="14.25" x14ac:dyDescent="0.2">
      <c r="B101" s="434">
        <v>10025</v>
      </c>
      <c r="C101" s="435" t="s">
        <v>157</v>
      </c>
      <c r="D101" s="436">
        <f t="shared" si="46"/>
        <v>0</v>
      </c>
      <c r="E101" s="355"/>
      <c r="F101" s="437">
        <f t="shared" si="45"/>
        <v>0</v>
      </c>
      <c r="G101" s="437">
        <f t="shared" si="45"/>
        <v>0</v>
      </c>
      <c r="H101" s="438"/>
      <c r="I101" s="355"/>
      <c r="J101" s="355"/>
      <c r="K101" s="355"/>
      <c r="L101" s="355"/>
      <c r="M101" s="406"/>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5"/>
      <c r="AI101" s="355"/>
      <c r="AJ101" s="355"/>
      <c r="AK101" s="355"/>
      <c r="AL101" s="355"/>
      <c r="AM101" s="355"/>
      <c r="AN101" s="355"/>
      <c r="AO101" s="355"/>
      <c r="AP101" s="355"/>
      <c r="AQ101" s="355"/>
      <c r="AR101" s="355"/>
      <c r="AS101" s="355"/>
      <c r="AT101" s="355"/>
      <c r="AU101" s="355"/>
      <c r="AV101" s="355"/>
      <c r="AW101" s="355"/>
    </row>
    <row r="102" spans="2:49" ht="14.25" x14ac:dyDescent="0.2">
      <c r="B102" s="434">
        <v>10026</v>
      </c>
      <c r="C102" s="435" t="s">
        <v>158</v>
      </c>
      <c r="D102" s="436">
        <f t="shared" si="46"/>
        <v>0</v>
      </c>
      <c r="E102" s="355"/>
      <c r="F102" s="437">
        <f t="shared" si="45"/>
        <v>0</v>
      </c>
      <c r="G102" s="437">
        <f t="shared" si="45"/>
        <v>0</v>
      </c>
      <c r="H102" s="438"/>
      <c r="I102" s="355"/>
      <c r="J102" s="355"/>
      <c r="K102" s="355"/>
      <c r="L102" s="355"/>
      <c r="M102" s="406"/>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c r="AN102" s="355"/>
      <c r="AO102" s="355"/>
      <c r="AP102" s="355"/>
      <c r="AQ102" s="355"/>
      <c r="AR102" s="355"/>
      <c r="AS102" s="355"/>
      <c r="AT102" s="355"/>
      <c r="AU102" s="355"/>
      <c r="AV102" s="355"/>
      <c r="AW102" s="355"/>
    </row>
    <row r="103" spans="2:49" ht="14.25" x14ac:dyDescent="0.2">
      <c r="B103" s="434">
        <v>20059</v>
      </c>
      <c r="C103" s="435" t="s">
        <v>173</v>
      </c>
      <c r="D103" s="436">
        <f t="shared" si="46"/>
        <v>0</v>
      </c>
      <c r="E103" s="355"/>
      <c r="F103" s="437">
        <f t="shared" ref="F103:F126" si="47">-SUMIF($A$6:$A$88,$B103,V$6:V$88)</f>
        <v>0</v>
      </c>
      <c r="G103" s="437">
        <f t="shared" ref="G103:G126" si="48">-SUMIF($A$6:$A$88,$B103,W$6:W$88)</f>
        <v>0</v>
      </c>
      <c r="H103" s="438"/>
      <c r="I103" s="355"/>
      <c r="J103" s="355"/>
      <c r="K103" s="355"/>
      <c r="L103" s="355"/>
      <c r="M103" s="406"/>
      <c r="N103" s="355"/>
      <c r="O103" s="355"/>
      <c r="P103" s="355"/>
      <c r="Q103" s="355"/>
      <c r="R103" s="355"/>
      <c r="S103" s="355"/>
      <c r="T103" s="355"/>
      <c r="U103" s="355"/>
      <c r="V103" s="355"/>
      <c r="W103" s="355"/>
      <c r="X103" s="355"/>
      <c r="Y103" s="355"/>
      <c r="Z103" s="355"/>
      <c r="AA103" s="355"/>
      <c r="AB103" s="355"/>
      <c r="AC103" s="355"/>
      <c r="AD103" s="355"/>
      <c r="AE103" s="355"/>
      <c r="AF103" s="355"/>
      <c r="AG103" s="355"/>
      <c r="AH103" s="355"/>
      <c r="AI103" s="355"/>
      <c r="AJ103" s="355"/>
      <c r="AK103" s="355"/>
      <c r="AL103" s="355"/>
      <c r="AM103" s="355"/>
      <c r="AN103" s="355"/>
      <c r="AO103" s="355"/>
      <c r="AP103" s="355"/>
      <c r="AQ103" s="355"/>
      <c r="AR103" s="355"/>
      <c r="AS103" s="355"/>
      <c r="AT103" s="355"/>
      <c r="AU103" s="355"/>
      <c r="AV103" s="355"/>
      <c r="AW103" s="355"/>
    </row>
    <row r="104" spans="2:49" ht="14.25" x14ac:dyDescent="0.2">
      <c r="B104" s="434">
        <v>20060</v>
      </c>
      <c r="C104" s="435" t="s">
        <v>172</v>
      </c>
      <c r="D104" s="436">
        <f t="shared" si="46"/>
        <v>0</v>
      </c>
      <c r="E104" s="355"/>
      <c r="F104" s="437">
        <f t="shared" si="47"/>
        <v>0</v>
      </c>
      <c r="G104" s="437">
        <f t="shared" si="48"/>
        <v>0</v>
      </c>
      <c r="H104" s="438"/>
      <c r="I104" s="355"/>
      <c r="J104" s="355"/>
      <c r="K104" s="355"/>
      <c r="L104" s="355"/>
      <c r="M104" s="406"/>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row>
    <row r="105" spans="2:49" ht="14.25" x14ac:dyDescent="0.2">
      <c r="B105" s="434">
        <v>20061</v>
      </c>
      <c r="C105" s="435" t="s">
        <v>139</v>
      </c>
      <c r="D105" s="436">
        <f t="shared" si="46"/>
        <v>0</v>
      </c>
      <c r="E105" s="355"/>
      <c r="F105" s="437">
        <f t="shared" si="47"/>
        <v>0</v>
      </c>
      <c r="G105" s="437">
        <f t="shared" si="48"/>
        <v>0</v>
      </c>
      <c r="H105" s="438"/>
      <c r="I105" s="355"/>
      <c r="J105" s="355"/>
      <c r="K105" s="355"/>
      <c r="L105" s="355"/>
      <c r="M105" s="406"/>
      <c r="N105" s="355"/>
      <c r="O105" s="355"/>
      <c r="P105" s="355"/>
      <c r="Q105" s="355"/>
      <c r="R105" s="355"/>
      <c r="S105" s="355"/>
      <c r="T105" s="355"/>
      <c r="U105" s="355"/>
      <c r="V105" s="355"/>
      <c r="W105" s="355"/>
      <c r="X105" s="355"/>
      <c r="Y105" s="355"/>
      <c r="Z105" s="355"/>
      <c r="AA105" s="355"/>
      <c r="AB105" s="355"/>
      <c r="AC105" s="355"/>
      <c r="AD105" s="355"/>
      <c r="AE105" s="355"/>
      <c r="AF105" s="355"/>
      <c r="AG105" s="355"/>
      <c r="AH105" s="355"/>
      <c r="AI105" s="355"/>
      <c r="AJ105" s="355"/>
      <c r="AK105" s="355"/>
      <c r="AL105" s="355"/>
      <c r="AM105" s="355"/>
      <c r="AN105" s="355"/>
      <c r="AO105" s="355"/>
      <c r="AP105" s="355"/>
      <c r="AQ105" s="355"/>
      <c r="AR105" s="355"/>
      <c r="AS105" s="355"/>
      <c r="AT105" s="355"/>
      <c r="AU105" s="355"/>
      <c r="AV105" s="355"/>
      <c r="AW105" s="355"/>
    </row>
    <row r="106" spans="2:49" ht="14.25" x14ac:dyDescent="0.2">
      <c r="B106" s="434">
        <v>20062</v>
      </c>
      <c r="C106" s="435" t="s">
        <v>140</v>
      </c>
      <c r="D106" s="436">
        <f t="shared" si="46"/>
        <v>0</v>
      </c>
      <c r="E106" s="355"/>
      <c r="F106" s="437">
        <f t="shared" si="47"/>
        <v>0</v>
      </c>
      <c r="G106" s="437">
        <f t="shared" si="48"/>
        <v>0</v>
      </c>
      <c r="H106" s="438"/>
      <c r="I106" s="355"/>
      <c r="J106" s="355"/>
      <c r="K106" s="355"/>
      <c r="L106" s="355"/>
      <c r="M106" s="406"/>
      <c r="N106" s="355"/>
      <c r="O106" s="355"/>
      <c r="P106" s="355"/>
      <c r="Q106" s="355"/>
      <c r="R106" s="355"/>
      <c r="S106" s="355"/>
      <c r="T106" s="355"/>
      <c r="U106" s="355"/>
      <c r="V106" s="355"/>
      <c r="W106" s="355"/>
      <c r="X106" s="355"/>
      <c r="Y106" s="355"/>
      <c r="Z106" s="355"/>
      <c r="AA106" s="355"/>
      <c r="AB106" s="355"/>
      <c r="AC106" s="355"/>
      <c r="AD106" s="355"/>
      <c r="AE106" s="355"/>
      <c r="AF106" s="355"/>
      <c r="AG106" s="355"/>
      <c r="AH106" s="355"/>
      <c r="AI106" s="355"/>
      <c r="AJ106" s="355"/>
      <c r="AK106" s="355"/>
      <c r="AL106" s="355"/>
      <c r="AM106" s="355"/>
      <c r="AN106" s="355"/>
      <c r="AO106" s="355"/>
      <c r="AP106" s="355"/>
      <c r="AQ106" s="355"/>
      <c r="AR106" s="355"/>
      <c r="AS106" s="355"/>
      <c r="AT106" s="355"/>
      <c r="AU106" s="355"/>
      <c r="AV106" s="355"/>
      <c r="AW106" s="355"/>
    </row>
    <row r="107" spans="2:49" ht="14.25" x14ac:dyDescent="0.2">
      <c r="B107" s="434">
        <v>20063</v>
      </c>
      <c r="C107" s="435" t="s">
        <v>148</v>
      </c>
      <c r="D107" s="436">
        <f t="shared" si="46"/>
        <v>0</v>
      </c>
      <c r="E107" s="355"/>
      <c r="F107" s="437">
        <f t="shared" si="47"/>
        <v>0</v>
      </c>
      <c r="G107" s="437">
        <f t="shared" si="48"/>
        <v>0</v>
      </c>
      <c r="H107" s="438"/>
      <c r="I107" s="355"/>
      <c r="J107" s="355"/>
      <c r="K107" s="355"/>
      <c r="L107" s="355"/>
      <c r="M107" s="406"/>
      <c r="N107" s="355"/>
      <c r="O107" s="355"/>
      <c r="P107" s="355"/>
      <c r="Q107" s="355"/>
      <c r="R107" s="355"/>
      <c r="S107" s="355"/>
      <c r="T107" s="355"/>
      <c r="U107" s="355"/>
      <c r="V107" s="355"/>
      <c r="W107" s="355"/>
      <c r="X107" s="355"/>
      <c r="Y107" s="355"/>
      <c r="Z107" s="355"/>
      <c r="AA107" s="355"/>
      <c r="AB107" s="355"/>
      <c r="AC107" s="355"/>
      <c r="AD107" s="355"/>
      <c r="AE107" s="355"/>
      <c r="AF107" s="355"/>
      <c r="AG107" s="355"/>
      <c r="AH107" s="355"/>
      <c r="AI107" s="355"/>
      <c r="AJ107" s="355"/>
      <c r="AK107" s="355"/>
      <c r="AL107" s="355"/>
      <c r="AM107" s="355"/>
      <c r="AN107" s="355"/>
      <c r="AO107" s="355"/>
      <c r="AP107" s="355"/>
      <c r="AQ107" s="355"/>
      <c r="AR107" s="355"/>
      <c r="AS107" s="355"/>
      <c r="AT107" s="355"/>
      <c r="AU107" s="355"/>
      <c r="AV107" s="355"/>
      <c r="AW107" s="355"/>
    </row>
    <row r="108" spans="2:49" ht="14.25" x14ac:dyDescent="0.2">
      <c r="B108" s="434">
        <v>20019</v>
      </c>
      <c r="C108" s="435" t="s">
        <v>149</v>
      </c>
      <c r="D108" s="436">
        <f t="shared" si="46"/>
        <v>0</v>
      </c>
      <c r="E108" s="355"/>
      <c r="F108" s="437">
        <f t="shared" si="47"/>
        <v>0</v>
      </c>
      <c r="G108" s="437">
        <f t="shared" si="48"/>
        <v>0</v>
      </c>
      <c r="H108" s="438"/>
      <c r="I108" s="355"/>
      <c r="J108" s="355"/>
      <c r="K108" s="355"/>
      <c r="L108" s="355"/>
      <c r="M108" s="406"/>
      <c r="N108" s="355"/>
      <c r="O108" s="355"/>
      <c r="P108" s="355"/>
      <c r="Q108" s="355"/>
      <c r="R108" s="355"/>
      <c r="S108" s="355"/>
      <c r="T108" s="355"/>
      <c r="U108" s="355"/>
      <c r="V108" s="355"/>
      <c r="W108" s="355"/>
      <c r="X108" s="355"/>
      <c r="Y108" s="355"/>
      <c r="Z108" s="355"/>
      <c r="AA108" s="355"/>
      <c r="AB108" s="355"/>
      <c r="AC108" s="355"/>
      <c r="AD108" s="355"/>
      <c r="AE108" s="355"/>
      <c r="AF108" s="355"/>
      <c r="AG108" s="355"/>
      <c r="AH108" s="355"/>
      <c r="AI108" s="355"/>
      <c r="AJ108" s="355"/>
      <c r="AK108" s="355"/>
      <c r="AL108" s="355"/>
      <c r="AM108" s="355"/>
      <c r="AN108" s="355"/>
      <c r="AO108" s="355"/>
      <c r="AP108" s="355"/>
      <c r="AQ108" s="355"/>
      <c r="AR108" s="355"/>
      <c r="AS108" s="355"/>
      <c r="AT108" s="355"/>
      <c r="AU108" s="355"/>
      <c r="AV108" s="355"/>
      <c r="AW108" s="355"/>
    </row>
    <row r="109" spans="2:49" ht="14.25" x14ac:dyDescent="0.2">
      <c r="B109" s="434">
        <v>20020</v>
      </c>
      <c r="C109" s="435" t="s">
        <v>144</v>
      </c>
      <c r="D109" s="436">
        <f t="shared" si="46"/>
        <v>0</v>
      </c>
      <c r="E109" s="355"/>
      <c r="F109" s="437">
        <f t="shared" si="47"/>
        <v>0</v>
      </c>
      <c r="G109" s="437">
        <f t="shared" si="48"/>
        <v>0</v>
      </c>
      <c r="H109" s="438"/>
      <c r="I109" s="355"/>
      <c r="J109" s="355"/>
      <c r="K109" s="355"/>
      <c r="L109" s="355"/>
      <c r="M109" s="406"/>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row>
    <row r="110" spans="2:49" ht="14.25" x14ac:dyDescent="0.2">
      <c r="B110" s="434">
        <v>20064</v>
      </c>
      <c r="C110" s="435" t="s">
        <v>147</v>
      </c>
      <c r="D110" s="436">
        <f t="shared" si="46"/>
        <v>0</v>
      </c>
      <c r="E110" s="355"/>
      <c r="F110" s="437">
        <f t="shared" si="47"/>
        <v>0</v>
      </c>
      <c r="G110" s="437">
        <f t="shared" si="48"/>
        <v>0</v>
      </c>
      <c r="H110" s="438"/>
      <c r="I110" s="355"/>
      <c r="J110" s="355"/>
      <c r="K110" s="355"/>
      <c r="L110" s="355"/>
      <c r="M110" s="406"/>
      <c r="N110" s="355"/>
      <c r="O110" s="355"/>
      <c r="P110" s="355"/>
      <c r="Q110" s="355"/>
      <c r="R110" s="355"/>
      <c r="S110" s="355"/>
      <c r="T110" s="355"/>
      <c r="U110" s="355"/>
      <c r="V110" s="355"/>
      <c r="W110" s="355"/>
      <c r="X110" s="355"/>
      <c r="Y110" s="355"/>
      <c r="Z110" s="355"/>
      <c r="AA110" s="355"/>
      <c r="AB110" s="355"/>
      <c r="AC110" s="355"/>
      <c r="AD110" s="355"/>
      <c r="AE110" s="355"/>
      <c r="AF110" s="355"/>
      <c r="AG110" s="355"/>
      <c r="AH110" s="355"/>
      <c r="AI110" s="355"/>
      <c r="AJ110" s="355"/>
      <c r="AK110" s="355"/>
      <c r="AL110" s="355"/>
      <c r="AM110" s="355"/>
      <c r="AN110" s="355"/>
      <c r="AO110" s="355"/>
      <c r="AP110" s="355"/>
      <c r="AQ110" s="355"/>
      <c r="AR110" s="355"/>
      <c r="AS110" s="355"/>
      <c r="AT110" s="355"/>
      <c r="AU110" s="355"/>
      <c r="AV110" s="355"/>
      <c r="AW110" s="355"/>
    </row>
    <row r="111" spans="2:49" ht="14.25" x14ac:dyDescent="0.2">
      <c r="B111" s="434">
        <v>20065</v>
      </c>
      <c r="C111" s="435" t="s">
        <v>161</v>
      </c>
      <c r="D111" s="436">
        <f t="shared" si="46"/>
        <v>0</v>
      </c>
      <c r="E111" s="355"/>
      <c r="F111" s="437">
        <f t="shared" si="47"/>
        <v>0</v>
      </c>
      <c r="G111" s="437">
        <f t="shared" si="48"/>
        <v>0</v>
      </c>
      <c r="H111" s="438"/>
      <c r="I111" s="355"/>
      <c r="J111" s="355"/>
      <c r="K111" s="355"/>
      <c r="L111" s="355"/>
      <c r="M111" s="406"/>
      <c r="N111" s="355"/>
      <c r="O111" s="355"/>
      <c r="P111" s="355"/>
      <c r="Q111" s="355"/>
      <c r="R111" s="355"/>
      <c r="S111" s="355"/>
      <c r="T111" s="355"/>
      <c r="U111" s="355"/>
      <c r="V111" s="355"/>
      <c r="W111" s="355"/>
      <c r="X111" s="355"/>
      <c r="Y111" s="355"/>
      <c r="Z111" s="355"/>
      <c r="AA111" s="355"/>
      <c r="AB111" s="355"/>
      <c r="AC111" s="355"/>
      <c r="AD111" s="355"/>
      <c r="AE111" s="355"/>
      <c r="AF111" s="355"/>
      <c r="AG111" s="355"/>
      <c r="AH111" s="355"/>
      <c r="AI111" s="355"/>
      <c r="AJ111" s="355"/>
      <c r="AK111" s="355"/>
      <c r="AL111" s="355"/>
      <c r="AM111" s="355"/>
      <c r="AN111" s="355"/>
      <c r="AO111" s="355"/>
      <c r="AP111" s="355"/>
      <c r="AQ111" s="355"/>
      <c r="AR111" s="355"/>
      <c r="AS111" s="355"/>
      <c r="AT111" s="355"/>
      <c r="AU111" s="355"/>
      <c r="AV111" s="355"/>
      <c r="AW111" s="355"/>
    </row>
    <row r="112" spans="2:49" ht="14.25" x14ac:dyDescent="0.2">
      <c r="B112" s="434">
        <v>20024</v>
      </c>
      <c r="C112" s="435" t="s">
        <v>145</v>
      </c>
      <c r="D112" s="436">
        <f t="shared" si="46"/>
        <v>0</v>
      </c>
      <c r="E112" s="355"/>
      <c r="F112" s="437">
        <f t="shared" si="47"/>
        <v>0</v>
      </c>
      <c r="G112" s="437">
        <f t="shared" si="48"/>
        <v>0</v>
      </c>
      <c r="H112" s="438"/>
      <c r="I112" s="355"/>
      <c r="J112" s="355"/>
      <c r="K112" s="355"/>
      <c r="L112" s="355"/>
      <c r="M112" s="406"/>
      <c r="N112" s="355"/>
      <c r="O112" s="355"/>
      <c r="P112" s="355"/>
      <c r="Q112" s="355"/>
      <c r="R112" s="355"/>
      <c r="S112" s="355"/>
      <c r="T112" s="355"/>
      <c r="U112" s="355"/>
      <c r="V112" s="355"/>
      <c r="W112" s="355"/>
      <c r="X112" s="355"/>
      <c r="Y112" s="355"/>
      <c r="Z112" s="355"/>
      <c r="AA112" s="355"/>
      <c r="AB112" s="355"/>
      <c r="AC112" s="355"/>
      <c r="AD112" s="355"/>
      <c r="AE112" s="355"/>
      <c r="AF112" s="355"/>
      <c r="AG112" s="355"/>
      <c r="AH112" s="355"/>
      <c r="AI112" s="355"/>
      <c r="AJ112" s="355"/>
      <c r="AK112" s="355"/>
      <c r="AL112" s="355"/>
      <c r="AM112" s="355"/>
      <c r="AN112" s="355"/>
      <c r="AO112" s="355"/>
      <c r="AP112" s="355"/>
      <c r="AQ112" s="355"/>
      <c r="AR112" s="355"/>
      <c r="AS112" s="355"/>
      <c r="AT112" s="355"/>
      <c r="AU112" s="355"/>
      <c r="AV112" s="355"/>
      <c r="AW112" s="355"/>
    </row>
    <row r="113" spans="2:49" ht="14.25" x14ac:dyDescent="0.2">
      <c r="B113" s="434">
        <v>20025</v>
      </c>
      <c r="C113" s="435" t="s">
        <v>146</v>
      </c>
      <c r="D113" s="436">
        <f t="shared" si="46"/>
        <v>0</v>
      </c>
      <c r="E113" s="355"/>
      <c r="F113" s="437">
        <f t="shared" si="47"/>
        <v>0</v>
      </c>
      <c r="G113" s="437">
        <f t="shared" si="48"/>
        <v>0</v>
      </c>
      <c r="H113" s="438"/>
      <c r="I113" s="355"/>
      <c r="J113" s="355"/>
      <c r="K113" s="355"/>
      <c r="L113" s="355"/>
      <c r="M113" s="406"/>
      <c r="N113" s="355"/>
      <c r="O113" s="355"/>
      <c r="P113" s="355"/>
      <c r="Q113" s="355"/>
      <c r="R113" s="355"/>
      <c r="S113" s="355"/>
      <c r="T113" s="355"/>
      <c r="U113" s="355"/>
      <c r="V113" s="355"/>
      <c r="W113" s="355"/>
      <c r="X113" s="355"/>
      <c r="Y113" s="355"/>
      <c r="Z113" s="355"/>
      <c r="AA113" s="355"/>
      <c r="AB113" s="355"/>
      <c r="AC113" s="355"/>
      <c r="AD113" s="355"/>
      <c r="AE113" s="355"/>
      <c r="AF113" s="355"/>
      <c r="AG113" s="355"/>
      <c r="AH113" s="355"/>
      <c r="AI113" s="355"/>
      <c r="AJ113" s="355"/>
      <c r="AK113" s="355"/>
      <c r="AL113" s="355"/>
      <c r="AM113" s="355"/>
      <c r="AN113" s="355"/>
      <c r="AO113" s="355"/>
      <c r="AP113" s="355"/>
      <c r="AQ113" s="355"/>
      <c r="AR113" s="355"/>
      <c r="AS113" s="355"/>
      <c r="AT113" s="355"/>
      <c r="AU113" s="355"/>
      <c r="AV113" s="355"/>
      <c r="AW113" s="355"/>
    </row>
    <row r="114" spans="2:49" ht="14.25" x14ac:dyDescent="0.2">
      <c r="B114" s="434">
        <v>20066</v>
      </c>
      <c r="C114" s="435" t="s">
        <v>154</v>
      </c>
      <c r="D114" s="436">
        <f t="shared" si="46"/>
        <v>0</v>
      </c>
      <c r="E114" s="355"/>
      <c r="F114" s="437">
        <f t="shared" si="47"/>
        <v>0</v>
      </c>
      <c r="G114" s="437">
        <f t="shared" si="48"/>
        <v>0</v>
      </c>
      <c r="H114" s="438"/>
      <c r="I114" s="355"/>
      <c r="J114" s="355"/>
      <c r="K114" s="355"/>
      <c r="L114" s="355"/>
      <c r="M114" s="406"/>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355"/>
      <c r="AO114" s="355"/>
      <c r="AP114" s="355"/>
      <c r="AQ114" s="355"/>
      <c r="AR114" s="355"/>
      <c r="AS114" s="355"/>
      <c r="AT114" s="355"/>
      <c r="AU114" s="355"/>
      <c r="AV114" s="355"/>
      <c r="AW114" s="355"/>
    </row>
    <row r="115" spans="2:49" ht="14.25" x14ac:dyDescent="0.2">
      <c r="B115" s="434">
        <v>20067</v>
      </c>
      <c r="C115" s="435" t="s">
        <v>143</v>
      </c>
      <c r="D115" s="436">
        <f t="shared" si="46"/>
        <v>0</v>
      </c>
      <c r="E115" s="355"/>
      <c r="F115" s="437">
        <f t="shared" si="47"/>
        <v>0</v>
      </c>
      <c r="G115" s="437">
        <f t="shared" si="48"/>
        <v>0</v>
      </c>
      <c r="H115" s="438"/>
      <c r="I115" s="355"/>
      <c r="J115" s="355"/>
      <c r="K115" s="355"/>
      <c r="L115" s="355"/>
      <c r="M115" s="406"/>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5"/>
      <c r="AJ115" s="355"/>
      <c r="AK115" s="355"/>
      <c r="AL115" s="355"/>
      <c r="AM115" s="355"/>
      <c r="AN115" s="355"/>
      <c r="AO115" s="355"/>
      <c r="AP115" s="355"/>
      <c r="AQ115" s="355"/>
      <c r="AR115" s="355"/>
      <c r="AS115" s="355"/>
      <c r="AT115" s="355"/>
      <c r="AU115" s="355"/>
      <c r="AV115" s="355"/>
      <c r="AW115" s="355"/>
    </row>
    <row r="116" spans="2:49" ht="14.25" x14ac:dyDescent="0.2">
      <c r="B116" s="434">
        <v>20068</v>
      </c>
      <c r="C116" s="435" t="s">
        <v>153</v>
      </c>
      <c r="D116" s="436">
        <f t="shared" si="46"/>
        <v>0</v>
      </c>
      <c r="E116" s="355"/>
      <c r="F116" s="437">
        <f t="shared" si="47"/>
        <v>0</v>
      </c>
      <c r="G116" s="437">
        <f t="shared" si="48"/>
        <v>0</v>
      </c>
      <c r="H116" s="438"/>
      <c r="I116" s="355"/>
      <c r="J116" s="355"/>
      <c r="K116" s="355"/>
      <c r="L116" s="355"/>
      <c r="M116" s="406"/>
      <c r="N116" s="355"/>
      <c r="O116" s="355"/>
      <c r="P116" s="355"/>
      <c r="Q116" s="355"/>
      <c r="R116" s="355"/>
      <c r="S116" s="355"/>
      <c r="T116" s="355"/>
      <c r="U116" s="355"/>
      <c r="V116" s="355"/>
      <c r="W116" s="355"/>
      <c r="X116" s="355"/>
      <c r="Y116" s="355"/>
      <c r="Z116" s="355"/>
      <c r="AA116" s="355"/>
      <c r="AB116" s="355"/>
      <c r="AC116" s="355"/>
      <c r="AD116" s="355"/>
      <c r="AE116" s="355"/>
      <c r="AF116" s="355"/>
      <c r="AG116" s="355"/>
      <c r="AH116" s="355"/>
      <c r="AI116" s="355"/>
      <c r="AJ116" s="355"/>
      <c r="AK116" s="355"/>
      <c r="AL116" s="355"/>
      <c r="AM116" s="355"/>
      <c r="AN116" s="355"/>
      <c r="AO116" s="355"/>
      <c r="AP116" s="355"/>
      <c r="AQ116" s="355"/>
      <c r="AR116" s="355"/>
      <c r="AS116" s="355"/>
      <c r="AT116" s="355"/>
      <c r="AU116" s="355"/>
      <c r="AV116" s="355"/>
      <c r="AW116" s="355"/>
    </row>
    <row r="117" spans="2:49" ht="14.25" x14ac:dyDescent="0.2">
      <c r="B117" s="434">
        <v>20069</v>
      </c>
      <c r="C117" s="435" t="s">
        <v>150</v>
      </c>
      <c r="D117" s="436">
        <f t="shared" si="46"/>
        <v>0</v>
      </c>
      <c r="E117" s="355"/>
      <c r="F117" s="437">
        <f t="shared" si="47"/>
        <v>0</v>
      </c>
      <c r="G117" s="437">
        <f t="shared" si="48"/>
        <v>0</v>
      </c>
      <c r="H117" s="438"/>
      <c r="I117" s="355"/>
      <c r="J117" s="355"/>
      <c r="K117" s="355"/>
      <c r="L117" s="355"/>
      <c r="M117" s="406"/>
      <c r="N117" s="355"/>
      <c r="O117" s="355"/>
      <c r="P117" s="355"/>
      <c r="Q117" s="355"/>
      <c r="R117" s="355"/>
      <c r="S117" s="355"/>
      <c r="T117" s="355"/>
      <c r="U117" s="355"/>
      <c r="V117" s="355"/>
      <c r="W117" s="355"/>
      <c r="X117" s="355"/>
      <c r="Y117" s="355"/>
      <c r="Z117" s="355"/>
      <c r="AA117" s="355"/>
      <c r="AB117" s="355"/>
      <c r="AC117" s="355"/>
      <c r="AD117" s="355"/>
      <c r="AE117" s="355"/>
      <c r="AF117" s="355"/>
      <c r="AG117" s="355"/>
      <c r="AH117" s="355"/>
      <c r="AI117" s="355"/>
      <c r="AJ117" s="355"/>
      <c r="AK117" s="355"/>
      <c r="AL117" s="355"/>
      <c r="AM117" s="355"/>
      <c r="AN117" s="355"/>
      <c r="AO117" s="355"/>
      <c r="AP117" s="355"/>
      <c r="AQ117" s="355"/>
      <c r="AR117" s="355"/>
      <c r="AS117" s="355"/>
      <c r="AT117" s="355"/>
      <c r="AU117" s="355"/>
      <c r="AV117" s="355"/>
      <c r="AW117" s="355"/>
    </row>
    <row r="118" spans="2:49" ht="14.25" x14ac:dyDescent="0.2">
      <c r="B118" s="434">
        <v>20070</v>
      </c>
      <c r="C118" s="435" t="s">
        <v>142</v>
      </c>
      <c r="D118" s="436">
        <f t="shared" si="46"/>
        <v>0</v>
      </c>
      <c r="E118" s="355"/>
      <c r="F118" s="437">
        <f t="shared" si="47"/>
        <v>0</v>
      </c>
      <c r="G118" s="437">
        <f t="shared" si="48"/>
        <v>0</v>
      </c>
      <c r="H118" s="438"/>
      <c r="I118" s="355"/>
      <c r="J118" s="355"/>
      <c r="K118" s="355"/>
      <c r="L118" s="355"/>
      <c r="M118" s="406"/>
      <c r="N118" s="355"/>
      <c r="O118" s="355"/>
      <c r="P118" s="355"/>
      <c r="Q118" s="355"/>
      <c r="R118" s="355"/>
      <c r="S118" s="355"/>
      <c r="T118" s="355"/>
      <c r="U118" s="355"/>
      <c r="V118" s="355"/>
      <c r="W118" s="355"/>
      <c r="X118" s="355"/>
      <c r="Y118" s="355"/>
      <c r="Z118" s="355"/>
      <c r="AA118" s="355"/>
      <c r="AB118" s="355"/>
      <c r="AC118" s="355"/>
      <c r="AD118" s="355"/>
      <c r="AE118" s="355"/>
      <c r="AF118" s="355"/>
      <c r="AG118" s="355"/>
      <c r="AH118" s="355"/>
      <c r="AI118" s="355"/>
      <c r="AJ118" s="355"/>
      <c r="AK118" s="355"/>
      <c r="AL118" s="355"/>
      <c r="AM118" s="355"/>
      <c r="AN118" s="355"/>
      <c r="AO118" s="355"/>
      <c r="AP118" s="355"/>
      <c r="AQ118" s="355"/>
      <c r="AR118" s="355"/>
      <c r="AS118" s="355"/>
      <c r="AT118" s="355"/>
      <c r="AU118" s="355"/>
      <c r="AV118" s="355"/>
      <c r="AW118" s="355"/>
    </row>
    <row r="119" spans="2:49" ht="14.25" x14ac:dyDescent="0.2">
      <c r="B119" s="434">
        <v>20071</v>
      </c>
      <c r="C119" s="435" t="s">
        <v>141</v>
      </c>
      <c r="D119" s="436">
        <f t="shared" si="46"/>
        <v>0</v>
      </c>
      <c r="E119" s="355"/>
      <c r="F119" s="437">
        <f t="shared" si="47"/>
        <v>0</v>
      </c>
      <c r="G119" s="437">
        <f t="shared" si="48"/>
        <v>0</v>
      </c>
      <c r="H119" s="438"/>
      <c r="I119" s="355"/>
      <c r="J119" s="355"/>
      <c r="K119" s="355"/>
      <c r="L119" s="355"/>
      <c r="M119" s="406"/>
      <c r="N119" s="355"/>
      <c r="O119" s="355"/>
      <c r="P119" s="355"/>
      <c r="Q119" s="355"/>
      <c r="R119" s="355"/>
      <c r="S119" s="355"/>
      <c r="T119" s="355"/>
      <c r="U119" s="355"/>
      <c r="V119" s="355"/>
      <c r="W119" s="355"/>
      <c r="X119" s="355"/>
      <c r="Y119" s="355"/>
      <c r="Z119" s="355"/>
      <c r="AA119" s="355"/>
      <c r="AB119" s="355"/>
      <c r="AC119" s="355"/>
      <c r="AD119" s="355"/>
      <c r="AE119" s="355"/>
      <c r="AF119" s="355"/>
      <c r="AG119" s="355"/>
      <c r="AH119" s="355"/>
      <c r="AI119" s="355"/>
      <c r="AJ119" s="355"/>
      <c r="AK119" s="355"/>
      <c r="AL119" s="355"/>
      <c r="AM119" s="355"/>
      <c r="AN119" s="355"/>
      <c r="AO119" s="355"/>
      <c r="AP119" s="355"/>
      <c r="AQ119" s="355"/>
      <c r="AR119" s="355"/>
      <c r="AS119" s="355"/>
      <c r="AT119" s="355"/>
      <c r="AU119" s="355"/>
      <c r="AV119" s="355"/>
      <c r="AW119" s="355"/>
    </row>
    <row r="120" spans="2:49" ht="14.25" x14ac:dyDescent="0.2">
      <c r="B120" s="434">
        <v>20072</v>
      </c>
      <c r="C120" s="435" t="s">
        <v>152</v>
      </c>
      <c r="D120" s="436">
        <f t="shared" si="46"/>
        <v>0</v>
      </c>
      <c r="E120" s="355"/>
      <c r="F120" s="437">
        <f t="shared" si="47"/>
        <v>0</v>
      </c>
      <c r="G120" s="437">
        <f t="shared" si="48"/>
        <v>0</v>
      </c>
      <c r="H120" s="438"/>
      <c r="I120" s="355"/>
      <c r="J120" s="355"/>
      <c r="K120" s="355"/>
      <c r="L120" s="355"/>
      <c r="M120" s="406"/>
      <c r="N120" s="355"/>
      <c r="O120" s="355"/>
      <c r="P120" s="355"/>
      <c r="Q120" s="355"/>
      <c r="R120" s="355"/>
      <c r="S120" s="355"/>
      <c r="T120" s="355"/>
      <c r="U120" s="355"/>
      <c r="V120" s="355"/>
      <c r="W120" s="355"/>
      <c r="X120" s="355"/>
      <c r="Y120" s="355"/>
      <c r="Z120" s="355"/>
      <c r="AA120" s="355"/>
      <c r="AB120" s="355"/>
      <c r="AC120" s="355"/>
      <c r="AD120" s="355"/>
      <c r="AE120" s="355"/>
      <c r="AF120" s="355"/>
      <c r="AG120" s="355"/>
      <c r="AH120" s="355"/>
      <c r="AI120" s="355"/>
      <c r="AJ120" s="355"/>
      <c r="AK120" s="355"/>
      <c r="AL120" s="355"/>
      <c r="AM120" s="355"/>
      <c r="AN120" s="355"/>
      <c r="AO120" s="355"/>
      <c r="AP120" s="355"/>
      <c r="AQ120" s="355"/>
      <c r="AR120" s="355"/>
      <c r="AS120" s="355"/>
      <c r="AT120" s="355"/>
      <c r="AU120" s="355"/>
      <c r="AV120" s="355"/>
      <c r="AW120" s="355"/>
    </row>
    <row r="121" spans="2:49" ht="14.25" x14ac:dyDescent="0.2">
      <c r="B121" s="434">
        <v>20073</v>
      </c>
      <c r="C121" s="435" t="s">
        <v>151</v>
      </c>
      <c r="D121" s="436">
        <f t="shared" si="46"/>
        <v>0</v>
      </c>
      <c r="E121" s="355"/>
      <c r="F121" s="437">
        <f t="shared" si="47"/>
        <v>0</v>
      </c>
      <c r="G121" s="437">
        <f t="shared" si="48"/>
        <v>0</v>
      </c>
      <c r="H121" s="438"/>
      <c r="I121" s="355"/>
      <c r="J121" s="355"/>
      <c r="K121" s="355"/>
      <c r="L121" s="355"/>
      <c r="M121" s="406"/>
      <c r="N121" s="355"/>
      <c r="O121" s="355"/>
      <c r="P121" s="355"/>
      <c r="Q121" s="355"/>
      <c r="R121" s="355"/>
      <c r="S121" s="355"/>
      <c r="T121" s="355"/>
      <c r="U121" s="355"/>
      <c r="V121" s="355"/>
      <c r="W121" s="355"/>
      <c r="X121" s="355"/>
      <c r="Y121" s="355"/>
      <c r="Z121" s="355"/>
      <c r="AA121" s="355"/>
      <c r="AB121" s="355"/>
      <c r="AC121" s="355"/>
      <c r="AD121" s="355"/>
      <c r="AE121" s="355"/>
      <c r="AF121" s="355"/>
      <c r="AG121" s="355"/>
      <c r="AH121" s="355"/>
      <c r="AI121" s="355"/>
      <c r="AJ121" s="355"/>
      <c r="AK121" s="355"/>
      <c r="AL121" s="355"/>
      <c r="AM121" s="355"/>
      <c r="AN121" s="355"/>
      <c r="AO121" s="355"/>
      <c r="AP121" s="355"/>
      <c r="AQ121" s="355"/>
      <c r="AR121" s="355"/>
      <c r="AS121" s="355"/>
      <c r="AT121" s="355"/>
      <c r="AU121" s="355"/>
      <c r="AV121" s="355"/>
      <c r="AW121" s="355"/>
    </row>
    <row r="122" spans="2:49" ht="14.25" x14ac:dyDescent="0.2">
      <c r="B122" s="434">
        <v>20074</v>
      </c>
      <c r="C122" s="435" t="s">
        <v>542</v>
      </c>
      <c r="D122" s="436">
        <f t="shared" si="46"/>
        <v>0</v>
      </c>
      <c r="E122" s="355"/>
      <c r="F122" s="437">
        <f t="shared" si="47"/>
        <v>0</v>
      </c>
      <c r="G122" s="437">
        <f t="shared" si="48"/>
        <v>0</v>
      </c>
      <c r="H122" s="438"/>
      <c r="I122" s="355"/>
      <c r="J122" s="355"/>
      <c r="K122" s="355"/>
      <c r="L122" s="355"/>
      <c r="M122" s="406"/>
      <c r="N122" s="355"/>
      <c r="O122" s="355"/>
      <c r="P122" s="355"/>
      <c r="Q122" s="355"/>
      <c r="R122" s="355"/>
      <c r="S122" s="355"/>
      <c r="T122" s="355"/>
      <c r="U122" s="355"/>
      <c r="V122" s="355"/>
      <c r="W122" s="355"/>
      <c r="X122" s="355"/>
      <c r="Y122" s="355"/>
      <c r="Z122" s="355"/>
      <c r="AA122" s="355"/>
      <c r="AB122" s="355"/>
      <c r="AC122" s="355"/>
      <c r="AD122" s="355"/>
      <c r="AE122" s="355"/>
      <c r="AF122" s="355"/>
      <c r="AG122" s="355"/>
      <c r="AH122" s="355"/>
      <c r="AI122" s="355"/>
      <c r="AJ122" s="355"/>
      <c r="AK122" s="355"/>
      <c r="AL122" s="355"/>
      <c r="AM122" s="355"/>
      <c r="AN122" s="355"/>
      <c r="AO122" s="355"/>
      <c r="AP122" s="355"/>
      <c r="AQ122" s="355"/>
      <c r="AR122" s="355"/>
      <c r="AS122" s="355"/>
      <c r="AT122" s="355"/>
      <c r="AU122" s="355"/>
      <c r="AV122" s="355"/>
      <c r="AW122" s="355"/>
    </row>
    <row r="123" spans="2:49" ht="14.25" x14ac:dyDescent="0.2">
      <c r="B123" s="434">
        <v>20075</v>
      </c>
      <c r="C123" s="435" t="s">
        <v>543</v>
      </c>
      <c r="D123" s="436">
        <f t="shared" si="46"/>
        <v>0</v>
      </c>
      <c r="E123" s="355"/>
      <c r="F123" s="437">
        <f t="shared" si="47"/>
        <v>0</v>
      </c>
      <c r="G123" s="437">
        <f t="shared" si="48"/>
        <v>0</v>
      </c>
      <c r="H123" s="438"/>
      <c r="I123" s="355"/>
      <c r="J123" s="355"/>
      <c r="K123" s="355"/>
      <c r="L123" s="355"/>
      <c r="M123" s="406"/>
      <c r="N123" s="355"/>
      <c r="O123" s="355"/>
      <c r="P123" s="355"/>
      <c r="Q123" s="355"/>
      <c r="R123" s="355"/>
      <c r="S123" s="355"/>
      <c r="T123" s="355"/>
      <c r="U123" s="355"/>
      <c r="V123" s="355"/>
      <c r="W123" s="355"/>
      <c r="X123" s="355"/>
      <c r="Y123" s="355"/>
      <c r="Z123" s="355"/>
      <c r="AA123" s="355"/>
      <c r="AB123" s="355"/>
      <c r="AC123" s="355"/>
      <c r="AD123" s="355"/>
      <c r="AE123" s="355"/>
      <c r="AF123" s="355"/>
      <c r="AG123" s="355"/>
      <c r="AH123" s="355"/>
      <c r="AI123" s="355"/>
      <c r="AJ123" s="355"/>
      <c r="AK123" s="355"/>
      <c r="AL123" s="355"/>
      <c r="AM123" s="355"/>
      <c r="AN123" s="355"/>
      <c r="AO123" s="355"/>
      <c r="AP123" s="355"/>
      <c r="AQ123" s="355"/>
      <c r="AR123" s="355"/>
      <c r="AS123" s="355"/>
      <c r="AT123" s="355"/>
      <c r="AU123" s="355"/>
      <c r="AV123" s="355"/>
      <c r="AW123" s="355"/>
    </row>
    <row r="124" spans="2:49" ht="14.25" x14ac:dyDescent="0.2">
      <c r="B124" s="434">
        <v>10017</v>
      </c>
      <c r="C124" s="435" t="s">
        <v>488</v>
      </c>
      <c r="D124" s="436">
        <f t="shared" si="46"/>
        <v>0</v>
      </c>
      <c r="E124" s="355"/>
      <c r="F124" s="437">
        <f t="shared" si="47"/>
        <v>0</v>
      </c>
      <c r="G124" s="437">
        <f t="shared" si="48"/>
        <v>0</v>
      </c>
      <c r="H124" s="438"/>
      <c r="I124" s="355"/>
      <c r="J124" s="355"/>
      <c r="K124" s="355"/>
      <c r="L124" s="355"/>
      <c r="M124" s="406"/>
      <c r="N124" s="355"/>
      <c r="O124" s="355"/>
      <c r="P124" s="355"/>
      <c r="Q124" s="355"/>
      <c r="R124" s="355"/>
      <c r="S124" s="355"/>
      <c r="T124" s="355"/>
      <c r="U124" s="355"/>
      <c r="V124" s="355"/>
      <c r="W124" s="355"/>
      <c r="X124" s="355"/>
      <c r="Y124" s="355"/>
      <c r="Z124" s="355"/>
      <c r="AA124" s="355"/>
      <c r="AB124" s="355"/>
      <c r="AC124" s="355"/>
      <c r="AD124" s="355"/>
      <c r="AE124" s="355"/>
      <c r="AF124" s="355"/>
      <c r="AG124" s="355"/>
      <c r="AH124" s="355"/>
      <c r="AI124" s="355"/>
      <c r="AJ124" s="355"/>
      <c r="AK124" s="355"/>
      <c r="AL124" s="355"/>
      <c r="AM124" s="355"/>
      <c r="AN124" s="355"/>
      <c r="AO124" s="355"/>
      <c r="AP124" s="355"/>
      <c r="AQ124" s="355"/>
      <c r="AR124" s="355"/>
      <c r="AS124" s="355"/>
      <c r="AT124" s="355"/>
      <c r="AU124" s="355"/>
      <c r="AV124" s="355"/>
      <c r="AW124" s="355"/>
    </row>
    <row r="125" spans="2:49" ht="14.25" x14ac:dyDescent="0.2">
      <c r="B125" s="434">
        <v>10019</v>
      </c>
      <c r="C125" s="435" t="s">
        <v>489</v>
      </c>
      <c r="D125" s="436">
        <f t="shared" si="46"/>
        <v>0</v>
      </c>
      <c r="E125" s="355"/>
      <c r="F125" s="437">
        <f t="shared" si="47"/>
        <v>0</v>
      </c>
      <c r="G125" s="437">
        <f t="shared" si="48"/>
        <v>0</v>
      </c>
      <c r="H125" s="438"/>
      <c r="I125" s="355"/>
      <c r="J125" s="355"/>
      <c r="K125" s="355"/>
      <c r="L125" s="355"/>
      <c r="M125" s="406"/>
      <c r="N125" s="355"/>
      <c r="O125" s="355"/>
      <c r="P125" s="355"/>
      <c r="Q125" s="355"/>
      <c r="R125" s="355"/>
      <c r="S125" s="355"/>
      <c r="T125" s="355"/>
      <c r="U125" s="355"/>
      <c r="V125" s="355"/>
      <c r="W125" s="355"/>
      <c r="X125" s="355"/>
      <c r="Y125" s="355"/>
      <c r="Z125" s="355"/>
      <c r="AA125" s="355"/>
      <c r="AB125" s="355"/>
      <c r="AC125" s="355"/>
      <c r="AD125" s="355"/>
      <c r="AE125" s="355"/>
      <c r="AF125" s="355"/>
      <c r="AG125" s="355"/>
      <c r="AH125" s="355"/>
      <c r="AI125" s="355"/>
      <c r="AJ125" s="355"/>
      <c r="AK125" s="355"/>
      <c r="AL125" s="355"/>
      <c r="AM125" s="355"/>
      <c r="AN125" s="355"/>
      <c r="AO125" s="355"/>
      <c r="AP125" s="355"/>
      <c r="AQ125" s="355"/>
      <c r="AR125" s="355"/>
      <c r="AS125" s="355"/>
      <c r="AT125" s="355"/>
      <c r="AU125" s="355"/>
      <c r="AV125" s="355"/>
      <c r="AW125" s="355"/>
    </row>
    <row r="126" spans="2:49" ht="14.25" x14ac:dyDescent="0.2">
      <c r="B126" s="434">
        <v>10020</v>
      </c>
      <c r="C126" s="435" t="s">
        <v>490</v>
      </c>
      <c r="D126" s="436">
        <f t="shared" si="46"/>
        <v>0</v>
      </c>
      <c r="E126" s="355"/>
      <c r="F126" s="437">
        <f t="shared" si="47"/>
        <v>0</v>
      </c>
      <c r="G126" s="437">
        <f t="shared" si="48"/>
        <v>0</v>
      </c>
      <c r="H126" s="438"/>
      <c r="I126" s="355"/>
      <c r="J126" s="355"/>
      <c r="K126" s="355"/>
      <c r="L126" s="355"/>
      <c r="M126" s="406"/>
      <c r="N126" s="355"/>
      <c r="O126" s="355"/>
      <c r="P126" s="355"/>
      <c r="Q126" s="355"/>
      <c r="R126" s="355"/>
      <c r="S126" s="355"/>
      <c r="T126" s="355"/>
      <c r="U126" s="355"/>
      <c r="V126" s="355"/>
      <c r="W126" s="355"/>
      <c r="X126" s="355"/>
      <c r="Y126" s="355"/>
      <c r="Z126" s="355"/>
      <c r="AA126" s="355"/>
      <c r="AB126" s="355"/>
      <c r="AC126" s="355"/>
      <c r="AD126" s="355"/>
      <c r="AE126" s="355"/>
      <c r="AF126" s="355"/>
      <c r="AG126" s="355"/>
      <c r="AH126" s="355"/>
      <c r="AI126" s="355"/>
      <c r="AJ126" s="355"/>
      <c r="AK126" s="355"/>
      <c r="AL126" s="355"/>
      <c r="AM126" s="355"/>
      <c r="AN126" s="355"/>
      <c r="AO126" s="355"/>
      <c r="AP126" s="355"/>
      <c r="AQ126" s="355"/>
      <c r="AR126" s="355"/>
      <c r="AS126" s="355"/>
      <c r="AT126" s="355"/>
      <c r="AU126" s="355"/>
      <c r="AV126" s="355"/>
      <c r="AW126" s="355"/>
    </row>
    <row r="127" spans="2:49" ht="14.25" thickBot="1" x14ac:dyDescent="0.25">
      <c r="C127" s="439" t="s">
        <v>544</v>
      </c>
      <c r="D127" s="440">
        <f>SUM(D96:D126)</f>
        <v>0</v>
      </c>
      <c r="E127" s="355"/>
      <c r="F127" s="440">
        <f>SUM(F96:F126)</f>
        <v>0</v>
      </c>
      <c r="G127" s="440">
        <f>SUM(G96:G126)</f>
        <v>0</v>
      </c>
      <c r="H127" s="438"/>
      <c r="I127" s="355"/>
      <c r="J127" s="355"/>
      <c r="K127" s="355"/>
      <c r="L127" s="355"/>
      <c r="M127" s="406"/>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355"/>
      <c r="AR127" s="355"/>
      <c r="AS127" s="355"/>
      <c r="AT127" s="355"/>
      <c r="AU127" s="355"/>
      <c r="AV127" s="355"/>
      <c r="AW127" s="355"/>
    </row>
    <row r="128" spans="2:49" ht="15" thickTop="1" thickBot="1" x14ac:dyDescent="0.25">
      <c r="C128" s="428"/>
      <c r="D128" s="429"/>
      <c r="E128" s="429"/>
      <c r="F128" s="429"/>
      <c r="G128" s="429"/>
      <c r="H128" s="430"/>
      <c r="I128" s="355"/>
      <c r="J128" s="355"/>
      <c r="K128" s="355"/>
      <c r="L128" s="355"/>
      <c r="M128" s="406"/>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row>
    <row r="129" spans="3:49" x14ac:dyDescent="0.2">
      <c r="C129" s="355"/>
      <c r="D129" s="355"/>
      <c r="E129" s="355"/>
      <c r="F129" s="355"/>
      <c r="G129" s="355"/>
      <c r="H129" s="355"/>
      <c r="I129" s="355"/>
      <c r="J129" s="355"/>
      <c r="K129" s="355"/>
      <c r="L129" s="355"/>
      <c r="M129" s="406"/>
      <c r="N129" s="355"/>
      <c r="O129" s="355"/>
      <c r="P129" s="355"/>
      <c r="Q129" s="355"/>
      <c r="R129" s="355"/>
      <c r="S129" s="355"/>
      <c r="T129" s="355"/>
      <c r="U129" s="355"/>
      <c r="V129" s="355"/>
      <c r="W129" s="355"/>
      <c r="X129" s="355"/>
      <c r="Y129" s="355"/>
      <c r="Z129" s="355"/>
      <c r="AA129" s="355"/>
      <c r="AB129" s="355"/>
      <c r="AC129" s="355"/>
      <c r="AD129" s="355"/>
      <c r="AE129" s="355"/>
      <c r="AF129" s="355"/>
      <c r="AG129" s="355"/>
      <c r="AH129" s="355"/>
      <c r="AI129" s="355"/>
      <c r="AJ129" s="355"/>
      <c r="AK129" s="355"/>
      <c r="AL129" s="355"/>
      <c r="AM129" s="355"/>
      <c r="AN129" s="355"/>
      <c r="AO129" s="355"/>
      <c r="AP129" s="355"/>
      <c r="AQ129" s="355"/>
      <c r="AR129" s="355"/>
      <c r="AS129" s="355"/>
      <c r="AT129" s="355"/>
      <c r="AU129" s="355"/>
      <c r="AV129" s="355"/>
      <c r="AW129" s="355"/>
    </row>
    <row r="130" spans="3:49" x14ac:dyDescent="0.2">
      <c r="C130" s="355"/>
      <c r="D130" s="355"/>
      <c r="E130" s="355"/>
      <c r="F130" s="355"/>
      <c r="G130" s="355"/>
      <c r="H130" s="355"/>
      <c r="I130" s="355"/>
      <c r="J130" s="355"/>
      <c r="K130" s="355"/>
      <c r="L130" s="355"/>
      <c r="M130" s="406"/>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row>
    <row r="131" spans="3:49" x14ac:dyDescent="0.2">
      <c r="C131" s="355"/>
      <c r="D131" s="355"/>
      <c r="E131" s="355"/>
      <c r="F131" s="355"/>
      <c r="G131" s="355"/>
      <c r="H131" s="355"/>
      <c r="I131" s="355"/>
      <c r="J131" s="355"/>
      <c r="K131" s="355"/>
      <c r="L131" s="355"/>
      <c r="M131" s="406"/>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row>
    <row r="132" spans="3:49" x14ac:dyDescent="0.2">
      <c r="C132" s="355"/>
      <c r="D132" s="355"/>
      <c r="E132" s="355"/>
      <c r="F132" s="355"/>
      <c r="G132" s="355"/>
      <c r="H132" s="355"/>
      <c r="I132" s="355"/>
      <c r="J132" s="355"/>
      <c r="K132" s="355"/>
      <c r="L132" s="355"/>
      <c r="M132" s="406"/>
      <c r="N132" s="355"/>
      <c r="O132" s="355"/>
      <c r="P132" s="355"/>
      <c r="Q132" s="355"/>
      <c r="R132" s="355"/>
      <c r="S132" s="355"/>
      <c r="T132" s="355"/>
      <c r="U132" s="355"/>
      <c r="V132" s="355"/>
      <c r="W132" s="355"/>
      <c r="X132" s="355"/>
      <c r="Y132" s="355"/>
      <c r="Z132" s="355"/>
      <c r="AA132" s="355"/>
      <c r="AB132" s="355"/>
      <c r="AC132" s="355"/>
      <c r="AD132" s="355"/>
      <c r="AE132" s="355"/>
      <c r="AF132" s="355"/>
      <c r="AG132" s="355"/>
      <c r="AH132" s="355"/>
      <c r="AI132" s="355"/>
      <c r="AJ132" s="355"/>
      <c r="AK132" s="355"/>
      <c r="AL132" s="355"/>
      <c r="AM132" s="355"/>
      <c r="AN132" s="355"/>
      <c r="AO132" s="355"/>
      <c r="AP132" s="355"/>
      <c r="AQ132" s="355"/>
      <c r="AR132" s="355"/>
      <c r="AS132" s="355"/>
      <c r="AT132" s="355"/>
      <c r="AU132" s="355"/>
      <c r="AV132" s="355"/>
      <c r="AW132" s="355"/>
    </row>
    <row r="133" spans="3:49" x14ac:dyDescent="0.2">
      <c r="C133" s="355"/>
      <c r="D133" s="355"/>
      <c r="E133" s="355"/>
      <c r="F133" s="355"/>
      <c r="G133" s="355"/>
      <c r="H133" s="355"/>
      <c r="I133" s="355"/>
      <c r="J133" s="355"/>
      <c r="K133" s="355"/>
      <c r="L133" s="355"/>
      <c r="M133" s="406"/>
      <c r="N133" s="355"/>
      <c r="O133" s="355"/>
      <c r="P133" s="355"/>
      <c r="Q133" s="355"/>
      <c r="R133" s="355"/>
      <c r="S133" s="355"/>
      <c r="T133" s="355"/>
      <c r="U133" s="355"/>
      <c r="V133" s="355"/>
      <c r="W133" s="355"/>
      <c r="X133" s="355"/>
      <c r="Y133" s="355"/>
      <c r="Z133" s="355"/>
      <c r="AA133" s="355"/>
      <c r="AB133" s="355"/>
      <c r="AC133" s="355"/>
      <c r="AD133" s="355"/>
      <c r="AE133" s="355"/>
      <c r="AF133" s="355"/>
      <c r="AG133" s="355"/>
      <c r="AH133" s="355"/>
      <c r="AI133" s="355"/>
      <c r="AJ133" s="355"/>
      <c r="AK133" s="355"/>
      <c r="AL133" s="355"/>
      <c r="AM133" s="355"/>
      <c r="AN133" s="355"/>
      <c r="AO133" s="355"/>
      <c r="AP133" s="355"/>
      <c r="AQ133" s="355"/>
      <c r="AR133" s="355"/>
      <c r="AS133" s="355"/>
      <c r="AT133" s="355"/>
      <c r="AU133" s="355"/>
      <c r="AV133" s="355"/>
      <c r="AW133" s="355"/>
    </row>
    <row r="134" spans="3:49" x14ac:dyDescent="0.2">
      <c r="C134" s="355"/>
      <c r="D134" s="355"/>
      <c r="E134" s="355"/>
      <c r="F134" s="355"/>
      <c r="G134" s="355"/>
      <c r="H134" s="355"/>
      <c r="I134" s="355"/>
      <c r="J134" s="355"/>
      <c r="K134" s="355"/>
      <c r="L134" s="355"/>
      <c r="M134" s="406"/>
      <c r="N134" s="355"/>
      <c r="O134" s="355"/>
      <c r="P134" s="355"/>
      <c r="Q134" s="355"/>
      <c r="R134" s="355"/>
      <c r="S134" s="355"/>
      <c r="T134" s="355"/>
      <c r="U134" s="355"/>
      <c r="V134" s="355"/>
      <c r="W134" s="355"/>
      <c r="X134" s="355"/>
      <c r="Y134" s="355"/>
      <c r="Z134" s="355"/>
      <c r="AA134" s="355"/>
      <c r="AB134" s="355"/>
      <c r="AC134" s="355"/>
      <c r="AD134" s="355"/>
      <c r="AE134" s="355"/>
      <c r="AF134" s="355"/>
      <c r="AG134" s="355"/>
      <c r="AH134" s="355"/>
      <c r="AI134" s="355"/>
      <c r="AJ134" s="355"/>
      <c r="AK134" s="355"/>
      <c r="AL134" s="355"/>
      <c r="AM134" s="355"/>
      <c r="AN134" s="355"/>
      <c r="AO134" s="355"/>
      <c r="AP134" s="355"/>
      <c r="AQ134" s="355"/>
      <c r="AR134" s="355"/>
      <c r="AS134" s="355"/>
      <c r="AT134" s="355"/>
      <c r="AU134" s="355"/>
      <c r="AV134" s="355"/>
      <c r="AW134" s="355"/>
    </row>
    <row r="135" spans="3:49" x14ac:dyDescent="0.2">
      <c r="C135" s="355"/>
      <c r="D135" s="355"/>
      <c r="E135" s="355"/>
      <c r="F135" s="355"/>
      <c r="G135" s="355"/>
      <c r="H135" s="355"/>
      <c r="I135" s="355"/>
      <c r="J135" s="355"/>
      <c r="K135" s="355"/>
      <c r="L135" s="355"/>
      <c r="M135" s="406"/>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row>
    <row r="136" spans="3:49" x14ac:dyDescent="0.2">
      <c r="C136" s="355"/>
      <c r="D136" s="355"/>
      <c r="E136" s="355"/>
      <c r="F136" s="355"/>
      <c r="G136" s="355"/>
      <c r="H136" s="355"/>
      <c r="I136" s="355"/>
      <c r="J136" s="355"/>
      <c r="K136" s="355"/>
      <c r="L136" s="355"/>
      <c r="M136" s="406"/>
      <c r="N136" s="355"/>
      <c r="O136" s="355"/>
      <c r="P136" s="355"/>
      <c r="Q136" s="355"/>
      <c r="R136" s="355"/>
      <c r="S136" s="355"/>
      <c r="T136" s="355"/>
      <c r="U136" s="355"/>
      <c r="V136" s="355"/>
      <c r="W136" s="355"/>
      <c r="X136" s="355"/>
      <c r="Y136" s="355"/>
      <c r="Z136" s="355"/>
      <c r="AA136" s="355"/>
      <c r="AB136" s="355"/>
      <c r="AC136" s="355"/>
      <c r="AD136" s="355"/>
      <c r="AE136" s="355"/>
      <c r="AF136" s="355"/>
      <c r="AG136" s="355"/>
      <c r="AH136" s="355"/>
      <c r="AI136" s="355"/>
      <c r="AJ136" s="355"/>
      <c r="AK136" s="355"/>
      <c r="AL136" s="355"/>
      <c r="AM136" s="355"/>
      <c r="AN136" s="355"/>
      <c r="AO136" s="355"/>
      <c r="AP136" s="355"/>
      <c r="AQ136" s="355"/>
      <c r="AR136" s="355"/>
      <c r="AS136" s="355"/>
      <c r="AT136" s="355"/>
      <c r="AU136" s="355"/>
      <c r="AV136" s="355"/>
      <c r="AW136" s="355"/>
    </row>
    <row r="137" spans="3:49" x14ac:dyDescent="0.2">
      <c r="C137" s="355"/>
      <c r="D137" s="355"/>
      <c r="E137" s="355"/>
      <c r="F137" s="355"/>
      <c r="G137" s="355"/>
      <c r="H137" s="355"/>
      <c r="I137" s="355"/>
      <c r="J137" s="355"/>
      <c r="K137" s="355"/>
      <c r="L137" s="355"/>
      <c r="M137" s="406"/>
      <c r="N137" s="355"/>
      <c r="O137" s="355"/>
      <c r="P137" s="355"/>
      <c r="Q137" s="355"/>
      <c r="R137" s="355"/>
      <c r="S137" s="355"/>
      <c r="T137" s="355"/>
      <c r="U137" s="355"/>
      <c r="V137" s="355"/>
      <c r="W137" s="355"/>
      <c r="X137" s="355"/>
      <c r="Y137" s="355"/>
      <c r="Z137" s="355"/>
      <c r="AA137" s="355"/>
      <c r="AB137" s="355"/>
      <c r="AC137" s="355"/>
      <c r="AD137" s="355"/>
      <c r="AE137" s="355"/>
      <c r="AF137" s="355"/>
      <c r="AG137" s="355"/>
      <c r="AH137" s="355"/>
      <c r="AI137" s="355"/>
      <c r="AJ137" s="355"/>
      <c r="AK137" s="355"/>
      <c r="AL137" s="355"/>
      <c r="AM137" s="355"/>
      <c r="AN137" s="355"/>
      <c r="AO137" s="355"/>
      <c r="AP137" s="355"/>
      <c r="AQ137" s="355"/>
      <c r="AR137" s="355"/>
      <c r="AS137" s="355"/>
      <c r="AT137" s="355"/>
      <c r="AU137" s="355"/>
      <c r="AV137" s="355"/>
      <c r="AW137" s="355"/>
    </row>
    <row r="138" spans="3:49" x14ac:dyDescent="0.2">
      <c r="C138" s="355"/>
      <c r="D138" s="355"/>
      <c r="E138" s="355"/>
      <c r="F138" s="355"/>
      <c r="G138" s="355"/>
      <c r="H138" s="355"/>
      <c r="I138" s="355"/>
      <c r="J138" s="355"/>
      <c r="K138" s="355"/>
      <c r="L138" s="355"/>
      <c r="M138" s="406"/>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55"/>
      <c r="AN138" s="355"/>
      <c r="AO138" s="355"/>
      <c r="AP138" s="355"/>
      <c r="AQ138" s="355"/>
      <c r="AR138" s="355"/>
      <c r="AS138" s="355"/>
      <c r="AT138" s="355"/>
      <c r="AU138" s="355"/>
      <c r="AV138" s="355"/>
      <c r="AW138" s="355"/>
    </row>
    <row r="139" spans="3:49" x14ac:dyDescent="0.2">
      <c r="C139" s="355"/>
      <c r="D139" s="355"/>
      <c r="E139" s="355"/>
      <c r="F139" s="355"/>
      <c r="G139" s="355"/>
      <c r="H139" s="355"/>
      <c r="I139" s="355"/>
      <c r="J139" s="355"/>
      <c r="K139" s="355"/>
      <c r="L139" s="355"/>
      <c r="M139" s="406"/>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55"/>
      <c r="AN139" s="355"/>
      <c r="AO139" s="355"/>
      <c r="AP139" s="355"/>
      <c r="AQ139" s="355"/>
      <c r="AR139" s="355"/>
      <c r="AS139" s="355"/>
      <c r="AT139" s="355"/>
      <c r="AU139" s="355"/>
      <c r="AV139" s="355"/>
      <c r="AW139" s="355"/>
    </row>
    <row r="140" spans="3:49" x14ac:dyDescent="0.2">
      <c r="C140" s="355"/>
      <c r="D140" s="355"/>
      <c r="E140" s="355"/>
      <c r="F140" s="355"/>
      <c r="G140" s="355"/>
      <c r="H140" s="355"/>
      <c r="I140" s="355"/>
      <c r="J140" s="355"/>
      <c r="K140" s="355"/>
      <c r="L140" s="355"/>
      <c r="M140" s="406"/>
      <c r="N140" s="355"/>
      <c r="O140" s="355"/>
      <c r="P140" s="355"/>
      <c r="Q140" s="355"/>
      <c r="R140" s="355"/>
      <c r="S140" s="355"/>
      <c r="T140" s="355"/>
      <c r="U140" s="355"/>
      <c r="V140" s="355"/>
      <c r="W140" s="355"/>
      <c r="X140" s="355"/>
      <c r="Y140" s="355"/>
      <c r="Z140" s="355"/>
      <c r="AA140" s="355"/>
      <c r="AB140" s="355"/>
      <c r="AC140" s="355"/>
      <c r="AD140" s="355"/>
      <c r="AE140" s="355"/>
      <c r="AF140" s="355"/>
      <c r="AG140" s="355"/>
      <c r="AH140" s="355"/>
      <c r="AI140" s="355"/>
      <c r="AJ140" s="355"/>
      <c r="AK140" s="355"/>
      <c r="AL140" s="355"/>
      <c r="AM140" s="355"/>
      <c r="AN140" s="355"/>
      <c r="AO140" s="355"/>
      <c r="AP140" s="355"/>
      <c r="AQ140" s="355"/>
      <c r="AR140" s="355"/>
      <c r="AS140" s="355"/>
      <c r="AT140" s="355"/>
      <c r="AU140" s="355"/>
      <c r="AV140" s="355"/>
      <c r="AW140" s="355"/>
    </row>
    <row r="141" spans="3:49" x14ac:dyDescent="0.2">
      <c r="C141" s="355"/>
      <c r="D141" s="355"/>
      <c r="E141" s="355"/>
      <c r="F141" s="355"/>
      <c r="G141" s="355"/>
      <c r="H141" s="355"/>
      <c r="I141" s="355"/>
      <c r="J141" s="355"/>
      <c r="K141" s="355"/>
      <c r="L141" s="355"/>
      <c r="M141" s="406"/>
      <c r="N141" s="355"/>
      <c r="O141" s="355"/>
      <c r="P141" s="355"/>
      <c r="Q141" s="355"/>
      <c r="R141" s="355"/>
      <c r="S141" s="355"/>
      <c r="T141" s="355"/>
      <c r="U141" s="355"/>
      <c r="V141" s="355"/>
      <c r="W141" s="355"/>
      <c r="X141" s="355"/>
      <c r="Y141" s="355"/>
      <c r="Z141" s="355"/>
      <c r="AA141" s="355"/>
      <c r="AB141" s="355"/>
      <c r="AC141" s="355"/>
      <c r="AD141" s="355"/>
      <c r="AE141" s="355"/>
      <c r="AF141" s="355"/>
      <c r="AG141" s="355"/>
      <c r="AH141" s="355"/>
      <c r="AI141" s="355"/>
      <c r="AJ141" s="355"/>
      <c r="AK141" s="355"/>
      <c r="AL141" s="355"/>
      <c r="AM141" s="355"/>
      <c r="AN141" s="355"/>
      <c r="AO141" s="355"/>
      <c r="AP141" s="355"/>
      <c r="AQ141" s="355"/>
      <c r="AR141" s="355"/>
      <c r="AS141" s="355"/>
      <c r="AT141" s="355"/>
      <c r="AU141" s="355"/>
      <c r="AV141" s="355"/>
      <c r="AW141" s="355"/>
    </row>
    <row r="142" spans="3:49" x14ac:dyDescent="0.2">
      <c r="C142" s="355"/>
      <c r="D142" s="355"/>
      <c r="E142" s="355"/>
      <c r="F142" s="355"/>
      <c r="G142" s="355"/>
      <c r="H142" s="355"/>
      <c r="I142" s="355"/>
      <c r="J142" s="355"/>
      <c r="K142" s="355"/>
      <c r="L142" s="355"/>
      <c r="M142" s="406"/>
      <c r="N142" s="355"/>
      <c r="O142" s="355"/>
      <c r="P142" s="355"/>
      <c r="Q142" s="355"/>
      <c r="R142" s="355"/>
      <c r="S142" s="355"/>
      <c r="T142" s="355"/>
      <c r="U142" s="355"/>
      <c r="V142" s="355"/>
      <c r="W142" s="355"/>
      <c r="X142" s="355"/>
      <c r="Y142" s="355"/>
      <c r="Z142" s="355"/>
      <c r="AA142" s="355"/>
      <c r="AB142" s="355"/>
      <c r="AC142" s="355"/>
      <c r="AD142" s="355"/>
      <c r="AE142" s="355"/>
      <c r="AF142" s="355"/>
      <c r="AG142" s="355"/>
      <c r="AH142" s="355"/>
      <c r="AI142" s="355"/>
      <c r="AJ142" s="355"/>
      <c r="AK142" s="355"/>
      <c r="AL142" s="355"/>
      <c r="AM142" s="355"/>
      <c r="AN142" s="355"/>
      <c r="AO142" s="355"/>
      <c r="AP142" s="355"/>
      <c r="AQ142" s="355"/>
      <c r="AR142" s="355"/>
      <c r="AS142" s="355"/>
      <c r="AT142" s="355"/>
      <c r="AU142" s="355"/>
      <c r="AV142" s="355"/>
      <c r="AW142" s="355"/>
    </row>
    <row r="143" spans="3:49" x14ac:dyDescent="0.2">
      <c r="C143" s="355"/>
      <c r="D143" s="355"/>
      <c r="E143" s="355"/>
      <c r="F143" s="355"/>
      <c r="G143" s="355"/>
      <c r="H143" s="355"/>
      <c r="I143" s="355"/>
      <c r="J143" s="355"/>
      <c r="K143" s="355"/>
      <c r="L143" s="355"/>
      <c r="M143" s="406"/>
      <c r="N143" s="355"/>
      <c r="O143" s="355"/>
      <c r="P143" s="355"/>
      <c r="Q143" s="355"/>
      <c r="R143" s="355"/>
      <c r="S143" s="355"/>
      <c r="T143" s="355"/>
      <c r="U143" s="355"/>
      <c r="V143" s="355"/>
      <c r="W143" s="355"/>
      <c r="X143" s="355"/>
      <c r="Y143" s="355"/>
      <c r="Z143" s="355"/>
      <c r="AA143" s="355"/>
      <c r="AB143" s="355"/>
      <c r="AC143" s="355"/>
      <c r="AD143" s="355"/>
      <c r="AE143" s="355"/>
      <c r="AF143" s="355"/>
      <c r="AG143" s="355"/>
      <c r="AH143" s="355"/>
      <c r="AI143" s="355"/>
      <c r="AJ143" s="355"/>
      <c r="AK143" s="355"/>
      <c r="AL143" s="355"/>
      <c r="AM143" s="355"/>
      <c r="AN143" s="355"/>
      <c r="AO143" s="355"/>
      <c r="AP143" s="355"/>
      <c r="AQ143" s="355"/>
      <c r="AR143" s="355"/>
      <c r="AS143" s="355"/>
      <c r="AT143" s="355"/>
      <c r="AU143" s="355"/>
      <c r="AV143" s="355"/>
      <c r="AW143" s="355"/>
    </row>
    <row r="144" spans="3:49" x14ac:dyDescent="0.2">
      <c r="C144" s="355"/>
      <c r="D144" s="355"/>
      <c r="E144" s="355"/>
      <c r="F144" s="355"/>
      <c r="G144" s="355"/>
      <c r="H144" s="355"/>
      <c r="I144" s="355"/>
      <c r="J144" s="355"/>
      <c r="K144" s="355"/>
      <c r="L144" s="355"/>
      <c r="M144" s="406"/>
      <c r="N144" s="355"/>
      <c r="O144" s="355"/>
      <c r="P144" s="355"/>
      <c r="Q144" s="355"/>
      <c r="R144" s="355"/>
      <c r="S144" s="355"/>
      <c r="T144" s="355"/>
      <c r="U144" s="355"/>
      <c r="V144" s="355"/>
      <c r="W144" s="355"/>
      <c r="X144" s="355"/>
      <c r="Y144" s="355"/>
      <c r="Z144" s="355"/>
      <c r="AA144" s="355"/>
      <c r="AB144" s="355"/>
      <c r="AC144" s="355"/>
      <c r="AD144" s="355"/>
      <c r="AE144" s="355"/>
      <c r="AF144" s="355"/>
      <c r="AG144" s="355"/>
      <c r="AH144" s="355"/>
      <c r="AI144" s="355"/>
      <c r="AJ144" s="355"/>
      <c r="AK144" s="355"/>
      <c r="AL144" s="355"/>
      <c r="AM144" s="355"/>
      <c r="AN144" s="355"/>
      <c r="AO144" s="355"/>
      <c r="AP144" s="355"/>
      <c r="AQ144" s="355"/>
      <c r="AR144" s="355"/>
      <c r="AS144" s="355"/>
      <c r="AT144" s="355"/>
      <c r="AU144" s="355"/>
      <c r="AV144" s="355"/>
      <c r="AW144" s="355"/>
    </row>
    <row r="145" spans="3:49" x14ac:dyDescent="0.2">
      <c r="C145" s="355"/>
      <c r="D145" s="355"/>
      <c r="E145" s="355"/>
      <c r="F145" s="355"/>
      <c r="G145" s="355"/>
      <c r="H145" s="355"/>
      <c r="I145" s="355"/>
      <c r="J145" s="355"/>
      <c r="K145" s="355"/>
      <c r="L145" s="355"/>
      <c r="M145" s="406"/>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55"/>
      <c r="AL145" s="355"/>
      <c r="AM145" s="355"/>
      <c r="AN145" s="355"/>
      <c r="AO145" s="355"/>
      <c r="AP145" s="355"/>
      <c r="AQ145" s="355"/>
      <c r="AR145" s="355"/>
      <c r="AS145" s="355"/>
      <c r="AT145" s="355"/>
      <c r="AU145" s="355"/>
      <c r="AV145" s="355"/>
      <c r="AW145" s="355"/>
    </row>
    <row r="146" spans="3:49" x14ac:dyDescent="0.2">
      <c r="C146" s="355"/>
      <c r="D146" s="355"/>
      <c r="E146" s="355"/>
      <c r="F146" s="355"/>
      <c r="G146" s="355"/>
      <c r="H146" s="355"/>
      <c r="I146" s="355"/>
      <c r="J146" s="355"/>
      <c r="K146" s="355"/>
      <c r="L146" s="355"/>
      <c r="M146" s="406"/>
      <c r="N146" s="355"/>
      <c r="O146" s="355"/>
      <c r="P146" s="355"/>
      <c r="Q146" s="355"/>
      <c r="R146" s="355"/>
      <c r="S146" s="355"/>
      <c r="T146" s="355"/>
      <c r="U146" s="355"/>
      <c r="V146" s="355"/>
      <c r="W146" s="355"/>
      <c r="X146" s="355"/>
      <c r="Y146" s="355"/>
      <c r="Z146" s="355"/>
      <c r="AA146" s="355"/>
      <c r="AB146" s="355"/>
      <c r="AC146" s="355"/>
      <c r="AD146" s="355"/>
      <c r="AE146" s="355"/>
      <c r="AF146" s="355"/>
      <c r="AG146" s="355"/>
      <c r="AH146" s="355"/>
      <c r="AI146" s="355"/>
      <c r="AJ146" s="355"/>
      <c r="AK146" s="355"/>
      <c r="AL146" s="355"/>
      <c r="AM146" s="355"/>
      <c r="AN146" s="355"/>
      <c r="AO146" s="355"/>
      <c r="AP146" s="355"/>
      <c r="AQ146" s="355"/>
      <c r="AR146" s="355"/>
      <c r="AS146" s="355"/>
      <c r="AT146" s="355"/>
      <c r="AU146" s="355"/>
      <c r="AV146" s="355"/>
      <c r="AW146" s="355"/>
    </row>
    <row r="147" spans="3:49" x14ac:dyDescent="0.2">
      <c r="C147" s="355"/>
      <c r="D147" s="355"/>
      <c r="E147" s="355"/>
      <c r="F147" s="355"/>
      <c r="G147" s="355"/>
      <c r="H147" s="355"/>
      <c r="I147" s="355"/>
      <c r="J147" s="355"/>
      <c r="K147" s="355"/>
      <c r="L147" s="355"/>
      <c r="M147" s="406"/>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row>
    <row r="148" spans="3:49" x14ac:dyDescent="0.2">
      <c r="C148" s="355"/>
      <c r="D148" s="355"/>
      <c r="E148" s="355"/>
      <c r="F148" s="355"/>
      <c r="G148" s="355"/>
      <c r="H148" s="355"/>
      <c r="I148" s="355"/>
      <c r="J148" s="355"/>
      <c r="K148" s="355"/>
      <c r="L148" s="355"/>
      <c r="M148" s="406"/>
      <c r="N148" s="355"/>
      <c r="O148" s="355"/>
      <c r="P148" s="355"/>
      <c r="Q148" s="355"/>
      <c r="R148" s="355"/>
      <c r="S148" s="355"/>
      <c r="T148" s="355"/>
      <c r="U148" s="355"/>
      <c r="V148" s="355"/>
      <c r="W148" s="355"/>
      <c r="X148" s="355"/>
      <c r="Y148" s="355"/>
      <c r="Z148" s="355"/>
      <c r="AA148" s="355"/>
      <c r="AB148" s="355"/>
      <c r="AC148" s="355"/>
      <c r="AD148" s="355"/>
      <c r="AE148" s="355"/>
      <c r="AF148" s="355"/>
      <c r="AG148" s="355"/>
      <c r="AH148" s="355"/>
      <c r="AI148" s="355"/>
      <c r="AJ148" s="355"/>
      <c r="AK148" s="355"/>
      <c r="AL148" s="355"/>
      <c r="AM148" s="355"/>
      <c r="AN148" s="355"/>
      <c r="AO148" s="355"/>
      <c r="AP148" s="355"/>
      <c r="AQ148" s="355"/>
      <c r="AR148" s="355"/>
      <c r="AS148" s="355"/>
      <c r="AT148" s="355"/>
      <c r="AU148" s="355"/>
      <c r="AV148" s="355"/>
      <c r="AW148" s="355"/>
    </row>
    <row r="149" spans="3:49" x14ac:dyDescent="0.2">
      <c r="C149" s="355"/>
      <c r="D149" s="355"/>
      <c r="E149" s="355"/>
      <c r="F149" s="355"/>
      <c r="G149" s="355"/>
      <c r="H149" s="355"/>
      <c r="I149" s="355"/>
      <c r="J149" s="355"/>
      <c r="K149" s="355"/>
      <c r="L149" s="355"/>
      <c r="M149" s="406"/>
      <c r="N149" s="355"/>
      <c r="O149" s="355"/>
      <c r="P149" s="355"/>
      <c r="Q149" s="355"/>
      <c r="R149" s="355"/>
      <c r="S149" s="355"/>
      <c r="T149" s="355"/>
      <c r="U149" s="355"/>
      <c r="V149" s="355"/>
      <c r="W149" s="355"/>
      <c r="X149" s="355"/>
      <c r="Y149" s="355"/>
      <c r="Z149" s="355"/>
      <c r="AA149" s="355"/>
      <c r="AB149" s="355"/>
      <c r="AC149" s="355"/>
      <c r="AD149" s="355"/>
      <c r="AE149" s="355"/>
      <c r="AF149" s="355"/>
      <c r="AG149" s="355"/>
      <c r="AH149" s="355"/>
      <c r="AI149" s="355"/>
      <c r="AJ149" s="355"/>
      <c r="AK149" s="355"/>
      <c r="AL149" s="355"/>
      <c r="AM149" s="355"/>
      <c r="AN149" s="355"/>
      <c r="AO149" s="355"/>
      <c r="AP149" s="355"/>
      <c r="AQ149" s="355"/>
      <c r="AR149" s="355"/>
      <c r="AS149" s="355"/>
      <c r="AT149" s="355"/>
      <c r="AU149" s="355"/>
      <c r="AV149" s="355"/>
      <c r="AW149" s="355"/>
    </row>
    <row r="150" spans="3:49" x14ac:dyDescent="0.2">
      <c r="C150" s="355"/>
      <c r="D150" s="355"/>
      <c r="E150" s="355"/>
      <c r="F150" s="355"/>
      <c r="G150" s="355"/>
      <c r="H150" s="355"/>
      <c r="I150" s="355"/>
      <c r="J150" s="355"/>
      <c r="K150" s="355"/>
      <c r="L150" s="355"/>
      <c r="M150" s="406"/>
      <c r="N150" s="355"/>
      <c r="O150" s="355"/>
      <c r="P150" s="355"/>
      <c r="Q150" s="355"/>
      <c r="R150" s="355"/>
      <c r="S150" s="355"/>
      <c r="T150" s="355"/>
      <c r="U150" s="355"/>
      <c r="V150" s="355"/>
      <c r="W150" s="355"/>
      <c r="X150" s="355"/>
      <c r="Y150" s="355"/>
      <c r="Z150" s="355"/>
      <c r="AA150" s="355"/>
      <c r="AB150" s="355"/>
      <c r="AC150" s="355"/>
      <c r="AD150" s="355"/>
      <c r="AE150" s="355"/>
      <c r="AF150" s="355"/>
      <c r="AG150" s="355"/>
      <c r="AH150" s="355"/>
      <c r="AI150" s="355"/>
      <c r="AJ150" s="355"/>
      <c r="AK150" s="355"/>
      <c r="AL150" s="355"/>
      <c r="AM150" s="355"/>
      <c r="AN150" s="355"/>
      <c r="AO150" s="355"/>
      <c r="AP150" s="355"/>
      <c r="AQ150" s="355"/>
      <c r="AR150" s="355"/>
      <c r="AS150" s="355"/>
      <c r="AT150" s="355"/>
      <c r="AU150" s="355"/>
      <c r="AV150" s="355"/>
      <c r="AW150" s="355"/>
    </row>
    <row r="151" spans="3:49" x14ac:dyDescent="0.2">
      <c r="C151" s="355"/>
      <c r="D151" s="355"/>
      <c r="E151" s="355"/>
      <c r="F151" s="355"/>
      <c r="G151" s="355"/>
      <c r="H151" s="355"/>
      <c r="I151" s="355"/>
      <c r="J151" s="355"/>
      <c r="K151" s="355"/>
      <c r="L151" s="355"/>
      <c r="M151" s="406"/>
      <c r="N151" s="355"/>
      <c r="O151" s="355"/>
      <c r="P151" s="355"/>
      <c r="Q151" s="355"/>
      <c r="R151" s="355"/>
      <c r="S151" s="355"/>
      <c r="T151" s="355"/>
      <c r="U151" s="355"/>
      <c r="V151" s="355"/>
      <c r="W151" s="355"/>
      <c r="X151" s="355"/>
      <c r="Y151" s="355"/>
      <c r="Z151" s="355"/>
      <c r="AA151" s="355"/>
      <c r="AB151" s="355"/>
      <c r="AC151" s="355"/>
      <c r="AD151" s="355"/>
      <c r="AE151" s="355"/>
      <c r="AF151" s="355"/>
      <c r="AG151" s="355"/>
      <c r="AH151" s="355"/>
      <c r="AI151" s="355"/>
      <c r="AJ151" s="355"/>
      <c r="AK151" s="355"/>
      <c r="AL151" s="355"/>
      <c r="AM151" s="355"/>
      <c r="AN151" s="355"/>
      <c r="AO151" s="355"/>
      <c r="AP151" s="355"/>
      <c r="AQ151" s="355"/>
      <c r="AR151" s="355"/>
      <c r="AS151" s="355"/>
      <c r="AT151" s="355"/>
      <c r="AU151" s="355"/>
      <c r="AV151" s="355"/>
      <c r="AW151" s="355"/>
    </row>
    <row r="152" spans="3:49" x14ac:dyDescent="0.2">
      <c r="C152" s="355"/>
      <c r="D152" s="355"/>
      <c r="E152" s="355"/>
      <c r="F152" s="355"/>
      <c r="G152" s="355"/>
      <c r="H152" s="355"/>
      <c r="I152" s="355"/>
      <c r="J152" s="355"/>
      <c r="K152" s="355"/>
      <c r="L152" s="355"/>
      <c r="M152" s="406"/>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355"/>
      <c r="AM152" s="355"/>
      <c r="AN152" s="355"/>
      <c r="AO152" s="355"/>
      <c r="AP152" s="355"/>
      <c r="AQ152" s="355"/>
      <c r="AR152" s="355"/>
      <c r="AS152" s="355"/>
      <c r="AT152" s="355"/>
      <c r="AU152" s="355"/>
      <c r="AV152" s="355"/>
      <c r="AW152" s="355"/>
    </row>
    <row r="153" spans="3:49" x14ac:dyDescent="0.2">
      <c r="C153" s="355"/>
      <c r="D153" s="355"/>
      <c r="E153" s="355"/>
      <c r="F153" s="355"/>
      <c r="G153" s="355"/>
      <c r="H153" s="355"/>
      <c r="I153" s="355"/>
      <c r="J153" s="355"/>
      <c r="K153" s="355"/>
      <c r="L153" s="355"/>
      <c r="M153" s="406"/>
      <c r="N153" s="355"/>
      <c r="O153" s="355"/>
      <c r="P153" s="355"/>
      <c r="Q153" s="355"/>
      <c r="R153" s="355"/>
      <c r="S153" s="355"/>
      <c r="T153" s="355"/>
      <c r="U153" s="355"/>
      <c r="V153" s="355"/>
      <c r="W153" s="355"/>
      <c r="X153" s="355"/>
      <c r="Y153" s="355"/>
      <c r="Z153" s="355"/>
      <c r="AA153" s="355"/>
      <c r="AB153" s="355"/>
      <c r="AC153" s="355"/>
      <c r="AD153" s="355"/>
      <c r="AE153" s="355"/>
      <c r="AF153" s="355"/>
      <c r="AG153" s="355"/>
      <c r="AH153" s="355"/>
      <c r="AI153" s="355"/>
      <c r="AJ153" s="355"/>
      <c r="AK153" s="355"/>
      <c r="AL153" s="355"/>
      <c r="AM153" s="355"/>
      <c r="AN153" s="355"/>
      <c r="AO153" s="355"/>
      <c r="AP153" s="355"/>
      <c r="AQ153" s="355"/>
      <c r="AR153" s="355"/>
      <c r="AS153" s="355"/>
      <c r="AT153" s="355"/>
      <c r="AU153" s="355"/>
      <c r="AV153" s="355"/>
      <c r="AW153" s="355"/>
    </row>
    <row r="154" spans="3:49" x14ac:dyDescent="0.2">
      <c r="C154" s="355"/>
      <c r="D154" s="355"/>
      <c r="E154" s="355"/>
      <c r="F154" s="355"/>
      <c r="G154" s="355"/>
      <c r="H154" s="355"/>
      <c r="I154" s="355"/>
      <c r="J154" s="355"/>
      <c r="K154" s="355"/>
      <c r="L154" s="355"/>
      <c r="M154" s="406"/>
      <c r="N154" s="355"/>
      <c r="O154" s="355"/>
      <c r="P154" s="355"/>
      <c r="Q154" s="355"/>
      <c r="R154" s="355"/>
      <c r="S154" s="355"/>
      <c r="T154" s="355"/>
      <c r="U154" s="355"/>
      <c r="V154" s="355"/>
      <c r="W154" s="355"/>
      <c r="X154" s="355"/>
      <c r="Y154" s="355"/>
      <c r="Z154" s="355"/>
      <c r="AA154" s="355"/>
      <c r="AB154" s="355"/>
      <c r="AC154" s="355"/>
      <c r="AD154" s="355"/>
      <c r="AE154" s="355"/>
      <c r="AF154" s="355"/>
      <c r="AG154" s="355"/>
      <c r="AH154" s="355"/>
      <c r="AI154" s="355"/>
      <c r="AJ154" s="355"/>
      <c r="AK154" s="355"/>
      <c r="AL154" s="355"/>
      <c r="AM154" s="355"/>
      <c r="AN154" s="355"/>
      <c r="AO154" s="355"/>
      <c r="AP154" s="355"/>
      <c r="AQ154" s="355"/>
      <c r="AR154" s="355"/>
      <c r="AS154" s="355"/>
      <c r="AT154" s="355"/>
      <c r="AU154" s="355"/>
      <c r="AV154" s="355"/>
      <c r="AW154" s="355"/>
    </row>
    <row r="155" spans="3:49" x14ac:dyDescent="0.2">
      <c r="C155" s="355"/>
      <c r="D155" s="355"/>
      <c r="E155" s="355"/>
      <c r="F155" s="355"/>
      <c r="G155" s="355"/>
      <c r="H155" s="355"/>
      <c r="I155" s="355"/>
      <c r="J155" s="355"/>
      <c r="K155" s="355"/>
      <c r="L155" s="355"/>
      <c r="M155" s="406"/>
      <c r="N155" s="355"/>
      <c r="O155" s="355"/>
      <c r="P155" s="355"/>
      <c r="Q155" s="355"/>
      <c r="R155" s="355"/>
      <c r="S155" s="355"/>
      <c r="T155" s="355"/>
      <c r="U155" s="355"/>
      <c r="V155" s="355"/>
      <c r="W155" s="355"/>
      <c r="X155" s="355"/>
      <c r="Y155" s="355"/>
      <c r="Z155" s="355"/>
      <c r="AA155" s="355"/>
      <c r="AB155" s="355"/>
      <c r="AC155" s="355"/>
      <c r="AD155" s="355"/>
      <c r="AE155" s="355"/>
      <c r="AF155" s="355"/>
      <c r="AG155" s="355"/>
      <c r="AH155" s="355"/>
      <c r="AI155" s="355"/>
      <c r="AJ155" s="355"/>
      <c r="AK155" s="355"/>
      <c r="AL155" s="355"/>
      <c r="AM155" s="355"/>
      <c r="AN155" s="355"/>
      <c r="AO155" s="355"/>
      <c r="AP155" s="355"/>
      <c r="AQ155" s="355"/>
      <c r="AR155" s="355"/>
      <c r="AS155" s="355"/>
      <c r="AT155" s="355"/>
      <c r="AU155" s="355"/>
      <c r="AV155" s="355"/>
      <c r="AW155" s="355"/>
    </row>
    <row r="156" spans="3:49" x14ac:dyDescent="0.2">
      <c r="C156" s="355"/>
      <c r="D156" s="355"/>
      <c r="E156" s="355"/>
      <c r="F156" s="355"/>
      <c r="G156" s="355"/>
      <c r="H156" s="355"/>
      <c r="I156" s="355"/>
      <c r="J156" s="355"/>
      <c r="K156" s="355"/>
      <c r="L156" s="355"/>
      <c r="M156" s="406"/>
      <c r="N156" s="355"/>
      <c r="O156" s="355"/>
      <c r="P156" s="355"/>
      <c r="Q156" s="355"/>
      <c r="R156" s="355"/>
      <c r="S156" s="355"/>
      <c r="T156" s="355"/>
      <c r="U156" s="355"/>
      <c r="V156" s="355"/>
      <c r="W156" s="355"/>
      <c r="X156" s="355"/>
      <c r="Y156" s="355"/>
      <c r="Z156" s="355"/>
      <c r="AA156" s="355"/>
      <c r="AB156" s="355"/>
      <c r="AC156" s="355"/>
      <c r="AD156" s="355"/>
      <c r="AE156" s="355"/>
      <c r="AF156" s="355"/>
      <c r="AG156" s="355"/>
      <c r="AH156" s="355"/>
      <c r="AI156" s="355"/>
      <c r="AJ156" s="355"/>
      <c r="AK156" s="355"/>
      <c r="AL156" s="355"/>
      <c r="AM156" s="355"/>
      <c r="AN156" s="355"/>
      <c r="AO156" s="355"/>
      <c r="AP156" s="355"/>
      <c r="AQ156" s="355"/>
      <c r="AR156" s="355"/>
      <c r="AS156" s="355"/>
      <c r="AT156" s="355"/>
      <c r="AU156" s="355"/>
      <c r="AV156" s="355"/>
      <c r="AW156" s="355"/>
    </row>
    <row r="157" spans="3:49" x14ac:dyDescent="0.2">
      <c r="C157" s="355"/>
      <c r="D157" s="355"/>
      <c r="E157" s="355"/>
      <c r="F157" s="355"/>
      <c r="G157" s="355"/>
      <c r="H157" s="355"/>
      <c r="I157" s="355"/>
      <c r="J157" s="355"/>
      <c r="K157" s="355"/>
      <c r="L157" s="355"/>
      <c r="M157" s="406"/>
      <c r="N157" s="355"/>
      <c r="O157" s="355"/>
      <c r="P157" s="355"/>
      <c r="Q157" s="355"/>
      <c r="R157" s="355"/>
      <c r="S157" s="355"/>
      <c r="T157" s="355"/>
      <c r="U157" s="355"/>
      <c r="V157" s="355"/>
      <c r="W157" s="355"/>
      <c r="X157" s="355"/>
      <c r="Y157" s="355"/>
      <c r="Z157" s="355"/>
      <c r="AA157" s="355"/>
      <c r="AB157" s="355"/>
      <c r="AC157" s="355"/>
      <c r="AD157" s="355"/>
      <c r="AE157" s="355"/>
      <c r="AF157" s="355"/>
      <c r="AG157" s="355"/>
      <c r="AH157" s="355"/>
      <c r="AI157" s="355"/>
      <c r="AJ157" s="355"/>
      <c r="AK157" s="355"/>
      <c r="AL157" s="355"/>
      <c r="AM157" s="355"/>
      <c r="AN157" s="355"/>
      <c r="AO157" s="355"/>
      <c r="AP157" s="355"/>
      <c r="AQ157" s="355"/>
      <c r="AR157" s="355"/>
      <c r="AS157" s="355"/>
      <c r="AT157" s="355"/>
      <c r="AU157" s="355"/>
      <c r="AV157" s="355"/>
      <c r="AW157" s="355"/>
    </row>
    <row r="158" spans="3:49" x14ac:dyDescent="0.2">
      <c r="C158" s="355"/>
      <c r="D158" s="355"/>
      <c r="E158" s="355"/>
      <c r="F158" s="355"/>
      <c r="G158" s="355"/>
      <c r="H158" s="355"/>
      <c r="I158" s="355"/>
      <c r="J158" s="355"/>
      <c r="K158" s="355"/>
      <c r="L158" s="355"/>
      <c r="M158" s="406"/>
      <c r="N158" s="355"/>
      <c r="O158" s="355"/>
      <c r="P158" s="355"/>
      <c r="Q158" s="355"/>
      <c r="R158" s="355"/>
      <c r="S158" s="355"/>
      <c r="T158" s="355"/>
      <c r="U158" s="355"/>
      <c r="V158" s="355"/>
      <c r="W158" s="355"/>
      <c r="X158" s="355"/>
      <c r="Y158" s="355"/>
      <c r="Z158" s="355"/>
      <c r="AA158" s="355"/>
      <c r="AB158" s="355"/>
      <c r="AC158" s="355"/>
      <c r="AD158" s="355"/>
      <c r="AE158" s="355"/>
      <c r="AF158" s="355"/>
      <c r="AG158" s="355"/>
      <c r="AH158" s="355"/>
      <c r="AI158" s="355"/>
      <c r="AJ158" s="355"/>
      <c r="AK158" s="355"/>
      <c r="AL158" s="355"/>
      <c r="AM158" s="355"/>
      <c r="AN158" s="355"/>
      <c r="AO158" s="355"/>
      <c r="AP158" s="355"/>
      <c r="AQ158" s="355"/>
      <c r="AR158" s="355"/>
      <c r="AS158" s="355"/>
      <c r="AT158" s="355"/>
      <c r="AU158" s="355"/>
      <c r="AV158" s="355"/>
      <c r="AW158" s="355"/>
    </row>
    <row r="159" spans="3:49" x14ac:dyDescent="0.2">
      <c r="C159" s="355"/>
      <c r="D159" s="355"/>
      <c r="E159" s="355"/>
      <c r="F159" s="355"/>
      <c r="G159" s="355"/>
      <c r="H159" s="355"/>
      <c r="I159" s="355"/>
      <c r="J159" s="355"/>
      <c r="K159" s="355"/>
      <c r="L159" s="355"/>
      <c r="M159" s="406"/>
      <c r="N159" s="355"/>
      <c r="O159" s="355"/>
      <c r="P159" s="355"/>
      <c r="Q159" s="355"/>
      <c r="R159" s="355"/>
      <c r="S159" s="355"/>
      <c r="T159" s="355"/>
      <c r="U159" s="355"/>
      <c r="V159" s="355"/>
      <c r="W159" s="355"/>
      <c r="X159" s="355"/>
      <c r="Y159" s="355"/>
      <c r="Z159" s="355"/>
      <c r="AA159" s="355"/>
      <c r="AB159" s="355"/>
      <c r="AC159" s="355"/>
      <c r="AD159" s="355"/>
      <c r="AE159" s="355"/>
      <c r="AF159" s="355"/>
      <c r="AG159" s="355"/>
      <c r="AH159" s="355"/>
      <c r="AI159" s="355"/>
      <c r="AJ159" s="355"/>
      <c r="AK159" s="355"/>
      <c r="AL159" s="355"/>
      <c r="AM159" s="355"/>
      <c r="AN159" s="355"/>
      <c r="AO159" s="355"/>
      <c r="AP159" s="355"/>
      <c r="AQ159" s="355"/>
      <c r="AR159" s="355"/>
      <c r="AS159" s="355"/>
      <c r="AT159" s="355"/>
      <c r="AU159" s="355"/>
      <c r="AV159" s="355"/>
      <c r="AW159" s="355"/>
    </row>
    <row r="160" spans="3:49" x14ac:dyDescent="0.2">
      <c r="C160" s="355"/>
      <c r="D160" s="355"/>
      <c r="E160" s="355"/>
      <c r="F160" s="355"/>
      <c r="G160" s="355"/>
      <c r="H160" s="355"/>
      <c r="I160" s="355"/>
      <c r="J160" s="355"/>
      <c r="K160" s="355"/>
      <c r="L160" s="355"/>
      <c r="M160" s="406"/>
      <c r="N160" s="355"/>
      <c r="O160" s="355"/>
      <c r="P160" s="355"/>
      <c r="Q160" s="355"/>
      <c r="R160" s="355"/>
      <c r="S160" s="355"/>
      <c r="T160" s="355"/>
      <c r="U160" s="355"/>
      <c r="V160" s="355"/>
      <c r="W160" s="355"/>
      <c r="X160" s="355"/>
      <c r="Y160" s="355"/>
      <c r="Z160" s="355"/>
      <c r="AA160" s="355"/>
      <c r="AB160" s="355"/>
      <c r="AC160" s="355"/>
      <c r="AD160" s="355"/>
      <c r="AE160" s="355"/>
      <c r="AF160" s="355"/>
      <c r="AG160" s="355"/>
      <c r="AH160" s="355"/>
      <c r="AI160" s="355"/>
      <c r="AJ160" s="355"/>
      <c r="AK160" s="355"/>
      <c r="AL160" s="355"/>
      <c r="AM160" s="355"/>
      <c r="AN160" s="355"/>
      <c r="AO160" s="355"/>
      <c r="AP160" s="355"/>
      <c r="AQ160" s="355"/>
      <c r="AR160" s="355"/>
      <c r="AS160" s="355"/>
      <c r="AT160" s="355"/>
      <c r="AU160" s="355"/>
      <c r="AV160" s="355"/>
      <c r="AW160" s="355"/>
    </row>
    <row r="161" spans="3:49" x14ac:dyDescent="0.2">
      <c r="C161" s="355"/>
      <c r="D161" s="355"/>
      <c r="E161" s="355"/>
      <c r="F161" s="355"/>
      <c r="G161" s="355"/>
      <c r="H161" s="355"/>
      <c r="I161" s="355"/>
      <c r="J161" s="355"/>
      <c r="K161" s="355"/>
      <c r="L161" s="355"/>
      <c r="M161" s="406"/>
      <c r="N161" s="355"/>
      <c r="O161" s="355"/>
      <c r="P161" s="355"/>
      <c r="Q161" s="355"/>
      <c r="R161" s="355"/>
      <c r="S161" s="355"/>
      <c r="T161" s="355"/>
      <c r="U161" s="355"/>
      <c r="V161" s="355"/>
      <c r="W161" s="355"/>
      <c r="X161" s="355"/>
      <c r="Y161" s="355"/>
      <c r="Z161" s="355"/>
      <c r="AA161" s="355"/>
      <c r="AB161" s="355"/>
      <c r="AC161" s="355"/>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row>
    <row r="162" spans="3:49" x14ac:dyDescent="0.2">
      <c r="C162" s="355"/>
      <c r="D162" s="355"/>
      <c r="E162" s="355"/>
      <c r="F162" s="355"/>
      <c r="G162" s="355"/>
      <c r="H162" s="355"/>
      <c r="I162" s="355"/>
      <c r="J162" s="355"/>
      <c r="K162" s="355"/>
      <c r="L162" s="355"/>
      <c r="M162" s="406"/>
      <c r="N162" s="355"/>
      <c r="O162" s="355"/>
      <c r="P162" s="355"/>
      <c r="Q162" s="355"/>
      <c r="R162" s="355"/>
      <c r="S162" s="355"/>
      <c r="T162" s="355"/>
      <c r="U162" s="355"/>
      <c r="V162" s="355"/>
      <c r="W162" s="355"/>
      <c r="X162" s="355"/>
      <c r="Y162" s="355"/>
      <c r="Z162" s="355"/>
      <c r="AA162" s="355"/>
      <c r="AB162" s="355"/>
      <c r="AC162" s="355"/>
      <c r="AD162" s="355"/>
      <c r="AE162" s="355"/>
      <c r="AF162" s="355"/>
      <c r="AG162" s="355"/>
      <c r="AH162" s="355"/>
      <c r="AI162" s="355"/>
      <c r="AJ162" s="355"/>
      <c r="AK162" s="355"/>
      <c r="AL162" s="355"/>
      <c r="AM162" s="355"/>
      <c r="AN162" s="355"/>
      <c r="AO162" s="355"/>
      <c r="AP162" s="355"/>
      <c r="AQ162" s="355"/>
      <c r="AR162" s="355"/>
      <c r="AS162" s="355"/>
      <c r="AT162" s="355"/>
      <c r="AU162" s="355"/>
      <c r="AV162" s="355"/>
      <c r="AW162" s="355"/>
    </row>
    <row r="163" spans="3:49" x14ac:dyDescent="0.2">
      <c r="C163" s="355"/>
      <c r="D163" s="355"/>
      <c r="E163" s="355"/>
      <c r="F163" s="355"/>
      <c r="G163" s="355"/>
      <c r="H163" s="355"/>
      <c r="I163" s="355"/>
      <c r="J163" s="355"/>
      <c r="K163" s="355"/>
      <c r="L163" s="355"/>
      <c r="M163" s="406"/>
      <c r="N163" s="355"/>
      <c r="O163" s="355"/>
      <c r="P163" s="355"/>
      <c r="Q163" s="355"/>
      <c r="R163" s="355"/>
      <c r="S163" s="355"/>
      <c r="T163" s="355"/>
      <c r="U163" s="355"/>
      <c r="V163" s="355"/>
      <c r="W163" s="355"/>
      <c r="X163" s="355"/>
      <c r="Y163" s="355"/>
      <c r="Z163" s="355"/>
      <c r="AA163" s="355"/>
      <c r="AB163" s="355"/>
      <c r="AC163" s="355"/>
      <c r="AD163" s="355"/>
      <c r="AE163" s="355"/>
      <c r="AF163" s="355"/>
      <c r="AG163" s="355"/>
      <c r="AH163" s="355"/>
      <c r="AI163" s="355"/>
      <c r="AJ163" s="355"/>
      <c r="AK163" s="355"/>
      <c r="AL163" s="355"/>
      <c r="AM163" s="355"/>
      <c r="AN163" s="355"/>
      <c r="AO163" s="355"/>
      <c r="AP163" s="355"/>
      <c r="AQ163" s="355"/>
      <c r="AR163" s="355"/>
      <c r="AS163" s="355"/>
      <c r="AT163" s="355"/>
      <c r="AU163" s="355"/>
      <c r="AV163" s="355"/>
      <c r="AW163" s="355"/>
    </row>
    <row r="164" spans="3:49" x14ac:dyDescent="0.2">
      <c r="C164" s="355"/>
      <c r="D164" s="355"/>
      <c r="E164" s="355"/>
      <c r="F164" s="355"/>
      <c r="G164" s="355"/>
      <c r="H164" s="355"/>
      <c r="I164" s="355"/>
      <c r="J164" s="355"/>
      <c r="K164" s="355"/>
      <c r="L164" s="355"/>
      <c r="M164" s="406"/>
      <c r="N164" s="355"/>
      <c r="O164" s="355"/>
      <c r="P164" s="355"/>
      <c r="Q164" s="355"/>
      <c r="R164" s="355"/>
      <c r="S164" s="355"/>
      <c r="T164" s="355"/>
      <c r="U164" s="355"/>
      <c r="V164" s="355"/>
      <c r="W164" s="355"/>
      <c r="X164" s="355"/>
      <c r="Y164" s="355"/>
      <c r="Z164" s="355"/>
      <c r="AA164" s="355"/>
      <c r="AB164" s="355"/>
      <c r="AC164" s="355"/>
      <c r="AD164" s="355"/>
      <c r="AE164" s="355"/>
      <c r="AF164" s="355"/>
      <c r="AG164" s="355"/>
      <c r="AH164" s="355"/>
      <c r="AI164" s="355"/>
      <c r="AJ164" s="355"/>
      <c r="AK164" s="355"/>
      <c r="AL164" s="355"/>
      <c r="AM164" s="355"/>
      <c r="AN164" s="355"/>
      <c r="AO164" s="355"/>
      <c r="AP164" s="355"/>
      <c r="AQ164" s="355"/>
      <c r="AR164" s="355"/>
      <c r="AS164" s="355"/>
      <c r="AT164" s="355"/>
      <c r="AU164" s="355"/>
      <c r="AV164" s="355"/>
      <c r="AW164" s="355"/>
    </row>
    <row r="165" spans="3:49" x14ac:dyDescent="0.2">
      <c r="C165" s="355"/>
      <c r="D165" s="355"/>
      <c r="E165" s="355"/>
      <c r="F165" s="355"/>
      <c r="G165" s="355"/>
      <c r="H165" s="355"/>
      <c r="I165" s="355"/>
      <c r="J165" s="355"/>
      <c r="K165" s="355"/>
      <c r="L165" s="355"/>
      <c r="M165" s="406"/>
      <c r="N165" s="355"/>
      <c r="O165" s="355"/>
      <c r="P165" s="355"/>
      <c r="Q165" s="355"/>
      <c r="R165" s="355"/>
      <c r="S165" s="355"/>
      <c r="T165" s="355"/>
      <c r="U165" s="355"/>
      <c r="V165" s="355"/>
      <c r="W165" s="355"/>
      <c r="X165" s="355"/>
      <c r="Y165" s="355"/>
      <c r="Z165" s="355"/>
      <c r="AA165" s="355"/>
      <c r="AB165" s="355"/>
      <c r="AC165" s="355"/>
      <c r="AD165" s="355"/>
      <c r="AE165" s="355"/>
      <c r="AF165" s="355"/>
      <c r="AG165" s="355"/>
      <c r="AH165" s="355"/>
      <c r="AI165" s="355"/>
      <c r="AJ165" s="355"/>
      <c r="AK165" s="355"/>
      <c r="AL165" s="355"/>
      <c r="AM165" s="355"/>
      <c r="AN165" s="355"/>
      <c r="AO165" s="355"/>
      <c r="AP165" s="355"/>
      <c r="AQ165" s="355"/>
      <c r="AR165" s="355"/>
      <c r="AS165" s="355"/>
      <c r="AT165" s="355"/>
      <c r="AU165" s="355"/>
      <c r="AV165" s="355"/>
      <c r="AW165" s="355"/>
    </row>
    <row r="166" spans="3:49" x14ac:dyDescent="0.2">
      <c r="C166" s="355"/>
      <c r="D166" s="355"/>
      <c r="E166" s="355"/>
      <c r="F166" s="355"/>
      <c r="G166" s="355"/>
      <c r="H166" s="355"/>
      <c r="I166" s="355"/>
      <c r="J166" s="355"/>
      <c r="K166" s="355"/>
      <c r="L166" s="355"/>
      <c r="M166" s="406"/>
      <c r="N166" s="355"/>
      <c r="O166" s="355"/>
      <c r="P166" s="355"/>
      <c r="Q166" s="355"/>
      <c r="R166" s="355"/>
      <c r="S166" s="355"/>
      <c r="T166" s="355"/>
      <c r="U166" s="355"/>
      <c r="V166" s="355"/>
      <c r="W166" s="355"/>
      <c r="X166" s="355"/>
      <c r="Y166" s="355"/>
      <c r="Z166" s="355"/>
      <c r="AA166" s="355"/>
      <c r="AB166" s="355"/>
      <c r="AC166" s="355"/>
      <c r="AD166" s="355"/>
      <c r="AE166" s="355"/>
      <c r="AF166" s="355"/>
      <c r="AG166" s="355"/>
      <c r="AH166" s="355"/>
      <c r="AI166" s="355"/>
      <c r="AJ166" s="355"/>
      <c r="AK166" s="355"/>
      <c r="AL166" s="355"/>
      <c r="AM166" s="355"/>
      <c r="AN166" s="355"/>
      <c r="AO166" s="355"/>
      <c r="AP166" s="355"/>
      <c r="AQ166" s="355"/>
      <c r="AR166" s="355"/>
      <c r="AS166" s="355"/>
      <c r="AT166" s="355"/>
      <c r="AU166" s="355"/>
      <c r="AV166" s="355"/>
      <c r="AW166" s="355"/>
    </row>
    <row r="167" spans="3:49" x14ac:dyDescent="0.2">
      <c r="C167" s="355"/>
      <c r="D167" s="355"/>
      <c r="E167" s="355"/>
      <c r="F167" s="355"/>
      <c r="G167" s="355"/>
      <c r="H167" s="355"/>
      <c r="I167" s="355"/>
      <c r="J167" s="355"/>
      <c r="K167" s="355"/>
      <c r="L167" s="355"/>
      <c r="M167" s="406"/>
      <c r="N167" s="355"/>
      <c r="O167" s="355"/>
      <c r="P167" s="355"/>
      <c r="Q167" s="355"/>
      <c r="R167" s="355"/>
      <c r="S167" s="355"/>
      <c r="T167" s="355"/>
      <c r="U167" s="355"/>
      <c r="V167" s="355"/>
      <c r="W167" s="355"/>
      <c r="X167" s="355"/>
      <c r="Y167" s="355"/>
      <c r="Z167" s="355"/>
      <c r="AA167" s="355"/>
      <c r="AB167" s="355"/>
      <c r="AC167" s="355"/>
      <c r="AD167" s="355"/>
      <c r="AE167" s="355"/>
      <c r="AF167" s="355"/>
      <c r="AG167" s="355"/>
      <c r="AH167" s="355"/>
      <c r="AI167" s="355"/>
      <c r="AJ167" s="355"/>
      <c r="AK167" s="355"/>
      <c r="AL167" s="355"/>
      <c r="AM167" s="355"/>
      <c r="AN167" s="355"/>
      <c r="AO167" s="355"/>
      <c r="AP167" s="355"/>
      <c r="AQ167" s="355"/>
      <c r="AR167" s="355"/>
      <c r="AS167" s="355"/>
      <c r="AT167" s="355"/>
      <c r="AU167" s="355"/>
      <c r="AV167" s="355"/>
      <c r="AW167" s="355"/>
    </row>
    <row r="168" spans="3:49" x14ac:dyDescent="0.2">
      <c r="C168" s="355"/>
      <c r="D168" s="355"/>
      <c r="E168" s="355"/>
      <c r="F168" s="355"/>
      <c r="G168" s="355"/>
      <c r="H168" s="355"/>
      <c r="I168" s="355"/>
      <c r="J168" s="355"/>
      <c r="K168" s="355"/>
      <c r="L168" s="355"/>
      <c r="M168" s="406"/>
      <c r="N168" s="355"/>
      <c r="O168" s="355"/>
      <c r="P168" s="355"/>
      <c r="Q168" s="355"/>
      <c r="R168" s="355"/>
      <c r="S168" s="355"/>
      <c r="T168" s="355"/>
      <c r="U168" s="355"/>
      <c r="V168" s="355"/>
      <c r="W168" s="355"/>
      <c r="X168" s="355"/>
      <c r="Y168" s="355"/>
      <c r="Z168" s="355"/>
      <c r="AA168" s="355"/>
      <c r="AB168" s="355"/>
      <c r="AC168" s="355"/>
      <c r="AD168" s="355"/>
      <c r="AE168" s="355"/>
      <c r="AF168" s="355"/>
      <c r="AG168" s="355"/>
      <c r="AH168" s="355"/>
      <c r="AI168" s="355"/>
      <c r="AJ168" s="355"/>
      <c r="AK168" s="355"/>
      <c r="AL168" s="355"/>
      <c r="AM168" s="355"/>
      <c r="AN168" s="355"/>
      <c r="AO168" s="355"/>
      <c r="AP168" s="355"/>
      <c r="AQ168" s="355"/>
      <c r="AR168" s="355"/>
      <c r="AS168" s="355"/>
      <c r="AT168" s="355"/>
      <c r="AU168" s="355"/>
      <c r="AV168" s="355"/>
      <c r="AW168" s="355"/>
    </row>
    <row r="169" spans="3:49" x14ac:dyDescent="0.2">
      <c r="C169" s="355"/>
      <c r="D169" s="355"/>
      <c r="E169" s="355"/>
      <c r="F169" s="355"/>
      <c r="G169" s="355"/>
      <c r="H169" s="355"/>
      <c r="I169" s="355"/>
      <c r="J169" s="355"/>
      <c r="K169" s="355"/>
      <c r="L169" s="355"/>
      <c r="M169" s="406"/>
      <c r="N169" s="355"/>
      <c r="O169" s="355"/>
      <c r="P169" s="355"/>
      <c r="Q169" s="355"/>
      <c r="R169" s="355"/>
      <c r="S169" s="355"/>
      <c r="T169" s="355"/>
      <c r="U169" s="355"/>
      <c r="V169" s="355"/>
      <c r="W169" s="355"/>
      <c r="X169" s="355"/>
      <c r="Y169" s="355"/>
      <c r="Z169" s="355"/>
      <c r="AA169" s="355"/>
      <c r="AB169" s="355"/>
      <c r="AC169" s="355"/>
      <c r="AD169" s="355"/>
      <c r="AE169" s="355"/>
      <c r="AF169" s="355"/>
      <c r="AG169" s="355"/>
      <c r="AH169" s="355"/>
      <c r="AI169" s="355"/>
      <c r="AJ169" s="355"/>
      <c r="AK169" s="355"/>
      <c r="AL169" s="355"/>
      <c r="AM169" s="355"/>
      <c r="AN169" s="355"/>
      <c r="AO169" s="355"/>
      <c r="AP169" s="355"/>
      <c r="AQ169" s="355"/>
      <c r="AR169" s="355"/>
      <c r="AS169" s="355"/>
      <c r="AT169" s="355"/>
      <c r="AU169" s="355"/>
      <c r="AV169" s="355"/>
      <c r="AW169" s="355"/>
    </row>
    <row r="170" spans="3:49" x14ac:dyDescent="0.2">
      <c r="C170" s="355"/>
      <c r="D170" s="355"/>
      <c r="E170" s="355"/>
      <c r="F170" s="355"/>
      <c r="G170" s="355"/>
      <c r="H170" s="355"/>
      <c r="I170" s="355"/>
      <c r="J170" s="355"/>
      <c r="K170" s="355"/>
      <c r="L170" s="355"/>
      <c r="M170" s="406"/>
      <c r="N170" s="355"/>
      <c r="O170" s="355"/>
      <c r="P170" s="355"/>
      <c r="Q170" s="355"/>
      <c r="R170" s="355"/>
      <c r="S170" s="355"/>
      <c r="T170" s="355"/>
      <c r="U170" s="355"/>
      <c r="V170" s="355"/>
      <c r="W170" s="355"/>
      <c r="X170" s="355"/>
      <c r="Y170" s="355"/>
      <c r="Z170" s="355"/>
      <c r="AA170" s="355"/>
      <c r="AB170" s="355"/>
      <c r="AC170" s="355"/>
      <c r="AD170" s="355"/>
      <c r="AE170" s="355"/>
      <c r="AF170" s="355"/>
      <c r="AG170" s="355"/>
      <c r="AH170" s="355"/>
      <c r="AI170" s="355"/>
      <c r="AJ170" s="355"/>
      <c r="AK170" s="355"/>
      <c r="AL170" s="355"/>
      <c r="AM170" s="355"/>
      <c r="AN170" s="355"/>
      <c r="AO170" s="355"/>
      <c r="AP170" s="355"/>
      <c r="AQ170" s="355"/>
      <c r="AR170" s="355"/>
      <c r="AS170" s="355"/>
      <c r="AT170" s="355"/>
      <c r="AU170" s="355"/>
      <c r="AV170" s="355"/>
      <c r="AW170" s="355"/>
    </row>
    <row r="171" spans="3:49" x14ac:dyDescent="0.2">
      <c r="C171" s="355"/>
      <c r="D171" s="355"/>
      <c r="E171" s="355"/>
      <c r="F171" s="355"/>
      <c r="G171" s="355"/>
      <c r="H171" s="355"/>
      <c r="I171" s="355"/>
      <c r="J171" s="355"/>
      <c r="K171" s="355"/>
      <c r="L171" s="355"/>
      <c r="M171" s="406"/>
      <c r="N171" s="355"/>
      <c r="O171" s="355"/>
      <c r="P171" s="355"/>
      <c r="Q171" s="355"/>
      <c r="R171" s="355"/>
      <c r="S171" s="355"/>
      <c r="T171" s="355"/>
      <c r="U171" s="355"/>
      <c r="V171" s="355"/>
      <c r="W171" s="355"/>
      <c r="X171" s="355"/>
      <c r="Y171" s="355"/>
      <c r="Z171" s="355"/>
      <c r="AA171" s="355"/>
      <c r="AB171" s="355"/>
      <c r="AC171" s="355"/>
      <c r="AD171" s="355"/>
      <c r="AE171" s="355"/>
      <c r="AF171" s="355"/>
      <c r="AG171" s="355"/>
      <c r="AH171" s="355"/>
      <c r="AI171" s="355"/>
      <c r="AJ171" s="355"/>
      <c r="AK171" s="355"/>
      <c r="AL171" s="355"/>
      <c r="AM171" s="355"/>
      <c r="AN171" s="355"/>
      <c r="AO171" s="355"/>
      <c r="AP171" s="355"/>
      <c r="AQ171" s="355"/>
      <c r="AR171" s="355"/>
      <c r="AS171" s="355"/>
      <c r="AT171" s="355"/>
      <c r="AU171" s="355"/>
      <c r="AV171" s="355"/>
      <c r="AW171" s="355"/>
    </row>
    <row r="172" spans="3:49" x14ac:dyDescent="0.2">
      <c r="C172" s="355"/>
      <c r="D172" s="355"/>
      <c r="E172" s="355"/>
      <c r="F172" s="355"/>
      <c r="G172" s="355"/>
      <c r="H172" s="355"/>
      <c r="I172" s="355"/>
      <c r="J172" s="355"/>
      <c r="K172" s="355"/>
      <c r="L172" s="355"/>
      <c r="M172" s="406"/>
      <c r="N172" s="355"/>
      <c r="O172" s="355"/>
      <c r="P172" s="355"/>
      <c r="Q172" s="355"/>
      <c r="R172" s="355"/>
      <c r="S172" s="355"/>
      <c r="T172" s="355"/>
      <c r="U172" s="355"/>
      <c r="V172" s="355"/>
      <c r="W172" s="355"/>
      <c r="X172" s="355"/>
      <c r="Y172" s="355"/>
      <c r="Z172" s="355"/>
      <c r="AA172" s="355"/>
      <c r="AB172" s="355"/>
      <c r="AC172" s="355"/>
      <c r="AD172" s="355"/>
      <c r="AE172" s="355"/>
      <c r="AF172" s="355"/>
      <c r="AG172" s="355"/>
      <c r="AH172" s="355"/>
      <c r="AI172" s="355"/>
      <c r="AJ172" s="355"/>
      <c r="AK172" s="355"/>
      <c r="AL172" s="355"/>
      <c r="AM172" s="355"/>
      <c r="AN172" s="355"/>
      <c r="AO172" s="355"/>
      <c r="AP172" s="355"/>
      <c r="AQ172" s="355"/>
      <c r="AR172" s="355"/>
      <c r="AS172" s="355"/>
      <c r="AT172" s="355"/>
      <c r="AU172" s="355"/>
      <c r="AV172" s="355"/>
      <c r="AW172" s="355"/>
    </row>
    <row r="173" spans="3:49" x14ac:dyDescent="0.2">
      <c r="C173" s="355"/>
      <c r="D173" s="355"/>
      <c r="E173" s="355"/>
      <c r="F173" s="355"/>
      <c r="G173" s="355"/>
      <c r="H173" s="355"/>
      <c r="I173" s="355"/>
      <c r="J173" s="355"/>
      <c r="K173" s="355"/>
      <c r="L173" s="355"/>
      <c r="M173" s="406"/>
      <c r="N173" s="355"/>
      <c r="O173" s="355"/>
      <c r="P173" s="355"/>
      <c r="Q173" s="355"/>
      <c r="R173" s="355"/>
      <c r="S173" s="355"/>
      <c r="T173" s="355"/>
      <c r="U173" s="355"/>
      <c r="V173" s="355"/>
      <c r="W173" s="355"/>
      <c r="X173" s="355"/>
      <c r="Y173" s="355"/>
      <c r="Z173" s="355"/>
      <c r="AA173" s="355"/>
      <c r="AB173" s="355"/>
      <c r="AC173" s="355"/>
      <c r="AD173" s="355"/>
      <c r="AE173" s="355"/>
      <c r="AF173" s="355"/>
      <c r="AG173" s="355"/>
      <c r="AH173" s="355"/>
      <c r="AI173" s="355"/>
      <c r="AJ173" s="355"/>
      <c r="AK173" s="355"/>
      <c r="AL173" s="355"/>
      <c r="AM173" s="355"/>
      <c r="AN173" s="355"/>
      <c r="AO173" s="355"/>
      <c r="AP173" s="355"/>
      <c r="AQ173" s="355"/>
      <c r="AR173" s="355"/>
      <c r="AS173" s="355"/>
      <c r="AT173" s="355"/>
      <c r="AU173" s="355"/>
      <c r="AV173" s="355"/>
      <c r="AW173" s="355"/>
    </row>
    <row r="174" spans="3:49" x14ac:dyDescent="0.2">
      <c r="C174" s="355"/>
      <c r="D174" s="355"/>
      <c r="E174" s="355"/>
      <c r="F174" s="355"/>
      <c r="G174" s="355"/>
      <c r="H174" s="355"/>
      <c r="I174" s="355"/>
      <c r="J174" s="355"/>
      <c r="K174" s="355"/>
      <c r="L174" s="355"/>
      <c r="M174" s="406"/>
      <c r="N174" s="355"/>
      <c r="O174" s="355"/>
      <c r="P174" s="355"/>
      <c r="Q174" s="355"/>
      <c r="R174" s="355"/>
      <c r="S174" s="355"/>
      <c r="T174" s="355"/>
      <c r="U174" s="355"/>
      <c r="V174" s="355"/>
      <c r="W174" s="355"/>
      <c r="X174" s="355"/>
      <c r="Y174" s="355"/>
      <c r="Z174" s="355"/>
      <c r="AA174" s="355"/>
      <c r="AB174" s="355"/>
      <c r="AC174" s="355"/>
      <c r="AD174" s="355"/>
      <c r="AE174" s="355"/>
      <c r="AF174" s="355"/>
      <c r="AG174" s="355"/>
      <c r="AH174" s="355"/>
      <c r="AI174" s="355"/>
      <c r="AJ174" s="355"/>
      <c r="AK174" s="355"/>
      <c r="AL174" s="355"/>
      <c r="AM174" s="355"/>
      <c r="AN174" s="355"/>
      <c r="AO174" s="355"/>
      <c r="AP174" s="355"/>
      <c r="AQ174" s="355"/>
      <c r="AR174" s="355"/>
      <c r="AS174" s="355"/>
      <c r="AT174" s="355"/>
      <c r="AU174" s="355"/>
      <c r="AV174" s="355"/>
      <c r="AW174" s="355"/>
    </row>
    <row r="175" spans="3:49" x14ac:dyDescent="0.2">
      <c r="C175" s="355"/>
      <c r="D175" s="355"/>
      <c r="E175" s="355"/>
      <c r="F175" s="355"/>
      <c r="G175" s="355"/>
      <c r="H175" s="355"/>
      <c r="I175" s="355"/>
      <c r="J175" s="355"/>
      <c r="K175" s="355"/>
      <c r="L175" s="355"/>
      <c r="M175" s="406"/>
      <c r="N175" s="355"/>
      <c r="O175" s="355"/>
      <c r="P175" s="355"/>
      <c r="Q175" s="355"/>
      <c r="R175" s="355"/>
      <c r="S175" s="355"/>
      <c r="T175" s="355"/>
      <c r="U175" s="355"/>
      <c r="V175" s="355"/>
      <c r="W175" s="355"/>
      <c r="X175" s="355"/>
      <c r="Y175" s="355"/>
      <c r="Z175" s="355"/>
      <c r="AA175" s="355"/>
      <c r="AB175" s="355"/>
      <c r="AC175" s="355"/>
      <c r="AD175" s="355"/>
      <c r="AE175" s="355"/>
      <c r="AF175" s="355"/>
      <c r="AG175" s="355"/>
      <c r="AH175" s="355"/>
      <c r="AI175" s="355"/>
      <c r="AJ175" s="355"/>
      <c r="AK175" s="355"/>
      <c r="AL175" s="355"/>
      <c r="AM175" s="355"/>
      <c r="AN175" s="355"/>
      <c r="AO175" s="355"/>
      <c r="AP175" s="355"/>
      <c r="AQ175" s="355"/>
      <c r="AR175" s="355"/>
      <c r="AS175" s="355"/>
      <c r="AT175" s="355"/>
      <c r="AU175" s="355"/>
      <c r="AV175" s="355"/>
      <c r="AW175" s="355"/>
    </row>
    <row r="176" spans="3:49" x14ac:dyDescent="0.2">
      <c r="C176" s="355"/>
      <c r="D176" s="355"/>
      <c r="E176" s="355"/>
      <c r="F176" s="355"/>
      <c r="G176" s="355"/>
      <c r="H176" s="355"/>
      <c r="I176" s="355"/>
      <c r="J176" s="355"/>
      <c r="K176" s="355"/>
      <c r="L176" s="355"/>
      <c r="M176" s="406"/>
      <c r="N176" s="355"/>
      <c r="O176" s="355"/>
      <c r="P176" s="355"/>
      <c r="Q176" s="355"/>
      <c r="R176" s="355"/>
      <c r="S176" s="355"/>
      <c r="T176" s="355"/>
      <c r="U176" s="355"/>
      <c r="V176" s="355"/>
      <c r="W176" s="355"/>
      <c r="X176" s="355"/>
      <c r="Y176" s="355"/>
      <c r="Z176" s="355"/>
      <c r="AA176" s="355"/>
      <c r="AB176" s="355"/>
      <c r="AC176" s="355"/>
      <c r="AD176" s="355"/>
      <c r="AE176" s="355"/>
      <c r="AF176" s="355"/>
      <c r="AG176" s="355"/>
      <c r="AH176" s="355"/>
      <c r="AI176" s="355"/>
      <c r="AJ176" s="355"/>
      <c r="AK176" s="355"/>
      <c r="AL176" s="355"/>
      <c r="AM176" s="355"/>
      <c r="AN176" s="355"/>
      <c r="AO176" s="355"/>
      <c r="AP176" s="355"/>
      <c r="AQ176" s="355"/>
      <c r="AR176" s="355"/>
      <c r="AS176" s="355"/>
      <c r="AT176" s="355"/>
      <c r="AU176" s="355"/>
      <c r="AV176" s="355"/>
      <c r="AW176" s="355"/>
    </row>
    <row r="177" spans="3:49" x14ac:dyDescent="0.2">
      <c r="C177" s="355"/>
      <c r="D177" s="355"/>
      <c r="E177" s="355"/>
      <c r="F177" s="355"/>
      <c r="G177" s="355"/>
      <c r="H177" s="355"/>
      <c r="I177" s="355"/>
      <c r="J177" s="355"/>
      <c r="K177" s="355"/>
      <c r="L177" s="355"/>
      <c r="M177" s="406"/>
      <c r="N177" s="355"/>
      <c r="O177" s="355"/>
      <c r="P177" s="355"/>
      <c r="Q177" s="355"/>
      <c r="R177" s="355"/>
      <c r="S177" s="355"/>
      <c r="T177" s="355"/>
      <c r="U177" s="355"/>
      <c r="V177" s="355"/>
      <c r="W177" s="355"/>
      <c r="X177" s="355"/>
      <c r="Y177" s="355"/>
      <c r="Z177" s="355"/>
      <c r="AA177" s="355"/>
      <c r="AB177" s="355"/>
      <c r="AC177" s="355"/>
      <c r="AD177" s="355"/>
      <c r="AE177" s="355"/>
      <c r="AF177" s="355"/>
      <c r="AG177" s="355"/>
      <c r="AH177" s="355"/>
      <c r="AI177" s="355"/>
      <c r="AJ177" s="355"/>
      <c r="AK177" s="355"/>
      <c r="AL177" s="355"/>
      <c r="AM177" s="355"/>
      <c r="AN177" s="355"/>
      <c r="AO177" s="355"/>
      <c r="AP177" s="355"/>
      <c r="AQ177" s="355"/>
      <c r="AR177" s="355"/>
      <c r="AS177" s="355"/>
      <c r="AT177" s="355"/>
      <c r="AU177" s="355"/>
      <c r="AV177" s="355"/>
      <c r="AW177" s="355"/>
    </row>
    <row r="178" spans="3:49" x14ac:dyDescent="0.2">
      <c r="C178" s="355"/>
      <c r="D178" s="355"/>
      <c r="E178" s="355"/>
      <c r="F178" s="355"/>
      <c r="G178" s="355"/>
      <c r="H178" s="355"/>
      <c r="I178" s="355"/>
      <c r="J178" s="355"/>
      <c r="K178" s="355"/>
      <c r="L178" s="355"/>
      <c r="M178" s="406"/>
      <c r="N178" s="355"/>
      <c r="O178" s="355"/>
      <c r="P178" s="355"/>
      <c r="Q178" s="355"/>
      <c r="R178" s="355"/>
      <c r="S178" s="355"/>
      <c r="T178" s="355"/>
      <c r="U178" s="355"/>
      <c r="V178" s="355"/>
      <c r="W178" s="355"/>
      <c r="X178" s="355"/>
      <c r="Y178" s="355"/>
      <c r="Z178" s="355"/>
      <c r="AA178" s="355"/>
      <c r="AB178" s="355"/>
      <c r="AC178" s="355"/>
      <c r="AD178" s="355"/>
      <c r="AE178" s="355"/>
      <c r="AF178" s="355"/>
      <c r="AG178" s="355"/>
      <c r="AH178" s="355"/>
      <c r="AI178" s="355"/>
      <c r="AJ178" s="355"/>
      <c r="AK178" s="355"/>
      <c r="AL178" s="355"/>
      <c r="AM178" s="355"/>
      <c r="AN178" s="355"/>
      <c r="AO178" s="355"/>
      <c r="AP178" s="355"/>
      <c r="AQ178" s="355"/>
      <c r="AR178" s="355"/>
      <c r="AS178" s="355"/>
      <c r="AT178" s="355"/>
      <c r="AU178" s="355"/>
      <c r="AV178" s="355"/>
      <c r="AW178" s="355"/>
    </row>
    <row r="179" spans="3:49" x14ac:dyDescent="0.2">
      <c r="C179" s="355"/>
      <c r="D179" s="355"/>
      <c r="E179" s="355"/>
      <c r="F179" s="355"/>
      <c r="G179" s="355"/>
      <c r="H179" s="355"/>
      <c r="I179" s="355"/>
      <c r="J179" s="355"/>
      <c r="K179" s="355"/>
      <c r="L179" s="355"/>
      <c r="M179" s="406"/>
      <c r="N179" s="355"/>
      <c r="O179" s="355"/>
      <c r="P179" s="355"/>
      <c r="Q179" s="355"/>
      <c r="R179" s="355"/>
      <c r="S179" s="355"/>
      <c r="T179" s="355"/>
      <c r="U179" s="355"/>
      <c r="V179" s="355"/>
      <c r="W179" s="355"/>
      <c r="X179" s="355"/>
      <c r="Y179" s="355"/>
      <c r="Z179" s="355"/>
      <c r="AA179" s="355"/>
      <c r="AB179" s="355"/>
      <c r="AC179" s="355"/>
      <c r="AD179" s="355"/>
      <c r="AE179" s="355"/>
      <c r="AF179" s="355"/>
      <c r="AG179" s="355"/>
      <c r="AH179" s="355"/>
      <c r="AI179" s="355"/>
      <c r="AJ179" s="355"/>
      <c r="AK179" s="355"/>
      <c r="AL179" s="355"/>
      <c r="AM179" s="355"/>
      <c r="AN179" s="355"/>
      <c r="AO179" s="355"/>
      <c r="AP179" s="355"/>
      <c r="AQ179" s="355"/>
      <c r="AR179" s="355"/>
      <c r="AS179" s="355"/>
      <c r="AT179" s="355"/>
      <c r="AU179" s="355"/>
      <c r="AV179" s="355"/>
      <c r="AW179" s="355"/>
    </row>
    <row r="180" spans="3:49" x14ac:dyDescent="0.2">
      <c r="C180" s="355"/>
      <c r="D180" s="355"/>
      <c r="E180" s="355"/>
      <c r="F180" s="355"/>
      <c r="G180" s="355"/>
      <c r="H180" s="355"/>
      <c r="I180" s="355"/>
      <c r="J180" s="355"/>
      <c r="K180" s="355"/>
      <c r="L180" s="355"/>
      <c r="M180" s="406"/>
      <c r="N180" s="355"/>
      <c r="O180" s="355"/>
      <c r="P180" s="355"/>
      <c r="Q180" s="355"/>
      <c r="R180" s="355"/>
      <c r="S180" s="355"/>
      <c r="T180" s="355"/>
      <c r="U180" s="355"/>
      <c r="V180" s="355"/>
      <c r="W180" s="355"/>
      <c r="X180" s="355"/>
      <c r="Y180" s="355"/>
      <c r="Z180" s="355"/>
      <c r="AA180" s="355"/>
      <c r="AB180" s="355"/>
      <c r="AC180" s="355"/>
      <c r="AD180" s="355"/>
      <c r="AE180" s="355"/>
      <c r="AF180" s="355"/>
      <c r="AG180" s="355"/>
      <c r="AH180" s="355"/>
      <c r="AI180" s="355"/>
      <c r="AJ180" s="355"/>
      <c r="AK180" s="355"/>
      <c r="AL180" s="355"/>
      <c r="AM180" s="355"/>
      <c r="AN180" s="355"/>
      <c r="AO180" s="355"/>
      <c r="AP180" s="355"/>
      <c r="AQ180" s="355"/>
      <c r="AR180" s="355"/>
      <c r="AS180" s="355"/>
      <c r="AT180" s="355"/>
      <c r="AU180" s="355"/>
      <c r="AV180" s="355"/>
      <c r="AW180" s="355"/>
    </row>
  </sheetData>
  <sheetProtection algorithmName="SHA-512" hashValue="i1GugaugG+BgqO2cjCYy6i8TJ8hrM8NLn17TMcwpd1kHK4VZ173d95CT/RPcp20AcHLmj0BbPKwgtxKXrowpcg==" saltValue="ZA74oe7OSuNI4/YkhL4qhQ==" spinCount="100000" sheet="1" selectLockedCells="1"/>
  <mergeCells count="1">
    <mergeCell ref="V4:X5"/>
  </mergeCells>
  <conditionalFormatting sqref="L8:L27 L29:L88">
    <cfRule type="cellIs" dxfId="14" priority="31" operator="lessThan">
      <formula>1</formula>
    </cfRule>
    <cfRule type="cellIs" dxfId="13" priority="32" operator="greaterThan">
      <formula>1</formula>
    </cfRule>
  </conditionalFormatting>
  <conditionalFormatting sqref="L6:L88">
    <cfRule type="cellIs" dxfId="12" priority="30" operator="equal">
      <formula>1</formula>
    </cfRule>
  </conditionalFormatting>
  <conditionalFormatting sqref="L91">
    <cfRule type="cellIs" dxfId="11" priority="28" operator="equal">
      <formula>1</formula>
    </cfRule>
  </conditionalFormatting>
  <conditionalFormatting sqref="L8">
    <cfRule type="cellIs" dxfId="10" priority="27" operator="equal">
      <formula>""""""</formula>
    </cfRule>
  </conditionalFormatting>
  <conditionalFormatting sqref="L9:L27">
    <cfRule type="cellIs" dxfId="9" priority="26" operator="equal">
      <formula>""</formula>
    </cfRule>
  </conditionalFormatting>
  <conditionalFormatting sqref="L29:L88">
    <cfRule type="cellIs" dxfId="8" priority="25" operator="equal">
      <formula>""</formula>
    </cfRule>
  </conditionalFormatting>
  <conditionalFormatting sqref="L89">
    <cfRule type="cellIs" dxfId="7" priority="24" operator="equal">
      <formula>1</formula>
    </cfRule>
  </conditionalFormatting>
  <conditionalFormatting sqref="D3:D4">
    <cfRule type="cellIs" dxfId="6" priority="14" operator="equal">
      <formula>"No"</formula>
    </cfRule>
    <cfRule type="cellIs" dxfId="5" priority="15" operator="equal">
      <formula>"Yes"</formula>
    </cfRule>
  </conditionalFormatting>
  <conditionalFormatting sqref="M8">
    <cfRule type="cellIs" dxfId="4" priority="5" operator="equal">
      <formula>"Enter Allocation"</formula>
    </cfRule>
  </conditionalFormatting>
  <conditionalFormatting sqref="M9:M27">
    <cfRule type="cellIs" dxfId="3" priority="4" operator="equal">
      <formula>"Enter Allocation"</formula>
    </cfRule>
  </conditionalFormatting>
  <conditionalFormatting sqref="M31:M88">
    <cfRule type="cellIs" dxfId="2" priority="3" operator="equal">
      <formula>"Enter Allocation"</formula>
    </cfRule>
  </conditionalFormatting>
  <conditionalFormatting sqref="D5">
    <cfRule type="cellIs" dxfId="1" priority="1" operator="equal">
      <formula>"No"</formula>
    </cfRule>
    <cfRule type="cellIs" dxfId="0" priority="2" operator="equal">
      <formula>"Yes"</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C1CAB-CE71-4071-B8F1-087D24AB86AB}">
  <sheetPr>
    <tabColor theme="3" tint="0.749992370372631"/>
  </sheetPr>
  <dimension ref="A1:Z100"/>
  <sheetViews>
    <sheetView showGridLines="0" zoomScaleNormal="100" workbookViewId="0">
      <selection activeCell="C4" sqref="C4"/>
    </sheetView>
  </sheetViews>
  <sheetFormatPr defaultColWidth="8.625" defaultRowHeight="14.25" x14ac:dyDescent="0.2"/>
  <cols>
    <col min="1" max="1" width="4.125" style="115" customWidth="1"/>
    <col min="2" max="2" width="32.875" style="115" bestFit="1" customWidth="1"/>
    <col min="3" max="3" width="15.875" style="115" customWidth="1"/>
    <col min="4" max="4" width="4.5" style="115" customWidth="1"/>
    <col min="5" max="5" width="14.875" style="115" customWidth="1"/>
    <col min="6" max="6" width="3" style="115" customWidth="1"/>
    <col min="7" max="7" width="19.375" style="115" customWidth="1"/>
    <col min="8" max="8" width="43.625" style="115" bestFit="1" customWidth="1"/>
    <col min="9" max="16384" width="8.625" style="115"/>
  </cols>
  <sheetData>
    <row r="1" spans="1:26" ht="18" x14ac:dyDescent="0.25">
      <c r="A1" s="116" t="s">
        <v>549</v>
      </c>
      <c r="G1" s="442"/>
      <c r="H1" s="442"/>
      <c r="I1" s="442"/>
      <c r="J1" s="443"/>
      <c r="K1" s="443"/>
      <c r="L1" s="442"/>
      <c r="M1" s="442"/>
      <c r="N1" s="442"/>
      <c r="O1" s="442"/>
      <c r="P1" s="442"/>
      <c r="Q1" s="442"/>
      <c r="R1" s="442"/>
      <c r="S1" s="442"/>
      <c r="T1" s="442"/>
      <c r="U1" s="442"/>
      <c r="V1" s="442"/>
      <c r="W1" s="442"/>
      <c r="X1" s="442"/>
      <c r="Y1" s="442"/>
      <c r="Z1" s="442"/>
    </row>
    <row r="2" spans="1:26" ht="28.5" x14ac:dyDescent="0.2">
      <c r="C2" s="444" t="s">
        <v>557</v>
      </c>
      <c r="D2" s="445"/>
      <c r="E2" s="444" t="s">
        <v>558</v>
      </c>
      <c r="G2" s="446" t="s">
        <v>311</v>
      </c>
      <c r="H2" s="442" t="s">
        <v>559</v>
      </c>
      <c r="I2" s="442"/>
      <c r="J2" s="443" t="s">
        <v>561</v>
      </c>
      <c r="K2" s="442"/>
      <c r="L2" s="442"/>
      <c r="M2" s="442"/>
      <c r="N2" s="442"/>
      <c r="O2" s="442"/>
      <c r="P2" s="442"/>
      <c r="Q2" s="442"/>
      <c r="R2" s="442"/>
      <c r="S2" s="442"/>
      <c r="T2" s="442"/>
      <c r="U2" s="442"/>
      <c r="V2" s="442"/>
      <c r="W2" s="442"/>
      <c r="X2" s="442"/>
      <c r="Y2" s="442"/>
      <c r="Z2" s="442"/>
    </row>
    <row r="3" spans="1:26" x14ac:dyDescent="0.2">
      <c r="B3" s="115" t="s">
        <v>550</v>
      </c>
      <c r="C3" s="444"/>
      <c r="D3" s="445"/>
      <c r="E3" s="444"/>
      <c r="G3" s="442"/>
      <c r="H3" s="442"/>
      <c r="I3" s="442"/>
      <c r="J3" s="443"/>
      <c r="K3" s="442"/>
      <c r="L3" s="442"/>
      <c r="M3" s="442"/>
      <c r="N3" s="442"/>
      <c r="O3" s="442"/>
      <c r="P3" s="442"/>
      <c r="Q3" s="442"/>
      <c r="R3" s="442"/>
      <c r="S3" s="442"/>
      <c r="T3" s="442"/>
      <c r="U3" s="442"/>
      <c r="V3" s="442"/>
      <c r="W3" s="442"/>
      <c r="X3" s="442"/>
      <c r="Y3" s="442"/>
      <c r="Z3" s="442"/>
    </row>
    <row r="4" spans="1:26" x14ac:dyDescent="0.2">
      <c r="B4" s="115" t="s">
        <v>551</v>
      </c>
      <c r="C4" s="447"/>
      <c r="E4" s="447"/>
      <c r="F4" s="448"/>
      <c r="G4" s="449">
        <f>IFERROR(AVERAGE(C4,E4),0)</f>
        <v>0</v>
      </c>
      <c r="H4" s="449"/>
      <c r="I4" s="442"/>
      <c r="J4" s="442"/>
      <c r="K4" s="442"/>
      <c r="L4" s="442"/>
      <c r="M4" s="442"/>
      <c r="N4" s="442"/>
      <c r="O4" s="442"/>
      <c r="P4" s="442"/>
      <c r="Q4" s="442"/>
      <c r="R4" s="442"/>
      <c r="S4" s="442"/>
      <c r="T4" s="442"/>
      <c r="U4" s="442"/>
      <c r="V4" s="442"/>
      <c r="W4" s="442"/>
      <c r="X4" s="442"/>
      <c r="Y4" s="442"/>
      <c r="Z4" s="442"/>
    </row>
    <row r="5" spans="1:26" x14ac:dyDescent="0.2">
      <c r="B5" s="115" t="s">
        <v>552</v>
      </c>
      <c r="C5" s="447"/>
      <c r="E5" s="447"/>
      <c r="G5" s="449">
        <f>IFERROR(AVERAGE(C5,E5),0)</f>
        <v>0</v>
      </c>
      <c r="H5" s="442"/>
      <c r="I5" s="442"/>
      <c r="J5" s="442"/>
      <c r="K5" s="442"/>
      <c r="L5" s="442"/>
      <c r="M5" s="442"/>
      <c r="N5" s="442"/>
      <c r="O5" s="442"/>
      <c r="P5" s="442"/>
      <c r="Q5" s="442"/>
      <c r="R5" s="442"/>
      <c r="S5" s="442"/>
      <c r="T5" s="442"/>
      <c r="U5" s="442"/>
      <c r="V5" s="442"/>
      <c r="W5" s="442"/>
      <c r="X5" s="442"/>
      <c r="Y5" s="442"/>
      <c r="Z5" s="442"/>
    </row>
    <row r="6" spans="1:26" x14ac:dyDescent="0.2">
      <c r="B6" s="115" t="s">
        <v>553</v>
      </c>
      <c r="C6" s="447"/>
      <c r="E6" s="447"/>
      <c r="G6" s="449">
        <f>IFERROR(AVERAGE(C6,E6),0)</f>
        <v>0</v>
      </c>
      <c r="H6" s="442"/>
      <c r="I6" s="442"/>
      <c r="J6" s="442"/>
      <c r="K6" s="442"/>
      <c r="L6" s="442"/>
      <c r="M6" s="442"/>
      <c r="N6" s="442"/>
      <c r="O6" s="442"/>
      <c r="P6" s="442"/>
      <c r="Q6" s="442"/>
      <c r="R6" s="442"/>
      <c r="S6" s="442"/>
      <c r="T6" s="442"/>
      <c r="U6" s="442"/>
      <c r="V6" s="442"/>
      <c r="W6" s="442"/>
      <c r="X6" s="442"/>
      <c r="Y6" s="442"/>
      <c r="Z6" s="442"/>
    </row>
    <row r="7" spans="1:26" x14ac:dyDescent="0.2">
      <c r="G7" s="442"/>
      <c r="H7" s="442"/>
      <c r="I7" s="442"/>
      <c r="J7" s="442"/>
      <c r="K7" s="442"/>
      <c r="L7" s="442"/>
      <c r="M7" s="442"/>
      <c r="N7" s="442"/>
      <c r="O7" s="442"/>
      <c r="P7" s="442"/>
      <c r="Q7" s="442"/>
      <c r="R7" s="442"/>
      <c r="S7" s="442"/>
      <c r="T7" s="442"/>
      <c r="U7" s="442"/>
      <c r="V7" s="442"/>
      <c r="W7" s="442"/>
      <c r="X7" s="442"/>
      <c r="Y7" s="442"/>
      <c r="Z7" s="442"/>
    </row>
    <row r="8" spans="1:26" x14ac:dyDescent="0.2">
      <c r="B8" s="115" t="s">
        <v>554</v>
      </c>
      <c r="G8" s="442"/>
      <c r="H8" s="442"/>
      <c r="I8" s="442"/>
      <c r="J8" s="442"/>
      <c r="K8" s="442"/>
      <c r="L8" s="442"/>
      <c r="M8" s="442"/>
      <c r="N8" s="442"/>
      <c r="O8" s="442"/>
      <c r="P8" s="442"/>
      <c r="Q8" s="442"/>
      <c r="R8" s="442"/>
      <c r="S8" s="442"/>
      <c r="T8" s="442"/>
      <c r="U8" s="442"/>
      <c r="V8" s="442"/>
      <c r="W8" s="442"/>
      <c r="X8" s="442"/>
      <c r="Y8" s="442"/>
      <c r="Z8" s="442"/>
    </row>
    <row r="9" spans="1:26" x14ac:dyDescent="0.2">
      <c r="B9" s="115" t="s">
        <v>555</v>
      </c>
      <c r="C9" s="447"/>
      <c r="E9" s="447"/>
      <c r="G9" s="449">
        <f>IFERROR(AVERAGE(C9,E9),0)</f>
        <v>0</v>
      </c>
      <c r="H9" s="449"/>
      <c r="I9" s="442"/>
      <c r="J9" s="442"/>
      <c r="K9" s="442"/>
      <c r="L9" s="442"/>
      <c r="M9" s="442"/>
      <c r="N9" s="442"/>
      <c r="O9" s="442"/>
      <c r="P9" s="442"/>
      <c r="Q9" s="442"/>
      <c r="R9" s="442"/>
      <c r="S9" s="442"/>
      <c r="T9" s="442"/>
      <c r="U9" s="442"/>
      <c r="V9" s="442"/>
      <c r="W9" s="442"/>
      <c r="X9" s="442"/>
      <c r="Y9" s="442"/>
      <c r="Z9" s="442"/>
    </row>
    <row r="10" spans="1:26" x14ac:dyDescent="0.2">
      <c r="B10" s="115" t="s">
        <v>556</v>
      </c>
      <c r="C10" s="447"/>
      <c r="E10" s="447"/>
      <c r="G10" s="449">
        <f>IFERROR(AVERAGE(C10,E10),0)</f>
        <v>0</v>
      </c>
      <c r="H10" s="442" t="s">
        <v>560</v>
      </c>
      <c r="I10" s="442"/>
      <c r="J10" s="442"/>
      <c r="K10" s="442"/>
      <c r="L10" s="442"/>
      <c r="M10" s="442"/>
      <c r="N10" s="442"/>
      <c r="O10" s="442"/>
      <c r="P10" s="442"/>
      <c r="Q10" s="442"/>
      <c r="R10" s="442"/>
      <c r="S10" s="442"/>
      <c r="T10" s="442"/>
      <c r="U10" s="442"/>
      <c r="V10" s="442"/>
      <c r="W10" s="442"/>
      <c r="X10" s="442"/>
      <c r="Y10" s="442"/>
      <c r="Z10" s="442"/>
    </row>
    <row r="11" spans="1:26" x14ac:dyDescent="0.2">
      <c r="B11" s="115" t="s">
        <v>202</v>
      </c>
      <c r="C11" s="447"/>
      <c r="E11" s="447"/>
      <c r="G11" s="449">
        <f>IFERROR(AVERAGE(C11,E11),0)</f>
        <v>0</v>
      </c>
      <c r="H11" s="442"/>
      <c r="I11" s="442"/>
      <c r="J11" s="442"/>
      <c r="K11" s="442"/>
      <c r="L11" s="442"/>
      <c r="M11" s="442"/>
      <c r="N11" s="442"/>
      <c r="O11" s="442"/>
      <c r="P11" s="442"/>
      <c r="Q11" s="442"/>
      <c r="R11" s="442"/>
      <c r="S11" s="442"/>
      <c r="T11" s="442"/>
      <c r="U11" s="442"/>
      <c r="V11" s="442"/>
      <c r="W11" s="442"/>
      <c r="X11" s="442"/>
      <c r="Y11" s="442"/>
      <c r="Z11" s="442"/>
    </row>
    <row r="12" spans="1:26" x14ac:dyDescent="0.2">
      <c r="G12" s="442"/>
      <c r="H12" s="442"/>
      <c r="I12" s="442"/>
      <c r="J12" s="442"/>
      <c r="K12" s="442"/>
      <c r="L12" s="442"/>
      <c r="M12" s="442"/>
      <c r="N12" s="442"/>
      <c r="O12" s="442"/>
      <c r="P12" s="442"/>
      <c r="Q12" s="442"/>
      <c r="R12" s="442"/>
      <c r="S12" s="442"/>
      <c r="T12" s="442"/>
      <c r="U12" s="442"/>
      <c r="V12" s="442"/>
      <c r="W12" s="442"/>
      <c r="X12" s="442"/>
      <c r="Y12" s="442"/>
      <c r="Z12" s="442"/>
    </row>
    <row r="13" spans="1:26" ht="15" hidden="1" x14ac:dyDescent="0.25">
      <c r="A13" s="450" t="s">
        <v>566</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row>
    <row r="14" spans="1:26" hidden="1" x14ac:dyDescent="0.2">
      <c r="A14" s="442"/>
      <c r="B14" s="442" t="s">
        <v>689</v>
      </c>
      <c r="C14" s="451">
        <f>SUM(C4:C5)</f>
        <v>0</v>
      </c>
      <c r="D14" s="442"/>
      <c r="E14" s="451">
        <f>SUM(E4:E5)</f>
        <v>0</v>
      </c>
      <c r="F14" s="442"/>
      <c r="G14" s="451">
        <f>SUM(G4:G5)</f>
        <v>0</v>
      </c>
      <c r="H14" s="442"/>
      <c r="I14" s="442"/>
      <c r="J14" s="442"/>
      <c r="K14" s="442"/>
      <c r="L14" s="442"/>
      <c r="M14" s="442"/>
      <c r="N14" s="442"/>
      <c r="O14" s="442"/>
      <c r="P14" s="442"/>
      <c r="Q14" s="442"/>
      <c r="R14" s="442"/>
      <c r="S14" s="442"/>
      <c r="T14" s="442"/>
      <c r="U14" s="442"/>
      <c r="V14" s="442"/>
      <c r="W14" s="442"/>
      <c r="X14" s="442"/>
      <c r="Y14" s="442"/>
      <c r="Z14" s="442"/>
    </row>
    <row r="15" spans="1:26" hidden="1" x14ac:dyDescent="0.2">
      <c r="A15" s="442"/>
      <c r="B15" s="442" t="s">
        <v>690</v>
      </c>
      <c r="C15" s="451">
        <f>SUM(C9:C10)</f>
        <v>0</v>
      </c>
      <c r="D15" s="442"/>
      <c r="E15" s="451">
        <f>SUM(E9:E10)</f>
        <v>0</v>
      </c>
      <c r="F15" s="442"/>
      <c r="G15" s="451">
        <f>SUM(G9:G10)</f>
        <v>0</v>
      </c>
      <c r="H15" s="442"/>
      <c r="I15" s="442"/>
      <c r="J15" s="442"/>
      <c r="K15" s="442"/>
      <c r="L15" s="442"/>
      <c r="M15" s="442"/>
      <c r="N15" s="442"/>
      <c r="O15" s="442"/>
      <c r="P15" s="442"/>
      <c r="Q15" s="442"/>
      <c r="R15" s="442"/>
      <c r="S15" s="442"/>
      <c r="T15" s="442"/>
      <c r="U15" s="442"/>
      <c r="V15" s="442"/>
      <c r="W15" s="442"/>
      <c r="X15" s="442"/>
      <c r="Y15" s="442"/>
      <c r="Z15" s="442"/>
    </row>
    <row r="16" spans="1:26" x14ac:dyDescent="0.2">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row>
    <row r="17" spans="1:26" x14ac:dyDescent="0.2">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row>
    <row r="18" spans="1:26" x14ac:dyDescent="0.2">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row>
    <row r="19" spans="1:26" x14ac:dyDescent="0.2">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row>
    <row r="20" spans="1:26" x14ac:dyDescent="0.2">
      <c r="A20" s="442"/>
      <c r="B20" s="442"/>
      <c r="C20" s="442"/>
      <c r="D20" s="442"/>
      <c r="E20" s="442"/>
      <c r="F20" s="442"/>
      <c r="G20" s="442"/>
      <c r="H20" s="442"/>
      <c r="I20" s="442"/>
      <c r="J20" s="442"/>
      <c r="K20" s="442"/>
      <c r="L20" s="442"/>
      <c r="M20" s="442"/>
      <c r="N20" s="442"/>
      <c r="O20" s="442"/>
      <c r="P20" s="442"/>
      <c r="Q20" s="442"/>
      <c r="R20" s="442"/>
      <c r="S20" s="442"/>
      <c r="T20" s="442"/>
      <c r="U20" s="442"/>
      <c r="V20" s="442"/>
      <c r="W20" s="442"/>
      <c r="X20" s="442"/>
      <c r="Y20" s="442"/>
      <c r="Z20" s="442"/>
    </row>
    <row r="21" spans="1:26" x14ac:dyDescent="0.2">
      <c r="A21" s="442"/>
      <c r="B21" s="442"/>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row>
    <row r="22" spans="1:26" x14ac:dyDescent="0.2">
      <c r="A22" s="442"/>
      <c r="B22" s="442"/>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row>
    <row r="23" spans="1:26" x14ac:dyDescent="0.2">
      <c r="A23" s="442"/>
      <c r="B23" s="442"/>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row>
    <row r="24" spans="1:26" x14ac:dyDescent="0.2">
      <c r="A24" s="442"/>
      <c r="B24" s="442"/>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row>
    <row r="25" spans="1:26" x14ac:dyDescent="0.2">
      <c r="A25" s="442"/>
      <c r="B25" s="442"/>
      <c r="C25" s="442"/>
      <c r="D25" s="442"/>
      <c r="E25" s="442"/>
      <c r="F25" s="442"/>
      <c r="G25" s="442"/>
      <c r="H25" s="442"/>
      <c r="I25" s="442"/>
      <c r="J25" s="442"/>
      <c r="K25" s="442"/>
      <c r="L25" s="442"/>
      <c r="M25" s="442"/>
      <c r="N25" s="442"/>
      <c r="O25" s="442"/>
      <c r="P25" s="442"/>
      <c r="Q25" s="442"/>
      <c r="R25" s="442"/>
      <c r="S25" s="442"/>
      <c r="T25" s="442"/>
      <c r="U25" s="442"/>
      <c r="V25" s="442"/>
      <c r="W25" s="442"/>
      <c r="X25" s="442"/>
      <c r="Y25" s="442"/>
      <c r="Z25" s="442"/>
    </row>
    <row r="26" spans="1:26" x14ac:dyDescent="0.2">
      <c r="A26" s="442"/>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row>
    <row r="27" spans="1:26" x14ac:dyDescent="0.2">
      <c r="A27" s="442"/>
      <c r="B27" s="442"/>
      <c r="C27" s="442"/>
      <c r="D27" s="442"/>
      <c r="E27" s="442"/>
      <c r="F27" s="442"/>
      <c r="G27" s="442"/>
      <c r="H27" s="442"/>
      <c r="I27" s="442"/>
      <c r="J27" s="442"/>
      <c r="K27" s="442"/>
      <c r="L27" s="442"/>
      <c r="M27" s="442"/>
      <c r="N27" s="442"/>
      <c r="O27" s="442"/>
      <c r="P27" s="442"/>
      <c r="Q27" s="442"/>
      <c r="R27" s="442"/>
      <c r="S27" s="442"/>
      <c r="T27" s="442"/>
      <c r="U27" s="442"/>
      <c r="V27" s="442"/>
      <c r="W27" s="442"/>
      <c r="X27" s="442"/>
      <c r="Y27" s="442"/>
      <c r="Z27" s="442"/>
    </row>
    <row r="28" spans="1:26" x14ac:dyDescent="0.2">
      <c r="A28" s="442"/>
      <c r="B28" s="442"/>
      <c r="C28" s="442"/>
      <c r="D28" s="442"/>
      <c r="E28" s="442"/>
      <c r="F28" s="442"/>
      <c r="G28" s="442"/>
      <c r="H28" s="442"/>
      <c r="I28" s="442"/>
      <c r="J28" s="442"/>
      <c r="K28" s="442"/>
      <c r="L28" s="442"/>
      <c r="M28" s="442"/>
      <c r="N28" s="442"/>
      <c r="O28" s="442"/>
      <c r="P28" s="442"/>
      <c r="Q28" s="442"/>
      <c r="R28" s="442"/>
      <c r="S28" s="442"/>
      <c r="T28" s="442"/>
      <c r="U28" s="442"/>
      <c r="V28" s="442"/>
      <c r="W28" s="442"/>
      <c r="X28" s="442"/>
      <c r="Y28" s="442"/>
      <c r="Z28" s="442"/>
    </row>
    <row r="29" spans="1:26" x14ac:dyDescent="0.2">
      <c r="A29" s="442"/>
      <c r="B29" s="442"/>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row>
    <row r="30" spans="1:26" x14ac:dyDescent="0.2">
      <c r="A30" s="442"/>
      <c r="B30" s="442"/>
      <c r="C30" s="442"/>
      <c r="D30" s="442"/>
      <c r="E30" s="442"/>
      <c r="F30" s="442"/>
      <c r="G30" s="442"/>
      <c r="H30" s="442"/>
      <c r="I30" s="442"/>
      <c r="J30" s="442"/>
      <c r="K30" s="442"/>
      <c r="L30" s="442"/>
      <c r="M30" s="442"/>
      <c r="N30" s="442"/>
      <c r="O30" s="442"/>
      <c r="P30" s="442"/>
      <c r="Q30" s="442"/>
      <c r="R30" s="442"/>
      <c r="S30" s="442"/>
      <c r="T30" s="442"/>
      <c r="U30" s="442"/>
      <c r="V30" s="442"/>
      <c r="W30" s="442"/>
      <c r="X30" s="442"/>
      <c r="Y30" s="442"/>
      <c r="Z30" s="442"/>
    </row>
    <row r="31" spans="1:26" x14ac:dyDescent="0.2">
      <c r="A31" s="442"/>
      <c r="B31" s="442"/>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row>
    <row r="32" spans="1:26" x14ac:dyDescent="0.2">
      <c r="A32" s="442"/>
      <c r="B32" s="442"/>
      <c r="C32" s="442"/>
      <c r="D32" s="442"/>
      <c r="E32" s="442"/>
      <c r="F32" s="442"/>
      <c r="G32" s="442"/>
      <c r="H32" s="442"/>
      <c r="I32" s="442"/>
      <c r="J32" s="442"/>
      <c r="K32" s="442"/>
      <c r="L32" s="442"/>
      <c r="M32" s="442"/>
      <c r="N32" s="442"/>
      <c r="O32" s="442"/>
      <c r="P32" s="442"/>
      <c r="Q32" s="442"/>
      <c r="R32" s="442"/>
      <c r="S32" s="442"/>
      <c r="T32" s="442"/>
      <c r="U32" s="442"/>
      <c r="V32" s="442"/>
      <c r="W32" s="442"/>
      <c r="X32" s="442"/>
      <c r="Y32" s="442"/>
      <c r="Z32" s="442"/>
    </row>
    <row r="33" spans="1:26" x14ac:dyDescent="0.2">
      <c r="A33" s="442"/>
      <c r="B33" s="442"/>
      <c r="C33" s="442"/>
      <c r="D33" s="442"/>
      <c r="E33" s="442"/>
      <c r="F33" s="442"/>
      <c r="G33" s="442"/>
      <c r="H33" s="442"/>
      <c r="I33" s="442"/>
      <c r="J33" s="442"/>
      <c r="K33" s="442"/>
      <c r="L33" s="442"/>
      <c r="M33" s="442"/>
      <c r="N33" s="442"/>
      <c r="O33" s="442"/>
      <c r="P33" s="442"/>
      <c r="Q33" s="442"/>
      <c r="R33" s="442"/>
      <c r="S33" s="442"/>
      <c r="T33" s="442"/>
      <c r="U33" s="442"/>
      <c r="V33" s="442"/>
      <c r="W33" s="442"/>
      <c r="X33" s="442"/>
      <c r="Y33" s="442"/>
      <c r="Z33" s="442"/>
    </row>
    <row r="34" spans="1:26" x14ac:dyDescent="0.2">
      <c r="A34" s="442"/>
      <c r="B34" s="442"/>
      <c r="C34" s="442"/>
      <c r="D34" s="442"/>
      <c r="E34" s="442"/>
      <c r="F34" s="442"/>
      <c r="G34" s="442"/>
      <c r="H34" s="442"/>
      <c r="I34" s="442"/>
      <c r="J34" s="442"/>
      <c r="K34" s="442"/>
      <c r="L34" s="442"/>
      <c r="M34" s="442"/>
      <c r="N34" s="442"/>
      <c r="O34" s="442"/>
      <c r="P34" s="442"/>
      <c r="Q34" s="442"/>
      <c r="R34" s="442"/>
      <c r="S34" s="442"/>
      <c r="T34" s="442"/>
      <c r="U34" s="442"/>
      <c r="V34" s="442"/>
      <c r="W34" s="442"/>
      <c r="X34" s="442"/>
      <c r="Y34" s="442"/>
      <c r="Z34" s="442"/>
    </row>
    <row r="35" spans="1:26" x14ac:dyDescent="0.2">
      <c r="A35" s="442"/>
      <c r="B35" s="442"/>
      <c r="C35" s="442"/>
      <c r="D35" s="442"/>
      <c r="E35" s="442"/>
      <c r="F35" s="442"/>
      <c r="G35" s="442"/>
      <c r="H35" s="442"/>
      <c r="I35" s="442"/>
      <c r="J35" s="442"/>
      <c r="K35" s="442"/>
      <c r="L35" s="442"/>
      <c r="M35" s="442"/>
      <c r="N35" s="442"/>
      <c r="O35" s="442"/>
      <c r="P35" s="442"/>
      <c r="Q35" s="442"/>
      <c r="R35" s="442"/>
      <c r="S35" s="442"/>
      <c r="T35" s="442"/>
      <c r="U35" s="442"/>
      <c r="V35" s="442"/>
      <c r="W35" s="442"/>
      <c r="X35" s="442"/>
      <c r="Y35" s="442"/>
      <c r="Z35" s="442"/>
    </row>
    <row r="36" spans="1:26" x14ac:dyDescent="0.2">
      <c r="A36" s="442"/>
      <c r="B36" s="442"/>
      <c r="C36" s="442"/>
      <c r="D36" s="442"/>
      <c r="E36" s="442"/>
      <c r="F36" s="442"/>
      <c r="G36" s="442"/>
      <c r="H36" s="442"/>
      <c r="I36" s="442"/>
      <c r="J36" s="442"/>
      <c r="K36" s="442"/>
      <c r="L36" s="442"/>
      <c r="M36" s="442"/>
      <c r="N36" s="442"/>
      <c r="O36" s="442"/>
      <c r="P36" s="442"/>
      <c r="Q36" s="442"/>
      <c r="R36" s="442"/>
      <c r="S36" s="442"/>
      <c r="T36" s="442"/>
      <c r="U36" s="442"/>
      <c r="V36" s="442"/>
      <c r="W36" s="442"/>
      <c r="X36" s="442"/>
      <c r="Y36" s="442"/>
      <c r="Z36" s="442"/>
    </row>
    <row r="37" spans="1:26" x14ac:dyDescent="0.2">
      <c r="A37" s="442"/>
      <c r="B37" s="442"/>
      <c r="C37" s="442"/>
      <c r="D37" s="442"/>
      <c r="E37" s="442"/>
      <c r="F37" s="442"/>
      <c r="G37" s="442"/>
      <c r="H37" s="442"/>
      <c r="I37" s="442"/>
      <c r="J37" s="442"/>
      <c r="K37" s="442"/>
      <c r="L37" s="442"/>
      <c r="M37" s="442"/>
      <c r="N37" s="442"/>
      <c r="O37" s="442"/>
      <c r="P37" s="442"/>
      <c r="Q37" s="442"/>
      <c r="R37" s="442"/>
      <c r="S37" s="442"/>
      <c r="T37" s="442"/>
      <c r="U37" s="442"/>
      <c r="V37" s="442"/>
      <c r="W37" s="442"/>
      <c r="X37" s="442"/>
      <c r="Y37" s="442"/>
      <c r="Z37" s="442"/>
    </row>
    <row r="38" spans="1:26" x14ac:dyDescent="0.2">
      <c r="A38" s="442"/>
      <c r="B38" s="442"/>
      <c r="C38" s="442"/>
      <c r="D38" s="442"/>
      <c r="E38" s="442"/>
      <c r="F38" s="442"/>
      <c r="G38" s="442"/>
      <c r="H38" s="442"/>
      <c r="I38" s="442"/>
      <c r="J38" s="442"/>
      <c r="K38" s="442"/>
      <c r="L38" s="442"/>
      <c r="M38" s="442"/>
      <c r="N38" s="442"/>
      <c r="O38" s="442"/>
      <c r="P38" s="442"/>
      <c r="Q38" s="442"/>
      <c r="R38" s="442"/>
      <c r="S38" s="442"/>
      <c r="T38" s="442"/>
      <c r="U38" s="442"/>
      <c r="V38" s="442"/>
      <c r="W38" s="442"/>
      <c r="X38" s="442"/>
      <c r="Y38" s="442"/>
      <c r="Z38" s="442"/>
    </row>
    <row r="39" spans="1:26" x14ac:dyDescent="0.2">
      <c r="A39" s="442"/>
      <c r="B39" s="442"/>
      <c r="C39" s="442"/>
      <c r="D39" s="442"/>
      <c r="E39" s="442"/>
      <c r="F39" s="442"/>
      <c r="G39" s="442"/>
      <c r="H39" s="442"/>
      <c r="I39" s="442"/>
      <c r="J39" s="442"/>
      <c r="K39" s="442"/>
      <c r="L39" s="442"/>
      <c r="M39" s="442"/>
      <c r="N39" s="442"/>
      <c r="O39" s="442"/>
      <c r="P39" s="442"/>
      <c r="Q39" s="442"/>
      <c r="R39" s="442"/>
      <c r="S39" s="442"/>
      <c r="T39" s="442"/>
      <c r="U39" s="442"/>
      <c r="V39" s="442"/>
      <c r="W39" s="442"/>
      <c r="X39" s="442"/>
      <c r="Y39" s="442"/>
      <c r="Z39" s="442"/>
    </row>
    <row r="40" spans="1:26" x14ac:dyDescent="0.2">
      <c r="A40" s="442"/>
      <c r="B40" s="442"/>
      <c r="C40" s="442"/>
      <c r="D40" s="442"/>
      <c r="E40" s="442"/>
      <c r="F40" s="442"/>
      <c r="G40" s="442"/>
      <c r="H40" s="442"/>
      <c r="I40" s="442"/>
      <c r="J40" s="442"/>
      <c r="K40" s="442"/>
      <c r="L40" s="442"/>
      <c r="M40" s="442"/>
      <c r="N40" s="442"/>
      <c r="O40" s="442"/>
      <c r="P40" s="442"/>
      <c r="Q40" s="442"/>
      <c r="R40" s="442"/>
      <c r="S40" s="442"/>
      <c r="T40" s="442"/>
      <c r="U40" s="442"/>
      <c r="V40" s="442"/>
      <c r="W40" s="442"/>
      <c r="X40" s="442"/>
      <c r="Y40" s="442"/>
      <c r="Z40" s="442"/>
    </row>
    <row r="41" spans="1:26" x14ac:dyDescent="0.2">
      <c r="A41" s="442"/>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row>
    <row r="42" spans="1:26" x14ac:dyDescent="0.2">
      <c r="A42" s="442"/>
      <c r="B42" s="442"/>
      <c r="C42" s="442"/>
      <c r="D42" s="442"/>
      <c r="E42" s="442"/>
      <c r="F42" s="442"/>
      <c r="G42" s="442"/>
      <c r="H42" s="442"/>
      <c r="I42" s="442"/>
      <c r="J42" s="442"/>
      <c r="K42" s="442"/>
      <c r="L42" s="442"/>
      <c r="M42" s="442"/>
      <c r="N42" s="442"/>
      <c r="O42" s="442"/>
      <c r="P42" s="442"/>
      <c r="Q42" s="442"/>
      <c r="R42" s="442"/>
      <c r="S42" s="442"/>
      <c r="T42" s="442"/>
      <c r="U42" s="442"/>
      <c r="V42" s="442"/>
      <c r="W42" s="442"/>
      <c r="X42" s="442"/>
      <c r="Y42" s="442"/>
      <c r="Z42" s="442"/>
    </row>
    <row r="43" spans="1:26" x14ac:dyDescent="0.2">
      <c r="A43" s="442"/>
      <c r="B43" s="442"/>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row>
    <row r="44" spans="1:26" x14ac:dyDescent="0.2">
      <c r="A44" s="442"/>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row>
    <row r="45" spans="1:26" x14ac:dyDescent="0.2">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row>
    <row r="46" spans="1:26" x14ac:dyDescent="0.2">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row>
    <row r="47" spans="1:26" x14ac:dyDescent="0.2">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row>
    <row r="48" spans="1:26" x14ac:dyDescent="0.2">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row>
    <row r="49" spans="1:26" x14ac:dyDescent="0.2">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row>
    <row r="50" spans="1:26" x14ac:dyDescent="0.2">
      <c r="A50" s="442"/>
      <c r="B50" s="442"/>
      <c r="C50" s="442"/>
      <c r="D50" s="442"/>
      <c r="E50" s="442"/>
      <c r="F50" s="442"/>
      <c r="G50" s="442"/>
      <c r="H50" s="442"/>
      <c r="I50" s="442"/>
      <c r="J50" s="442"/>
      <c r="K50" s="442"/>
      <c r="L50" s="442"/>
      <c r="M50" s="442"/>
      <c r="N50" s="442"/>
      <c r="O50" s="442"/>
      <c r="P50" s="442"/>
      <c r="Q50" s="442"/>
      <c r="R50" s="442"/>
      <c r="S50" s="442"/>
      <c r="T50" s="442"/>
      <c r="U50" s="442"/>
      <c r="V50" s="442"/>
      <c r="W50" s="442"/>
      <c r="X50" s="442"/>
      <c r="Y50" s="442"/>
      <c r="Z50" s="442"/>
    </row>
    <row r="51" spans="1:26" x14ac:dyDescent="0.2">
      <c r="A51" s="442"/>
      <c r="B51" s="442"/>
      <c r="C51" s="442"/>
      <c r="D51" s="442"/>
      <c r="E51" s="442"/>
      <c r="F51" s="442"/>
      <c r="G51" s="442"/>
      <c r="H51" s="442"/>
      <c r="I51" s="442"/>
      <c r="J51" s="442"/>
      <c r="K51" s="442"/>
      <c r="L51" s="442"/>
      <c r="M51" s="442"/>
      <c r="N51" s="442"/>
      <c r="O51" s="442"/>
      <c r="P51" s="442"/>
      <c r="Q51" s="442"/>
      <c r="R51" s="442"/>
      <c r="S51" s="442"/>
      <c r="T51" s="442"/>
      <c r="U51" s="442"/>
      <c r="V51" s="442"/>
      <c r="W51" s="442"/>
      <c r="X51" s="442"/>
      <c r="Y51" s="442"/>
      <c r="Z51" s="442"/>
    </row>
    <row r="52" spans="1:26" x14ac:dyDescent="0.2">
      <c r="A52" s="442"/>
      <c r="B52" s="442"/>
      <c r="C52" s="442"/>
      <c r="D52" s="442"/>
      <c r="E52" s="442"/>
      <c r="F52" s="442"/>
      <c r="G52" s="442"/>
      <c r="H52" s="442"/>
      <c r="I52" s="442"/>
      <c r="J52" s="442"/>
      <c r="K52" s="442"/>
      <c r="L52" s="442"/>
      <c r="M52" s="442"/>
      <c r="N52" s="442"/>
      <c r="O52" s="442"/>
      <c r="P52" s="442"/>
      <c r="Q52" s="442"/>
      <c r="R52" s="442"/>
      <c r="S52" s="442"/>
      <c r="T52" s="442"/>
      <c r="U52" s="442"/>
      <c r="V52" s="442"/>
      <c r="W52" s="442"/>
      <c r="X52" s="442"/>
      <c r="Y52" s="442"/>
      <c r="Z52" s="442"/>
    </row>
    <row r="53" spans="1:26" x14ac:dyDescent="0.2">
      <c r="A53" s="442"/>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row>
    <row r="54" spans="1:26" x14ac:dyDescent="0.2">
      <c r="A54" s="442"/>
      <c r="B54" s="442"/>
      <c r="C54" s="442"/>
      <c r="D54" s="442"/>
      <c r="E54" s="442"/>
      <c r="F54" s="442"/>
      <c r="G54" s="442"/>
      <c r="H54" s="442"/>
      <c r="I54" s="442"/>
      <c r="J54" s="442"/>
      <c r="K54" s="442"/>
      <c r="L54" s="442"/>
      <c r="M54" s="442"/>
      <c r="N54" s="442"/>
      <c r="O54" s="442"/>
      <c r="P54" s="442"/>
      <c r="Q54" s="442"/>
      <c r="R54" s="442"/>
      <c r="S54" s="442"/>
      <c r="T54" s="442"/>
      <c r="U54" s="442"/>
      <c r="V54" s="442"/>
      <c r="W54" s="442"/>
      <c r="X54" s="442"/>
      <c r="Y54" s="442"/>
      <c r="Z54" s="442"/>
    </row>
    <row r="55" spans="1:26" x14ac:dyDescent="0.2">
      <c r="A55" s="442"/>
      <c r="B55" s="442"/>
      <c r="C55" s="442"/>
      <c r="D55" s="442"/>
      <c r="E55" s="442"/>
      <c r="F55" s="442"/>
      <c r="G55" s="442"/>
      <c r="H55" s="442"/>
      <c r="I55" s="442"/>
      <c r="J55" s="442"/>
      <c r="K55" s="442"/>
      <c r="L55" s="442"/>
      <c r="M55" s="442"/>
      <c r="N55" s="442"/>
      <c r="O55" s="442"/>
      <c r="P55" s="442"/>
      <c r="Q55" s="442"/>
      <c r="R55" s="442"/>
      <c r="S55" s="442"/>
      <c r="T55" s="442"/>
      <c r="U55" s="442"/>
      <c r="V55" s="442"/>
      <c r="W55" s="442"/>
      <c r="X55" s="442"/>
      <c r="Y55" s="442"/>
      <c r="Z55" s="442"/>
    </row>
    <row r="56" spans="1:26" x14ac:dyDescent="0.2">
      <c r="A56" s="442"/>
      <c r="B56" s="442"/>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2"/>
    </row>
    <row r="57" spans="1:26" x14ac:dyDescent="0.2">
      <c r="A57" s="442"/>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row>
    <row r="58" spans="1:26" x14ac:dyDescent="0.2">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row>
    <row r="59" spans="1:26" x14ac:dyDescent="0.2">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row>
    <row r="60" spans="1:26" x14ac:dyDescent="0.2">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row>
    <row r="61" spans="1:26" x14ac:dyDescent="0.2">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row>
    <row r="62" spans="1:26" x14ac:dyDescent="0.2">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row>
    <row r="63" spans="1:26" x14ac:dyDescent="0.2">
      <c r="A63" s="442"/>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row>
    <row r="64" spans="1:26" x14ac:dyDescent="0.2">
      <c r="A64" s="442"/>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row>
    <row r="65" spans="1:26" x14ac:dyDescent="0.2">
      <c r="A65" s="442"/>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row>
    <row r="66" spans="1:26" x14ac:dyDescent="0.2">
      <c r="A66" s="442"/>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row>
    <row r="67" spans="1:26" x14ac:dyDescent="0.2">
      <c r="A67" s="442"/>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row>
    <row r="68" spans="1:26" x14ac:dyDescent="0.2">
      <c r="A68" s="442"/>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row>
    <row r="69" spans="1:26" x14ac:dyDescent="0.2">
      <c r="A69" s="442"/>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row>
    <row r="70" spans="1:26" x14ac:dyDescent="0.2">
      <c r="A70" s="442"/>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row>
    <row r="71" spans="1:26" x14ac:dyDescent="0.2">
      <c r="A71" s="442"/>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row>
    <row r="72" spans="1:26" x14ac:dyDescent="0.2">
      <c r="A72" s="442"/>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row>
    <row r="73" spans="1:26" x14ac:dyDescent="0.2">
      <c r="A73" s="442"/>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row>
    <row r="74" spans="1:26" x14ac:dyDescent="0.2">
      <c r="A74" s="442"/>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row>
    <row r="75" spans="1:26" x14ac:dyDescent="0.2">
      <c r="A75" s="442"/>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row>
    <row r="76" spans="1:26" x14ac:dyDescent="0.2">
      <c r="A76" s="442"/>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row>
    <row r="77" spans="1:26" x14ac:dyDescent="0.2">
      <c r="A77" s="442"/>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row>
    <row r="78" spans="1:26" x14ac:dyDescent="0.2">
      <c r="A78" s="442"/>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row>
    <row r="79" spans="1:26" x14ac:dyDescent="0.2">
      <c r="A79" s="442"/>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row>
    <row r="80" spans="1:26" x14ac:dyDescent="0.2">
      <c r="A80" s="442"/>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row>
    <row r="81" spans="1:26" x14ac:dyDescent="0.2">
      <c r="A81" s="442"/>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row>
    <row r="82" spans="1:26" x14ac:dyDescent="0.2">
      <c r="A82" s="442"/>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row>
    <row r="83" spans="1:26" x14ac:dyDescent="0.2">
      <c r="A83" s="442"/>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row>
    <row r="84" spans="1:26" x14ac:dyDescent="0.2">
      <c r="A84" s="442"/>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row>
    <row r="85" spans="1:26" x14ac:dyDescent="0.2">
      <c r="A85" s="442"/>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row>
    <row r="86" spans="1:26" x14ac:dyDescent="0.2">
      <c r="A86" s="442"/>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row>
    <row r="87" spans="1:26" x14ac:dyDescent="0.2">
      <c r="A87" s="442"/>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row>
    <row r="88" spans="1:26" x14ac:dyDescent="0.2">
      <c r="A88" s="442"/>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row>
    <row r="89" spans="1:26" x14ac:dyDescent="0.2">
      <c r="A89" s="442"/>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row>
    <row r="90" spans="1:26" x14ac:dyDescent="0.2">
      <c r="A90" s="442"/>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row>
    <row r="91" spans="1:26" x14ac:dyDescent="0.2">
      <c r="A91" s="442"/>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row>
    <row r="92" spans="1:26" x14ac:dyDescent="0.2">
      <c r="A92" s="442"/>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row>
    <row r="93" spans="1:26" x14ac:dyDescent="0.2">
      <c r="A93" s="442"/>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row>
    <row r="94" spans="1:26" x14ac:dyDescent="0.2">
      <c r="A94" s="442"/>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row>
    <row r="95" spans="1:26" x14ac:dyDescent="0.2">
      <c r="A95" s="442"/>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row>
    <row r="96" spans="1:26" x14ac:dyDescent="0.2">
      <c r="A96" s="442"/>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row>
    <row r="97" spans="1:26" x14ac:dyDescent="0.2">
      <c r="A97" s="442"/>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row>
    <row r="98" spans="1:26" x14ac:dyDescent="0.2">
      <c r="A98" s="442"/>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row>
    <row r="99" spans="1:26" x14ac:dyDescent="0.2">
      <c r="A99" s="442"/>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row>
    <row r="100" spans="1:26" x14ac:dyDescent="0.2">
      <c r="A100" s="442"/>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row>
  </sheetData>
  <sheetProtection algorithmName="SHA-512" hashValue="nf7XiKigoV5yGD1X8thpb/3Qmh7eieKbRO7XOOIWXyunrHQ75cqpjZpPyFl+3FixAmYsa9jVUduriMXlglPeUQ==" saltValue="awq7JAHih7Z1lIIFS/V/2A==" spinCount="100000" sheet="1" selectLockedCells="1"/>
  <phoneticPr fontId="8" type="noConversion"/>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55A2-5A93-4CF1-B6E0-C6E629E368E8}">
  <sheetPr>
    <tabColor theme="1"/>
  </sheetPr>
  <dimension ref="A1:I34"/>
  <sheetViews>
    <sheetView workbookViewId="0">
      <selection activeCell="I3" sqref="I3"/>
    </sheetView>
  </sheetViews>
  <sheetFormatPr defaultRowHeight="16.5" x14ac:dyDescent="0.3"/>
  <cols>
    <col min="3" max="3" width="12.875" bestFit="1" customWidth="1"/>
  </cols>
  <sheetData>
    <row r="1" spans="1:9" x14ac:dyDescent="0.3">
      <c r="A1" t="s">
        <v>691</v>
      </c>
      <c r="B1" t="s">
        <v>692</v>
      </c>
      <c r="C1" t="s">
        <v>693</v>
      </c>
      <c r="E1" s="2" t="s">
        <v>694</v>
      </c>
      <c r="I1" t="s">
        <v>695</v>
      </c>
    </row>
    <row r="2" spans="1:9" x14ac:dyDescent="0.3">
      <c r="E2" s="3" t="s">
        <v>696</v>
      </c>
      <c r="G2">
        <v>1</v>
      </c>
    </row>
    <row r="3" spans="1:9" x14ac:dyDescent="0.3">
      <c r="A3">
        <v>2019</v>
      </c>
      <c r="B3">
        <v>0</v>
      </c>
      <c r="C3" s="1">
        <v>2019</v>
      </c>
      <c r="E3" s="3" t="s">
        <v>697</v>
      </c>
      <c r="G3">
        <v>0.90718500000000002</v>
      </c>
      <c r="I3" t="s">
        <v>740</v>
      </c>
    </row>
    <row r="4" spans="1:9" x14ac:dyDescent="0.3">
      <c r="A4">
        <v>2020</v>
      </c>
      <c r="B4">
        <v>6</v>
      </c>
      <c r="C4" s="1">
        <v>2020</v>
      </c>
      <c r="E4" s="3" t="s">
        <v>698</v>
      </c>
      <c r="G4">
        <v>1.0160499999999999</v>
      </c>
      <c r="I4" t="s">
        <v>741</v>
      </c>
    </row>
    <row r="5" spans="1:9" x14ac:dyDescent="0.3">
      <c r="A5">
        <v>2021</v>
      </c>
      <c r="B5">
        <v>7</v>
      </c>
      <c r="C5" s="1">
        <v>2021</v>
      </c>
      <c r="E5" s="3" t="s">
        <v>699</v>
      </c>
      <c r="G5">
        <v>4.53592E-4</v>
      </c>
    </row>
    <row r="6" spans="1:9" x14ac:dyDescent="0.3">
      <c r="A6">
        <v>2022</v>
      </c>
      <c r="B6">
        <v>8</v>
      </c>
      <c r="C6" s="1" t="s">
        <v>700</v>
      </c>
      <c r="E6" s="3" t="s">
        <v>701</v>
      </c>
      <c r="G6">
        <v>1E-3</v>
      </c>
    </row>
    <row r="7" spans="1:9" x14ac:dyDescent="0.3">
      <c r="A7">
        <v>2023</v>
      </c>
      <c r="B7">
        <v>9</v>
      </c>
      <c r="E7" t="s">
        <v>702</v>
      </c>
      <c r="G7">
        <v>39.368000000000002</v>
      </c>
    </row>
    <row r="8" spans="1:9" x14ac:dyDescent="0.3">
      <c r="A8">
        <v>2024</v>
      </c>
      <c r="B8">
        <v>10</v>
      </c>
    </row>
    <row r="9" spans="1:9" x14ac:dyDescent="0.3">
      <c r="A9">
        <v>2025</v>
      </c>
      <c r="B9">
        <v>11</v>
      </c>
    </row>
    <row r="10" spans="1:9" x14ac:dyDescent="0.3">
      <c r="A10">
        <v>2026</v>
      </c>
    </row>
    <row r="11" spans="1:9" x14ac:dyDescent="0.3">
      <c r="A11">
        <v>2027</v>
      </c>
    </row>
    <row r="12" spans="1:9" x14ac:dyDescent="0.3">
      <c r="A12">
        <v>2028</v>
      </c>
    </row>
    <row r="13" spans="1:9" x14ac:dyDescent="0.3">
      <c r="A13">
        <v>2029</v>
      </c>
    </row>
    <row r="14" spans="1:9" x14ac:dyDescent="0.3">
      <c r="A14">
        <v>2030</v>
      </c>
    </row>
    <row r="15" spans="1:9" x14ac:dyDescent="0.3">
      <c r="A15">
        <v>2031</v>
      </c>
    </row>
    <row r="16" spans="1:9" x14ac:dyDescent="0.3">
      <c r="A16">
        <v>2032</v>
      </c>
    </row>
    <row r="17" spans="1:1" x14ac:dyDescent="0.3">
      <c r="A17">
        <v>2033</v>
      </c>
    </row>
    <row r="18" spans="1:1" x14ac:dyDescent="0.3">
      <c r="A18">
        <v>2034</v>
      </c>
    </row>
    <row r="19" spans="1:1" x14ac:dyDescent="0.3">
      <c r="A19">
        <v>2035</v>
      </c>
    </row>
    <row r="20" spans="1:1" x14ac:dyDescent="0.3">
      <c r="A20">
        <v>2036</v>
      </c>
    </row>
    <row r="21" spans="1:1" x14ac:dyDescent="0.3">
      <c r="A21">
        <v>2037</v>
      </c>
    </row>
    <row r="22" spans="1:1" x14ac:dyDescent="0.3">
      <c r="A22">
        <v>2038</v>
      </c>
    </row>
    <row r="23" spans="1:1" x14ac:dyDescent="0.3">
      <c r="A23">
        <v>2039</v>
      </c>
    </row>
    <row r="24" spans="1:1" x14ac:dyDescent="0.3">
      <c r="A24">
        <v>2040</v>
      </c>
    </row>
    <row r="25" spans="1:1" x14ac:dyDescent="0.3">
      <c r="A25">
        <v>2041</v>
      </c>
    </row>
    <row r="26" spans="1:1" x14ac:dyDescent="0.3">
      <c r="A26">
        <v>2042</v>
      </c>
    </row>
    <row r="27" spans="1:1" x14ac:dyDescent="0.3">
      <c r="A27">
        <v>2043</v>
      </c>
    </row>
    <row r="28" spans="1:1" x14ac:dyDescent="0.3">
      <c r="A28">
        <v>2044</v>
      </c>
    </row>
    <row r="29" spans="1:1" x14ac:dyDescent="0.3">
      <c r="A29">
        <v>2045</v>
      </c>
    </row>
    <row r="30" spans="1:1" x14ac:dyDescent="0.3">
      <c r="A30">
        <v>2046</v>
      </c>
    </row>
    <row r="31" spans="1:1" x14ac:dyDescent="0.3">
      <c r="A31">
        <v>2047</v>
      </c>
    </row>
    <row r="32" spans="1:1" x14ac:dyDescent="0.3">
      <c r="A32">
        <v>2048</v>
      </c>
    </row>
    <row r="33" spans="1:1" x14ac:dyDescent="0.3">
      <c r="A33">
        <v>2049</v>
      </c>
    </row>
    <row r="34" spans="1:1" x14ac:dyDescent="0.3">
      <c r="A34">
        <v>2050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1D260-BDA4-4951-984E-E6C890A1D248}">
  <sheetPr>
    <tabColor theme="1"/>
  </sheetPr>
  <dimension ref="A1:S143"/>
  <sheetViews>
    <sheetView zoomScale="55" zoomScaleNormal="55" workbookViewId="0">
      <selection activeCell="O48" sqref="O48"/>
    </sheetView>
  </sheetViews>
  <sheetFormatPr defaultColWidth="8.375" defaultRowHeight="16.5" x14ac:dyDescent="0.3"/>
  <cols>
    <col min="1" max="1" width="8.375" style="113"/>
    <col min="2" max="2" width="61.875" style="113"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 min="20" max="16384" width="8.375" style="75"/>
  </cols>
  <sheetData>
    <row r="1" spans="1:19" ht="21.75" x14ac:dyDescent="0.3">
      <c r="A1" s="88" t="s">
        <v>703</v>
      </c>
      <c r="B1" s="89"/>
      <c r="C1" s="114" t="s">
        <v>704</v>
      </c>
      <c r="D1" s="114"/>
      <c r="E1" s="114"/>
      <c r="F1" s="114"/>
      <c r="G1" s="114"/>
      <c r="H1" s="114"/>
      <c r="I1" s="114"/>
      <c r="J1" s="114"/>
      <c r="K1" s="114"/>
      <c r="L1" s="114"/>
      <c r="M1" s="114"/>
      <c r="N1" s="114"/>
      <c r="O1" s="114"/>
      <c r="P1" s="114"/>
      <c r="Q1" s="114"/>
      <c r="R1" s="114"/>
      <c r="S1" s="30"/>
    </row>
    <row r="2" spans="1:19" s="76" customFormat="1" ht="53.25" customHeight="1" x14ac:dyDescent="0.25">
      <c r="A2" s="90"/>
      <c r="B2" s="91" t="s">
        <v>705</v>
      </c>
      <c r="C2" s="22"/>
      <c r="D2" s="22"/>
      <c r="E2" s="22"/>
      <c r="F2" s="86" t="s">
        <v>742</v>
      </c>
      <c r="G2" s="22"/>
      <c r="H2" s="22"/>
      <c r="I2" s="22"/>
      <c r="J2" s="22"/>
      <c r="K2" s="22"/>
      <c r="L2" s="22"/>
      <c r="M2" s="22"/>
      <c r="N2" s="22"/>
      <c r="O2" s="22"/>
      <c r="P2" s="86" t="s">
        <v>742</v>
      </c>
      <c r="Q2" s="22"/>
      <c r="R2" s="22"/>
      <c r="S2" s="31"/>
    </row>
    <row r="3" spans="1:19" ht="15" customHeight="1" x14ac:dyDescent="0.25">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ht="15.75" x14ac:dyDescent="0.25">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ht="15" x14ac:dyDescent="0.2">
      <c r="A5" s="94"/>
      <c r="B5" s="112"/>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ht="15.75" x14ac:dyDescent="0.25">
      <c r="A6" s="95" t="s">
        <v>130</v>
      </c>
      <c r="B6" s="96"/>
      <c r="C6" s="5"/>
      <c r="D6" s="5"/>
      <c r="E6" s="5"/>
      <c r="F6" s="5"/>
      <c r="G6" s="5"/>
      <c r="H6" s="5"/>
      <c r="I6" s="5"/>
      <c r="J6" s="5"/>
      <c r="K6" s="5"/>
      <c r="L6" s="5"/>
      <c r="M6" s="5"/>
      <c r="N6" s="5"/>
      <c r="O6" s="5"/>
      <c r="P6" s="5"/>
      <c r="Q6" s="5"/>
      <c r="R6" s="5"/>
      <c r="S6" s="33"/>
    </row>
    <row r="7" spans="1:19" ht="15" x14ac:dyDescent="0.2">
      <c r="A7" s="89"/>
      <c r="B7" s="97" t="s">
        <v>139</v>
      </c>
      <c r="C7" s="6">
        <v>324380.82394802512</v>
      </c>
      <c r="D7" s="6">
        <v>150096.42368593236</v>
      </c>
      <c r="E7" s="6">
        <v>69892.348264648448</v>
      </c>
      <c r="F7" s="6"/>
      <c r="G7" s="6">
        <v>240812.26382978723</v>
      </c>
      <c r="H7" s="6">
        <v>147237.73583774187</v>
      </c>
      <c r="I7" s="6">
        <v>56624.937224963855</v>
      </c>
      <c r="J7" s="6">
        <v>104089.33917396492</v>
      </c>
      <c r="K7" s="6">
        <v>72487.407367486303</v>
      </c>
      <c r="L7" s="6">
        <v>39956.317438531769</v>
      </c>
      <c r="M7" s="6">
        <v>159059.8031901189</v>
      </c>
      <c r="N7" s="6">
        <v>56266.409711706481</v>
      </c>
      <c r="O7" s="6">
        <v>49347.294202595818</v>
      </c>
      <c r="P7" s="6"/>
      <c r="Q7" s="6">
        <v>98921.418181818182</v>
      </c>
      <c r="R7" s="6">
        <v>145276.69957239673</v>
      </c>
      <c r="S7" s="61">
        <f>SUMPRODUCT(C7:R7,$C$92:$R$92)/SUM($C$92:$R$92)</f>
        <v>168097.02033717948</v>
      </c>
    </row>
    <row r="8" spans="1:19" ht="15" x14ac:dyDescent="0.2">
      <c r="A8" s="89"/>
      <c r="B8" s="97" t="s">
        <v>140</v>
      </c>
      <c r="C8" s="6">
        <v>3957.2220855712062</v>
      </c>
      <c r="D8" s="6">
        <v>5203.2442093678874</v>
      </c>
      <c r="E8" s="6">
        <v>0</v>
      </c>
      <c r="F8" s="6"/>
      <c r="G8" s="6">
        <v>932.76893617021267</v>
      </c>
      <c r="H8" s="6">
        <v>788</v>
      </c>
      <c r="I8" s="6">
        <v>398.72664791998966</v>
      </c>
      <c r="J8" s="6">
        <v>156.80000000000001</v>
      </c>
      <c r="K8" s="6">
        <v>0</v>
      </c>
      <c r="L8" s="6">
        <v>1249.7019999999998</v>
      </c>
      <c r="M8" s="6">
        <v>1984.7117779474513</v>
      </c>
      <c r="N8" s="6">
        <v>376.31016042780755</v>
      </c>
      <c r="O8" s="6">
        <v>971.36</v>
      </c>
      <c r="P8" s="6"/>
      <c r="Q8" s="6">
        <v>2736.0917508417506</v>
      </c>
      <c r="R8" s="6">
        <v>792.70103360370797</v>
      </c>
      <c r="S8" s="61">
        <f t="shared" ref="S8:S24" si="0">SUMPRODUCT(C8:R8,$C$92:$R$92)/SUM($C$92:$R$92)</f>
        <v>2035.7365822821928</v>
      </c>
    </row>
    <row r="9" spans="1:19" ht="15" x14ac:dyDescent="0.2">
      <c r="A9" s="89"/>
      <c r="B9" s="97" t="s">
        <v>141</v>
      </c>
      <c r="C9" s="6">
        <v>3072.3072052401749</v>
      </c>
      <c r="D9" s="6">
        <v>3954.1455834242088</v>
      </c>
      <c r="E9" s="6">
        <v>14323.829406249997</v>
      </c>
      <c r="F9" s="6"/>
      <c r="G9" s="6">
        <v>9247.3842553191498</v>
      </c>
      <c r="H9" s="6">
        <v>11701.280913978495</v>
      </c>
      <c r="I9" s="6">
        <v>7783.5669345794413</v>
      </c>
      <c r="J9" s="6">
        <v>15740.71</v>
      </c>
      <c r="K9" s="6">
        <v>2948.9213793103445</v>
      </c>
      <c r="L9" s="6">
        <v>6624.5491969981231</v>
      </c>
      <c r="M9" s="6">
        <v>4095.2838723404257</v>
      </c>
      <c r="N9" s="6">
        <v>4825.4331550802144</v>
      </c>
      <c r="O9" s="6">
        <v>3069.45</v>
      </c>
      <c r="P9" s="6"/>
      <c r="Q9" s="6">
        <v>5841.3430931537605</v>
      </c>
      <c r="R9" s="6">
        <v>10348.914484356894</v>
      </c>
      <c r="S9" s="61">
        <f t="shared" si="0"/>
        <v>6785.0983119438615</v>
      </c>
    </row>
    <row r="10" spans="1:19" ht="15" x14ac:dyDescent="0.2">
      <c r="A10" s="89"/>
      <c r="B10" s="97" t="s">
        <v>142</v>
      </c>
      <c r="C10" s="6">
        <v>0</v>
      </c>
      <c r="D10" s="6">
        <v>631.6276556225813</v>
      </c>
      <c r="E10" s="6">
        <v>0</v>
      </c>
      <c r="F10" s="6"/>
      <c r="G10" s="6">
        <v>0</v>
      </c>
      <c r="H10" s="6">
        <v>0</v>
      </c>
      <c r="I10" s="6">
        <v>0</v>
      </c>
      <c r="J10" s="6">
        <v>0</v>
      </c>
      <c r="K10" s="6">
        <v>0</v>
      </c>
      <c r="L10" s="6">
        <v>0</v>
      </c>
      <c r="M10" s="6">
        <v>433.82965899614453</v>
      </c>
      <c r="N10" s="6">
        <v>0</v>
      </c>
      <c r="O10" s="6">
        <v>0</v>
      </c>
      <c r="P10" s="6"/>
      <c r="Q10" s="6">
        <v>0</v>
      </c>
      <c r="R10" s="6">
        <v>0</v>
      </c>
      <c r="S10" s="61">
        <f t="shared" si="0"/>
        <v>109.8273738789576</v>
      </c>
    </row>
    <row r="11" spans="1:19" ht="15" x14ac:dyDescent="0.2">
      <c r="A11" s="89"/>
      <c r="B11" s="97" t="s">
        <v>143</v>
      </c>
      <c r="C11" s="6">
        <v>11420.162711892375</v>
      </c>
      <c r="D11" s="6">
        <v>22128.324746995379</v>
      </c>
      <c r="E11" s="6">
        <v>6122.7709967000328</v>
      </c>
      <c r="F11" s="6"/>
      <c r="G11" s="6">
        <v>0</v>
      </c>
      <c r="H11" s="6">
        <v>8069.6865174275244</v>
      </c>
      <c r="I11" s="6">
        <v>11531.324663574416</v>
      </c>
      <c r="J11" s="6">
        <v>3049.2386267075603</v>
      </c>
      <c r="K11" s="6">
        <v>8698.0991158891538</v>
      </c>
      <c r="L11" s="6">
        <v>18417.748444836358</v>
      </c>
      <c r="M11" s="6">
        <v>3743.6277285856618</v>
      </c>
      <c r="N11" s="6">
        <v>7924.9640226564279</v>
      </c>
      <c r="O11" s="6">
        <v>406.91960745483084</v>
      </c>
      <c r="P11" s="6"/>
      <c r="Q11" s="6">
        <v>2648.8150308841514</v>
      </c>
      <c r="R11" s="6">
        <v>6844.7671551206104</v>
      </c>
      <c r="S11" s="61">
        <f t="shared" si="0"/>
        <v>8519.5438895385523</v>
      </c>
    </row>
    <row r="12" spans="1:19" ht="15" x14ac:dyDescent="0.2">
      <c r="A12" s="89"/>
      <c r="B12" s="97" t="s">
        <v>144</v>
      </c>
      <c r="C12" s="6">
        <v>9909.0555585351522</v>
      </c>
      <c r="D12" s="6">
        <v>2921.7806265301756</v>
      </c>
      <c r="E12" s="6">
        <v>1520.4495874561458</v>
      </c>
      <c r="F12" s="6"/>
      <c r="G12" s="6">
        <v>0</v>
      </c>
      <c r="H12" s="6">
        <v>5450.1305248200424</v>
      </c>
      <c r="I12" s="6">
        <v>5484.7574543677383</v>
      </c>
      <c r="J12" s="6">
        <v>10269.642525660462</v>
      </c>
      <c r="K12" s="6">
        <v>0</v>
      </c>
      <c r="L12" s="6">
        <v>197.72659571711915</v>
      </c>
      <c r="M12" s="6">
        <v>46122.447289702832</v>
      </c>
      <c r="N12" s="6">
        <v>1706.2185815274654</v>
      </c>
      <c r="O12" s="6">
        <v>623.51486021500364</v>
      </c>
      <c r="P12" s="6"/>
      <c r="Q12" s="6">
        <v>12603.321259405582</v>
      </c>
      <c r="R12" s="6">
        <v>2535.345353547862</v>
      </c>
      <c r="S12" s="61">
        <f t="shared" si="0"/>
        <v>8417.0773828895126</v>
      </c>
    </row>
    <row r="13" spans="1:19" ht="15" x14ac:dyDescent="0.2">
      <c r="A13" s="89"/>
      <c r="B13" s="97" t="s">
        <v>145</v>
      </c>
      <c r="C13" s="6">
        <v>4177.2893049490522</v>
      </c>
      <c r="D13" s="6">
        <v>1964.9001670784623</v>
      </c>
      <c r="E13" s="6">
        <v>0</v>
      </c>
      <c r="F13" s="6"/>
      <c r="G13" s="6">
        <v>0</v>
      </c>
      <c r="H13" s="6">
        <v>0</v>
      </c>
      <c r="I13" s="6">
        <v>1647.5</v>
      </c>
      <c r="J13" s="6">
        <v>0</v>
      </c>
      <c r="K13" s="6">
        <v>22.344827586206897</v>
      </c>
      <c r="L13" s="6">
        <v>0</v>
      </c>
      <c r="M13" s="6">
        <v>480.56600000000003</v>
      </c>
      <c r="N13" s="6">
        <v>537.27732269093326</v>
      </c>
      <c r="O13" s="6">
        <v>1638.72</v>
      </c>
      <c r="P13" s="6"/>
      <c r="Q13" s="6">
        <v>591.71212121212125</v>
      </c>
      <c r="R13" s="6">
        <v>297.06770402188721</v>
      </c>
      <c r="S13" s="61">
        <f t="shared" si="0"/>
        <v>1303.1956654065436</v>
      </c>
    </row>
    <row r="14" spans="1:19" ht="15" x14ac:dyDescent="0.2">
      <c r="A14" s="89"/>
      <c r="B14" s="97" t="s">
        <v>146</v>
      </c>
      <c r="C14" s="6">
        <v>10758.218995985069</v>
      </c>
      <c r="D14" s="6">
        <v>15676.641114400765</v>
      </c>
      <c r="E14" s="6">
        <v>3071.3714544919344</v>
      </c>
      <c r="F14" s="6"/>
      <c r="G14" s="6">
        <v>5551.1861702127671</v>
      </c>
      <c r="H14" s="6">
        <v>2790.3623901811402</v>
      </c>
      <c r="I14" s="6">
        <v>3760.4729096011733</v>
      </c>
      <c r="J14" s="6">
        <v>1952.6398914917313</v>
      </c>
      <c r="K14" s="6">
        <v>2886.7021829877463</v>
      </c>
      <c r="L14" s="6">
        <v>7538.686572263402</v>
      </c>
      <c r="M14" s="6">
        <v>11173.678310539892</v>
      </c>
      <c r="N14" s="6">
        <v>2193.6376227257465</v>
      </c>
      <c r="O14" s="6">
        <v>3738.36</v>
      </c>
      <c r="P14" s="6"/>
      <c r="Q14" s="6">
        <v>7391.2809512377244</v>
      </c>
      <c r="R14" s="6">
        <v>3236.71718818729</v>
      </c>
      <c r="S14" s="61">
        <f t="shared" si="0"/>
        <v>7370.2798309521104</v>
      </c>
    </row>
    <row r="15" spans="1:19" ht="15" x14ac:dyDescent="0.2">
      <c r="A15" s="89"/>
      <c r="B15" s="97" t="s">
        <v>147</v>
      </c>
      <c r="C15" s="6">
        <v>18178.195383355185</v>
      </c>
      <c r="D15" s="6">
        <v>11883.181808201693</v>
      </c>
      <c r="E15" s="6">
        <v>0</v>
      </c>
      <c r="F15" s="6"/>
      <c r="G15" s="6">
        <v>7155.64</v>
      </c>
      <c r="H15" s="6">
        <v>0</v>
      </c>
      <c r="I15" s="6">
        <v>0</v>
      </c>
      <c r="J15" s="6">
        <v>0</v>
      </c>
      <c r="K15" s="6">
        <v>3666.5635517241371</v>
      </c>
      <c r="L15" s="6">
        <v>0</v>
      </c>
      <c r="M15" s="6">
        <v>7810.7458555178391</v>
      </c>
      <c r="N15" s="6">
        <v>0</v>
      </c>
      <c r="O15" s="6">
        <v>0</v>
      </c>
      <c r="P15" s="6"/>
      <c r="Q15" s="6">
        <v>14969.126902356904</v>
      </c>
      <c r="R15" s="6">
        <v>0</v>
      </c>
      <c r="S15" s="61">
        <f t="shared" si="0"/>
        <v>7588.0986065513462</v>
      </c>
    </row>
    <row r="16" spans="1:19" ht="15" x14ac:dyDescent="0.2">
      <c r="A16" s="89"/>
      <c r="B16" s="97" t="s">
        <v>148</v>
      </c>
      <c r="C16" s="6">
        <v>31723.419999999995</v>
      </c>
      <c r="D16" s="6">
        <v>25334.569999999996</v>
      </c>
      <c r="E16" s="6">
        <v>14915.599999999999</v>
      </c>
      <c r="F16" s="6"/>
      <c r="G16" s="6">
        <v>30221.43</v>
      </c>
      <c r="H16" s="6">
        <v>17523.780000000002</v>
      </c>
      <c r="I16" s="6">
        <v>11463.840000000002</v>
      </c>
      <c r="J16" s="6">
        <v>9712.1299999999992</v>
      </c>
      <c r="K16" s="6">
        <v>12186.060000000001</v>
      </c>
      <c r="L16" s="6">
        <v>14478.840000000002</v>
      </c>
      <c r="M16" s="6">
        <v>9785.74</v>
      </c>
      <c r="N16" s="6">
        <v>13371.23</v>
      </c>
      <c r="O16" s="6">
        <v>8333.2900000000009</v>
      </c>
      <c r="P16" s="6"/>
      <c r="Q16" s="6">
        <v>11983.750000000002</v>
      </c>
      <c r="R16" s="6">
        <v>18577.399999999998</v>
      </c>
      <c r="S16" s="61">
        <f t="shared" si="0"/>
        <v>20159.50229668145</v>
      </c>
    </row>
    <row r="17" spans="1:19" ht="15" x14ac:dyDescent="0.2">
      <c r="A17" s="89"/>
      <c r="B17" s="97" t="s">
        <v>149</v>
      </c>
      <c r="C17" s="6">
        <v>6813.9259960025347</v>
      </c>
      <c r="D17" s="6">
        <v>2804.1459996511317</v>
      </c>
      <c r="E17" s="6">
        <v>770.4375</v>
      </c>
      <c r="F17" s="6"/>
      <c r="G17" s="6">
        <v>4359.91090425532</v>
      </c>
      <c r="H17" s="6">
        <v>226</v>
      </c>
      <c r="I17" s="6">
        <v>158.85</v>
      </c>
      <c r="J17" s="6">
        <v>266.625</v>
      </c>
      <c r="K17" s="6">
        <v>229.42399999999998</v>
      </c>
      <c r="L17" s="6">
        <v>509.73999999999995</v>
      </c>
      <c r="M17" s="6">
        <v>3445.8989361702129</v>
      </c>
      <c r="N17" s="6">
        <v>0</v>
      </c>
      <c r="O17" s="6">
        <v>150</v>
      </c>
      <c r="P17" s="6"/>
      <c r="Q17" s="6">
        <v>767.58698092031432</v>
      </c>
      <c r="R17" s="6">
        <v>238.6061123986095</v>
      </c>
      <c r="S17" s="61">
        <f t="shared" si="0"/>
        <v>2660.9846389833378</v>
      </c>
    </row>
    <row r="18" spans="1:19" ht="15" x14ac:dyDescent="0.2">
      <c r="A18" s="89"/>
      <c r="B18" s="97" t="s">
        <v>150</v>
      </c>
      <c r="C18" s="6">
        <v>17308.957762183454</v>
      </c>
      <c r="D18" s="6">
        <v>13107.235728207281</v>
      </c>
      <c r="E18" s="6">
        <v>2178.097092882866</v>
      </c>
      <c r="F18" s="6"/>
      <c r="G18" s="6">
        <v>2892.7500000000005</v>
      </c>
      <c r="H18" s="6">
        <v>2499.332296035232</v>
      </c>
      <c r="I18" s="6">
        <v>4678.1032806573494</v>
      </c>
      <c r="J18" s="6">
        <v>4152.8397077203381</v>
      </c>
      <c r="K18" s="6">
        <v>5736.69</v>
      </c>
      <c r="L18" s="6">
        <v>4626.22</v>
      </c>
      <c r="M18" s="6">
        <v>5838.7137292087973</v>
      </c>
      <c r="N18" s="6">
        <v>2742.5380780923429</v>
      </c>
      <c r="O18" s="6">
        <v>2700</v>
      </c>
      <c r="P18" s="6"/>
      <c r="Q18" s="6">
        <v>12854.951216248124</v>
      </c>
      <c r="R18" s="6">
        <v>1993.1479519132347</v>
      </c>
      <c r="S18" s="61">
        <f t="shared" si="0"/>
        <v>8042.0703913356392</v>
      </c>
    </row>
    <row r="19" spans="1:19" ht="15" x14ac:dyDescent="0.2">
      <c r="A19" s="89"/>
      <c r="B19" s="97" t="s">
        <v>151</v>
      </c>
      <c r="C19" s="6">
        <v>0</v>
      </c>
      <c r="D19" s="6">
        <v>10137.754437413605</v>
      </c>
      <c r="E19" s="6">
        <v>0</v>
      </c>
      <c r="F19" s="6"/>
      <c r="G19" s="6">
        <v>1506.5731382978724</v>
      </c>
      <c r="H19" s="6">
        <v>1598.8727131857572</v>
      </c>
      <c r="I19" s="6">
        <v>5826.1321450690175</v>
      </c>
      <c r="J19" s="6">
        <v>0</v>
      </c>
      <c r="K19" s="6">
        <v>124.45076432622899</v>
      </c>
      <c r="L19" s="6">
        <v>3979.9045229536364</v>
      </c>
      <c r="M19" s="6">
        <v>150.05687946767205</v>
      </c>
      <c r="N19" s="6">
        <v>0</v>
      </c>
      <c r="O19" s="6">
        <v>0</v>
      </c>
      <c r="P19" s="6"/>
      <c r="Q19" s="6">
        <v>6305.4596520763189</v>
      </c>
      <c r="R19" s="6">
        <v>1091.1357601776472</v>
      </c>
      <c r="S19" s="61">
        <f t="shared" si="0"/>
        <v>2248.8932968407721</v>
      </c>
    </row>
    <row r="20" spans="1:19" ht="15" x14ac:dyDescent="0.2">
      <c r="A20" s="89"/>
      <c r="B20" s="97" t="s">
        <v>152</v>
      </c>
      <c r="C20" s="6">
        <v>46876.748584046232</v>
      </c>
      <c r="D20" s="6">
        <v>30170.82983829395</v>
      </c>
      <c r="E20" s="6">
        <v>4706.411841994146</v>
      </c>
      <c r="F20" s="6"/>
      <c r="G20" s="6">
        <v>11839.767074468085</v>
      </c>
      <c r="H20" s="6">
        <v>0</v>
      </c>
      <c r="I20" s="6">
        <v>12315.31715413739</v>
      </c>
      <c r="J20" s="6">
        <v>6428.2727234774056</v>
      </c>
      <c r="K20" s="6">
        <v>11927.197855581448</v>
      </c>
      <c r="L20" s="6">
        <v>21943.321148929095</v>
      </c>
      <c r="M20" s="6">
        <v>18311.019180851064</v>
      </c>
      <c r="N20" s="6">
        <v>1046.955229516775</v>
      </c>
      <c r="O20" s="6">
        <v>19961</v>
      </c>
      <c r="P20" s="6"/>
      <c r="Q20" s="6">
        <v>26263.022935568166</v>
      </c>
      <c r="R20" s="6">
        <v>9139.543875536574</v>
      </c>
      <c r="S20" s="61">
        <f t="shared" si="0"/>
        <v>21102.151064193236</v>
      </c>
    </row>
    <row r="21" spans="1:19" ht="15" x14ac:dyDescent="0.2">
      <c r="A21" s="89"/>
      <c r="B21" s="97" t="s">
        <v>153</v>
      </c>
      <c r="C21" s="6">
        <v>17937.91744178081</v>
      </c>
      <c r="D21" s="6">
        <v>12722.724844763352</v>
      </c>
      <c r="E21" s="6">
        <v>6865.3167773437508</v>
      </c>
      <c r="F21" s="6"/>
      <c r="G21" s="6">
        <v>10275.114680851062</v>
      </c>
      <c r="H21" s="6">
        <v>13305.132951612903</v>
      </c>
      <c r="I21" s="6">
        <v>3286.38</v>
      </c>
      <c r="J21" s="6">
        <v>2753.31</v>
      </c>
      <c r="K21" s="6">
        <v>4707.5519999999997</v>
      </c>
      <c r="L21" s="6">
        <v>3787.57</v>
      </c>
      <c r="M21" s="6">
        <v>13217.465851063831</v>
      </c>
      <c r="N21" s="6">
        <v>6887.661764705882</v>
      </c>
      <c r="O21" s="6">
        <v>3432.36</v>
      </c>
      <c r="P21" s="6"/>
      <c r="Q21" s="6">
        <v>15548.626781144783</v>
      </c>
      <c r="R21" s="6">
        <v>3876.87</v>
      </c>
      <c r="S21" s="61">
        <f t="shared" si="0"/>
        <v>10626.547522552248</v>
      </c>
    </row>
    <row r="22" spans="1:19" ht="15" x14ac:dyDescent="0.2">
      <c r="A22" s="89"/>
      <c r="B22" s="97" t="s">
        <v>154</v>
      </c>
      <c r="C22" s="6">
        <v>39662.528846069865</v>
      </c>
      <c r="D22" s="6">
        <v>18346.435646514885</v>
      </c>
      <c r="E22" s="6">
        <v>6043.4920859374997</v>
      </c>
      <c r="F22" s="6"/>
      <c r="G22" s="6">
        <v>14720.79430851064</v>
      </c>
      <c r="H22" s="6">
        <v>5321.0513261648739</v>
      </c>
      <c r="I22" s="6">
        <v>4994.2301862604454</v>
      </c>
      <c r="J22" s="6">
        <v>4647.2966404715125</v>
      </c>
      <c r="K22" s="6">
        <v>14249.597951724139</v>
      </c>
      <c r="L22" s="6">
        <v>1200</v>
      </c>
      <c r="M22" s="6">
        <v>8550.0055851063844</v>
      </c>
      <c r="N22" s="6">
        <v>4178.9256684491975</v>
      </c>
      <c r="O22" s="6">
        <v>7448.3429999999989</v>
      </c>
      <c r="P22" s="6"/>
      <c r="Q22" s="6">
        <v>8694.6479999999992</v>
      </c>
      <c r="R22" s="6">
        <v>5721.7443429895711</v>
      </c>
      <c r="S22" s="61">
        <f t="shared" si="0"/>
        <v>15705.859438691439</v>
      </c>
    </row>
    <row r="23" spans="1:19" ht="15" x14ac:dyDescent="0.2">
      <c r="A23" s="89"/>
      <c r="B23" s="97" t="s">
        <v>155</v>
      </c>
      <c r="C23" s="6">
        <v>-52266.777598253277</v>
      </c>
      <c r="D23" s="6">
        <v>-24052.610000000004</v>
      </c>
      <c r="E23" s="6">
        <v>-35813.502968749999</v>
      </c>
      <c r="F23" s="6"/>
      <c r="G23" s="6">
        <v>-55053.78</v>
      </c>
      <c r="H23" s="6">
        <v>-43378.30999999999</v>
      </c>
      <c r="I23" s="6">
        <v>58855.708317757009</v>
      </c>
      <c r="J23" s="6">
        <v>-34048</v>
      </c>
      <c r="K23" s="6">
        <v>-19689.758620689656</v>
      </c>
      <c r="L23" s="6">
        <v>-26726.32</v>
      </c>
      <c r="M23" s="6">
        <v>17297.687234042551</v>
      </c>
      <c r="N23" s="6">
        <v>-22737.74</v>
      </c>
      <c r="O23" s="6">
        <v>-19268.419999999998</v>
      </c>
      <c r="P23" s="6"/>
      <c r="Q23" s="6">
        <v>-351.8428731762076</v>
      </c>
      <c r="R23" s="6">
        <v>-77076.53</v>
      </c>
      <c r="S23" s="61">
        <f t="shared" si="0"/>
        <v>-30372.19041912998</v>
      </c>
    </row>
    <row r="24" spans="1:19" thickBot="1" x14ac:dyDescent="0.3">
      <c r="A24" s="89"/>
      <c r="B24" s="98" t="s">
        <v>156</v>
      </c>
      <c r="C24" s="80">
        <v>493909.99622538284</v>
      </c>
      <c r="D24" s="80">
        <v>303031.35609239771</v>
      </c>
      <c r="E24" s="80">
        <v>94596.622038954782</v>
      </c>
      <c r="F24" s="80"/>
      <c r="G24" s="80">
        <v>284461.80329787242</v>
      </c>
      <c r="H24" s="80">
        <v>173133.05547114782</v>
      </c>
      <c r="I24" s="80">
        <v>188809.84691888784</v>
      </c>
      <c r="J24" s="80">
        <v>129170.84428949395</v>
      </c>
      <c r="K24" s="80">
        <v>120181.25237592604</v>
      </c>
      <c r="L24" s="80">
        <v>97784.005920229509</v>
      </c>
      <c r="M24" s="80">
        <v>311501.28107965965</v>
      </c>
      <c r="N24" s="80">
        <v>79319.821317579277</v>
      </c>
      <c r="O24" s="80">
        <v>82552.191670265645</v>
      </c>
      <c r="P24" s="80"/>
      <c r="Q24" s="80">
        <v>227769.31198369167</v>
      </c>
      <c r="R24" s="80">
        <v>132894.13053425064</v>
      </c>
      <c r="S24" s="62">
        <f t="shared" si="0"/>
        <v>260399.69621077075</v>
      </c>
    </row>
    <row r="25" spans="1:19" ht="15.75" thickTop="1" x14ac:dyDescent="0.2">
      <c r="A25" s="89"/>
      <c r="B25" s="96"/>
      <c r="C25" s="7"/>
      <c r="D25" s="7"/>
      <c r="E25" s="7"/>
      <c r="F25" s="7"/>
      <c r="G25" s="7"/>
      <c r="H25" s="7"/>
      <c r="I25" s="7"/>
      <c r="J25" s="7"/>
      <c r="K25" s="7"/>
      <c r="L25" s="7"/>
      <c r="M25" s="7"/>
      <c r="N25" s="7"/>
      <c r="O25" s="7"/>
      <c r="P25" s="7"/>
      <c r="Q25" s="7"/>
      <c r="R25" s="7"/>
      <c r="S25" s="61"/>
    </row>
    <row r="26" spans="1:19" ht="15.75" x14ac:dyDescent="0.25">
      <c r="A26" s="95" t="s">
        <v>131</v>
      </c>
      <c r="B26" s="96"/>
      <c r="C26" s="7"/>
      <c r="D26" s="7"/>
      <c r="E26" s="7"/>
      <c r="F26" s="7"/>
      <c r="G26" s="7"/>
      <c r="H26" s="7"/>
      <c r="I26" s="7"/>
      <c r="J26" s="7"/>
      <c r="K26" s="7"/>
      <c r="L26" s="7"/>
      <c r="M26" s="7"/>
      <c r="N26" s="7"/>
      <c r="O26" s="7"/>
      <c r="P26" s="7"/>
      <c r="Q26" s="7"/>
      <c r="R26" s="7"/>
      <c r="S26" s="61"/>
    </row>
    <row r="27" spans="1:19" ht="15" x14ac:dyDescent="0.2">
      <c r="A27" s="89"/>
      <c r="B27" s="99" t="s">
        <v>157</v>
      </c>
      <c r="C27" s="6">
        <v>0</v>
      </c>
      <c r="D27" s="6">
        <v>0</v>
      </c>
      <c r="E27" s="6">
        <v>0</v>
      </c>
      <c r="F27" s="6"/>
      <c r="G27" s="6">
        <v>0</v>
      </c>
      <c r="H27" s="6">
        <v>0</v>
      </c>
      <c r="I27" s="6">
        <v>0</v>
      </c>
      <c r="J27" s="6">
        <v>0</v>
      </c>
      <c r="K27" s="6">
        <v>0</v>
      </c>
      <c r="L27" s="6">
        <v>0</v>
      </c>
      <c r="M27" s="6">
        <v>0</v>
      </c>
      <c r="N27" s="6">
        <v>0</v>
      </c>
      <c r="O27" s="6">
        <v>0</v>
      </c>
      <c r="P27" s="6"/>
      <c r="Q27" s="6">
        <v>0</v>
      </c>
      <c r="R27" s="6">
        <v>0</v>
      </c>
      <c r="S27" s="61">
        <f t="shared" ref="S27:S30" si="1">SUMPRODUCT(C27:R27,$C$92:$R$92)/SUM($C$92:$R$92)</f>
        <v>0</v>
      </c>
    </row>
    <row r="28" spans="1:19" ht="15" x14ac:dyDescent="0.2">
      <c r="A28" s="89"/>
      <c r="B28" s="99" t="s">
        <v>158</v>
      </c>
      <c r="C28" s="6">
        <v>-10440</v>
      </c>
      <c r="D28" s="6">
        <v>-25250</v>
      </c>
      <c r="E28" s="6">
        <v>0</v>
      </c>
      <c r="F28" s="6"/>
      <c r="G28" s="6">
        <v>0</v>
      </c>
      <c r="H28" s="6">
        <v>0</v>
      </c>
      <c r="I28" s="6">
        <v>0</v>
      </c>
      <c r="J28" s="6">
        <v>0</v>
      </c>
      <c r="K28" s="6">
        <v>0</v>
      </c>
      <c r="L28" s="6">
        <v>0</v>
      </c>
      <c r="M28" s="6">
        <v>-417</v>
      </c>
      <c r="N28" s="6">
        <v>0</v>
      </c>
      <c r="O28" s="6">
        <v>0</v>
      </c>
      <c r="P28" s="6"/>
      <c r="Q28" s="6">
        <v>0</v>
      </c>
      <c r="R28" s="6">
        <v>0</v>
      </c>
      <c r="S28" s="61">
        <f t="shared" si="1"/>
        <v>-5077.6769277495659</v>
      </c>
    </row>
    <row r="29" spans="1:19" ht="15" x14ac:dyDescent="0.2">
      <c r="A29" s="89"/>
      <c r="B29" s="99" t="s">
        <v>159</v>
      </c>
      <c r="C29" s="6">
        <v>-28021</v>
      </c>
      <c r="D29" s="6">
        <v>-659</v>
      </c>
      <c r="E29" s="6">
        <v>0</v>
      </c>
      <c r="F29" s="6"/>
      <c r="G29" s="6">
        <v>-2</v>
      </c>
      <c r="H29" s="6">
        <v>0</v>
      </c>
      <c r="I29" s="6">
        <v>-155</v>
      </c>
      <c r="J29" s="6">
        <v>-266</v>
      </c>
      <c r="K29" s="6">
        <v>0</v>
      </c>
      <c r="L29" s="6">
        <v>-2162</v>
      </c>
      <c r="M29" s="6">
        <v>-2118</v>
      </c>
      <c r="N29" s="6">
        <v>-412</v>
      </c>
      <c r="O29" s="6">
        <v>-1367</v>
      </c>
      <c r="P29" s="6"/>
      <c r="Q29" s="6">
        <v>0</v>
      </c>
      <c r="R29" s="6">
        <v>-803</v>
      </c>
      <c r="S29" s="61">
        <f t="shared" si="1"/>
        <v>-6100.3398652179021</v>
      </c>
    </row>
    <row r="30" spans="1:19" thickBot="1" x14ac:dyDescent="0.3">
      <c r="A30" s="89"/>
      <c r="B30" s="98" t="s">
        <v>160</v>
      </c>
      <c r="C30" s="8">
        <v>-38461</v>
      </c>
      <c r="D30" s="12">
        <v>-25909</v>
      </c>
      <c r="E30" s="12">
        <v>0</v>
      </c>
      <c r="F30" s="12"/>
      <c r="G30" s="12">
        <v>-2</v>
      </c>
      <c r="H30" s="12">
        <v>0</v>
      </c>
      <c r="I30" s="12">
        <v>-155</v>
      </c>
      <c r="J30" s="12">
        <v>-266</v>
      </c>
      <c r="K30" s="12">
        <v>0</v>
      </c>
      <c r="L30" s="12">
        <v>-2162</v>
      </c>
      <c r="M30" s="12">
        <v>-2535</v>
      </c>
      <c r="N30" s="12">
        <v>-412</v>
      </c>
      <c r="O30" s="12">
        <v>-1367</v>
      </c>
      <c r="P30" s="12"/>
      <c r="Q30" s="12">
        <v>0</v>
      </c>
      <c r="R30" s="12">
        <v>-803</v>
      </c>
      <c r="S30" s="63">
        <f t="shared" si="1"/>
        <v>-11178.01679296747</v>
      </c>
    </row>
    <row r="31" spans="1:19" ht="15.75" thickTop="1" x14ac:dyDescent="0.2">
      <c r="A31" s="89"/>
      <c r="B31" s="96"/>
      <c r="C31" s="7"/>
      <c r="D31" s="7"/>
      <c r="E31" s="7"/>
      <c r="F31" s="7"/>
      <c r="G31" s="7"/>
      <c r="H31" s="7"/>
      <c r="I31" s="7"/>
      <c r="J31" s="7"/>
      <c r="K31" s="7"/>
      <c r="L31" s="7"/>
      <c r="M31" s="7"/>
      <c r="N31" s="7"/>
      <c r="O31" s="7"/>
      <c r="P31" s="7"/>
      <c r="Q31" s="7"/>
      <c r="R31" s="7"/>
      <c r="S31" s="61"/>
    </row>
    <row r="32" spans="1:19" ht="15.75" x14ac:dyDescent="0.25">
      <c r="A32" s="95" t="s">
        <v>132</v>
      </c>
      <c r="B32" s="96"/>
      <c r="C32" s="7"/>
      <c r="D32" s="7"/>
      <c r="E32" s="7"/>
      <c r="F32" s="7"/>
      <c r="G32" s="7"/>
      <c r="H32" s="7"/>
      <c r="I32" s="7"/>
      <c r="J32" s="7"/>
      <c r="K32" s="7"/>
      <c r="L32" s="7"/>
      <c r="M32" s="7"/>
      <c r="N32" s="7"/>
      <c r="O32" s="7"/>
      <c r="P32" s="7"/>
      <c r="Q32" s="7"/>
      <c r="R32" s="7"/>
      <c r="S32" s="61"/>
    </row>
    <row r="33" spans="1:19" ht="15" x14ac:dyDescent="0.2">
      <c r="A33" s="89"/>
      <c r="B33" s="97" t="s">
        <v>161</v>
      </c>
      <c r="C33" s="6">
        <v>70252.732423628957</v>
      </c>
      <c r="D33" s="6">
        <v>48669.541398243142</v>
      </c>
      <c r="E33" s="6">
        <v>8439.0584531250024</v>
      </c>
      <c r="F33" s="6"/>
      <c r="G33" s="6">
        <v>24604.010319148936</v>
      </c>
      <c r="H33" s="6">
        <v>15415.393004629748</v>
      </c>
      <c r="I33" s="6">
        <v>17095.067914298503</v>
      </c>
      <c r="J33" s="6">
        <v>992.57500000000005</v>
      </c>
      <c r="K33" s="6">
        <v>28565.552413793099</v>
      </c>
      <c r="L33" s="6">
        <v>20888.91</v>
      </c>
      <c r="M33" s="6">
        <v>18134.557914526773</v>
      </c>
      <c r="N33" s="6">
        <v>2470.9064171122996</v>
      </c>
      <c r="O33" s="6">
        <v>5982.5649999999996</v>
      </c>
      <c r="P33" s="6"/>
      <c r="Q33" s="6">
        <v>44221.590694752616</v>
      </c>
      <c r="R33" s="6">
        <v>37855.427376129781</v>
      </c>
      <c r="S33" s="61">
        <f t="shared" ref="S33:S36" si="2">SUMPRODUCT(C33:R33,$C$92:$R$92)/SUM($C$92:$R$92)</f>
        <v>33581.194058936177</v>
      </c>
    </row>
    <row r="34" spans="1:19" ht="15" x14ac:dyDescent="0.2">
      <c r="A34" s="89"/>
      <c r="B34" s="97" t="s">
        <v>162</v>
      </c>
      <c r="C34" s="6">
        <v>24276.358078602618</v>
      </c>
      <c r="D34" s="6">
        <v>38169</v>
      </c>
      <c r="E34" s="6">
        <v>15592.625</v>
      </c>
      <c r="F34" s="6"/>
      <c r="G34" s="6">
        <v>14917.292553191488</v>
      </c>
      <c r="H34" s="6">
        <v>19800.27598566308</v>
      </c>
      <c r="I34" s="6">
        <v>15307.630841121496</v>
      </c>
      <c r="J34" s="6">
        <v>14921.652259332024</v>
      </c>
      <c r="K34" s="6">
        <v>4409.5862068965525</v>
      </c>
      <c r="L34" s="6">
        <v>3201.7260787992495</v>
      </c>
      <c r="M34" s="6">
        <v>11135.978723404256</v>
      </c>
      <c r="N34" s="6">
        <v>2729.9491978609622</v>
      </c>
      <c r="O34" s="6">
        <v>1072.4183673469388</v>
      </c>
      <c r="P34" s="6"/>
      <c r="Q34" s="6">
        <v>31798.962962962964</v>
      </c>
      <c r="R34" s="6">
        <v>21872.92468134415</v>
      </c>
      <c r="S34" s="61">
        <f t="shared" si="2"/>
        <v>19069.125072611972</v>
      </c>
    </row>
    <row r="35" spans="1:19" ht="15" x14ac:dyDescent="0.2">
      <c r="A35" s="100"/>
      <c r="B35" s="97" t="s">
        <v>163</v>
      </c>
      <c r="C35" s="6">
        <v>40161.815866084427</v>
      </c>
      <c r="D35" s="6">
        <v>39405.305343511449</v>
      </c>
      <c r="E35" s="6">
        <v>4989.8984375</v>
      </c>
      <c r="F35" s="6"/>
      <c r="G35" s="6">
        <v>22104.872340425532</v>
      </c>
      <c r="H35" s="6">
        <v>1981.2724014336918</v>
      </c>
      <c r="I35" s="6">
        <v>2818.2227414330218</v>
      </c>
      <c r="J35" s="6">
        <v>3375.1905697445977</v>
      </c>
      <c r="K35" s="6">
        <v>9990</v>
      </c>
      <c r="L35" s="6">
        <v>4358.8574108818011</v>
      </c>
      <c r="M35" s="6">
        <v>13719.638297872341</v>
      </c>
      <c r="N35" s="6">
        <v>2764.4839572192514</v>
      </c>
      <c r="O35" s="6">
        <v>2473.045918367347</v>
      </c>
      <c r="P35" s="6"/>
      <c r="Q35" s="6">
        <v>41328.725028058361</v>
      </c>
      <c r="R35" s="6">
        <v>6927.1332560834298</v>
      </c>
      <c r="S35" s="61">
        <f t="shared" si="2"/>
        <v>20738.087848605872</v>
      </c>
    </row>
    <row r="36" spans="1:19" thickBot="1" x14ac:dyDescent="0.3">
      <c r="A36" s="89"/>
      <c r="B36" s="98" t="s">
        <v>164</v>
      </c>
      <c r="C36" s="80">
        <v>134690.90636831601</v>
      </c>
      <c r="D36" s="80">
        <v>126243.84674175459</v>
      </c>
      <c r="E36" s="80">
        <v>29021.581890625002</v>
      </c>
      <c r="F36" s="80"/>
      <c r="G36" s="80">
        <v>61626.175212765957</v>
      </c>
      <c r="H36" s="80">
        <v>37196.941391726519</v>
      </c>
      <c r="I36" s="80">
        <v>35220.921496853021</v>
      </c>
      <c r="J36" s="80">
        <v>19289.417829076621</v>
      </c>
      <c r="K36" s="80">
        <v>42965.13862068965</v>
      </c>
      <c r="L36" s="80">
        <v>28449.493489681052</v>
      </c>
      <c r="M36" s="80">
        <v>42990.17493580337</v>
      </c>
      <c r="N36" s="80">
        <v>7965.3395721925126</v>
      </c>
      <c r="O36" s="80">
        <v>9528.0292857142849</v>
      </c>
      <c r="P36" s="80"/>
      <c r="Q36" s="80">
        <v>117349.27868577396</v>
      </c>
      <c r="R36" s="80">
        <v>66655.485313557365</v>
      </c>
      <c r="S36" s="62">
        <f t="shared" si="2"/>
        <v>73388.406980154003</v>
      </c>
    </row>
    <row r="37" spans="1:19" ht="15.75" thickTop="1" x14ac:dyDescent="0.2">
      <c r="A37" s="89"/>
      <c r="B37" s="96"/>
      <c r="C37" s="7"/>
      <c r="D37" s="7"/>
      <c r="E37" s="7"/>
      <c r="F37" s="7"/>
      <c r="G37" s="7"/>
      <c r="H37" s="7"/>
      <c r="I37" s="7"/>
      <c r="J37" s="7"/>
      <c r="K37" s="7"/>
      <c r="L37" s="7"/>
      <c r="M37" s="7"/>
      <c r="N37" s="7"/>
      <c r="O37" s="7"/>
      <c r="P37" s="7"/>
      <c r="Q37" s="7"/>
      <c r="R37" s="7"/>
      <c r="S37" s="61"/>
    </row>
    <row r="38" spans="1:19" ht="15.75" x14ac:dyDescent="0.25">
      <c r="A38" s="95" t="s">
        <v>133</v>
      </c>
      <c r="B38" s="96"/>
      <c r="C38" s="9"/>
      <c r="D38" s="9"/>
      <c r="E38" s="9"/>
      <c r="F38" s="9"/>
      <c r="G38" s="9"/>
      <c r="H38" s="9"/>
      <c r="I38" s="9"/>
      <c r="J38" s="9"/>
      <c r="K38" s="9"/>
      <c r="L38" s="9"/>
      <c r="M38" s="9"/>
      <c r="N38" s="9"/>
      <c r="O38" s="9"/>
      <c r="P38" s="9"/>
      <c r="Q38" s="9"/>
      <c r="R38" s="9"/>
      <c r="S38" s="64"/>
    </row>
    <row r="39" spans="1:19" ht="15" x14ac:dyDescent="0.2">
      <c r="A39" s="89"/>
      <c r="B39" s="97" t="s">
        <v>165</v>
      </c>
      <c r="C39" s="6">
        <v>186731.43399718194</v>
      </c>
      <c r="D39" s="6">
        <v>125941.80008433257</v>
      </c>
      <c r="E39" s="6">
        <v>58184.434169187502</v>
      </c>
      <c r="F39" s="6"/>
      <c r="G39" s="6">
        <v>151213.90542553194</v>
      </c>
      <c r="H39" s="6">
        <v>147809.3050596774</v>
      </c>
      <c r="I39" s="6">
        <v>111056.12261588941</v>
      </c>
      <c r="J39" s="6">
        <v>103706.03601043222</v>
      </c>
      <c r="K39" s="6">
        <v>128149.32087586207</v>
      </c>
      <c r="L39" s="6">
        <v>107577.36611616511</v>
      </c>
      <c r="M39" s="6">
        <v>113459.56027832949</v>
      </c>
      <c r="N39" s="6">
        <v>82567.592575516275</v>
      </c>
      <c r="O39" s="6">
        <v>88039.447873655939</v>
      </c>
      <c r="P39" s="6"/>
      <c r="Q39" s="6">
        <v>66254.066737106623</v>
      </c>
      <c r="R39" s="6">
        <v>109660.2162174971</v>
      </c>
      <c r="S39" s="61">
        <f t="shared" ref="S39:S43" si="3">SUMPRODUCT(C39:R39,$C$92:$R$92)/SUM($C$92:$R$92)</f>
        <v>128232.3475675521</v>
      </c>
    </row>
    <row r="40" spans="1:19" ht="15" x14ac:dyDescent="0.2">
      <c r="A40" s="89"/>
      <c r="B40" s="97" t="s">
        <v>166</v>
      </c>
      <c r="C40" s="6">
        <v>11202.193961609</v>
      </c>
      <c r="D40" s="6">
        <v>5051.2438232174218</v>
      </c>
      <c r="E40" s="6">
        <v>2359.1537584074522</v>
      </c>
      <c r="F40" s="6"/>
      <c r="G40" s="6">
        <v>0</v>
      </c>
      <c r="H40" s="6">
        <v>2726.9470043579399</v>
      </c>
      <c r="I40" s="6">
        <v>1815.4223488523319</v>
      </c>
      <c r="J40" s="6">
        <v>9009.5487756800649</v>
      </c>
      <c r="K40" s="6">
        <v>15810.814821918106</v>
      </c>
      <c r="L40" s="6">
        <v>3359.308100241828</v>
      </c>
      <c r="M40" s="6">
        <v>2671.1576622619832</v>
      </c>
      <c r="N40" s="6">
        <v>1883.9242460015892</v>
      </c>
      <c r="O40" s="6">
        <v>706.27609155492439</v>
      </c>
      <c r="P40" s="6"/>
      <c r="Q40" s="6">
        <v>10036.12758320707</v>
      </c>
      <c r="R40" s="6">
        <v>3884.1813515520539</v>
      </c>
      <c r="S40" s="61">
        <f t="shared" si="3"/>
        <v>5866.6202469939635</v>
      </c>
    </row>
    <row r="41" spans="1:19" thickBot="1" x14ac:dyDescent="0.3">
      <c r="A41" s="89"/>
      <c r="B41" s="98" t="s">
        <v>167</v>
      </c>
      <c r="C41" s="80">
        <v>197933.62795879095</v>
      </c>
      <c r="D41" s="80">
        <v>130993.04390754999</v>
      </c>
      <c r="E41" s="80">
        <v>60543.587927594956</v>
      </c>
      <c r="F41" s="80"/>
      <c r="G41" s="80">
        <v>151213.90542553194</v>
      </c>
      <c r="H41" s="80">
        <v>150536.25206403533</v>
      </c>
      <c r="I41" s="80">
        <v>112871.54496474174</v>
      </c>
      <c r="J41" s="80">
        <v>112715.58478611227</v>
      </c>
      <c r="K41" s="80">
        <v>143960.13569778018</v>
      </c>
      <c r="L41" s="80">
        <v>110936.67421640694</v>
      </c>
      <c r="M41" s="80">
        <v>116130.71794059148</v>
      </c>
      <c r="N41" s="80">
        <v>84451.516821517871</v>
      </c>
      <c r="O41" s="80">
        <v>88745.723965210869</v>
      </c>
      <c r="P41" s="80"/>
      <c r="Q41" s="80">
        <v>76290.194320313691</v>
      </c>
      <c r="R41" s="80">
        <v>113544.39756904915</v>
      </c>
      <c r="S41" s="62">
        <f t="shared" si="3"/>
        <v>134098.96781454608</v>
      </c>
    </row>
    <row r="42" spans="1:19" ht="15.75" thickTop="1" x14ac:dyDescent="0.2">
      <c r="A42" s="89"/>
      <c r="B42" s="96"/>
      <c r="C42" s="10"/>
      <c r="D42" s="10"/>
      <c r="E42" s="10"/>
      <c r="F42" s="10"/>
      <c r="G42" s="10"/>
      <c r="H42" s="10"/>
      <c r="I42" s="10"/>
      <c r="J42" s="10"/>
      <c r="K42" s="10"/>
      <c r="L42" s="10"/>
      <c r="M42" s="10"/>
      <c r="N42" s="10"/>
      <c r="O42" s="10"/>
      <c r="P42" s="10"/>
      <c r="Q42" s="10"/>
      <c r="R42" s="10"/>
      <c r="S42" s="65"/>
    </row>
    <row r="43" spans="1:19" thickBot="1" x14ac:dyDescent="0.3">
      <c r="A43" s="101" t="s">
        <v>207</v>
      </c>
      <c r="B43" s="102"/>
      <c r="C43" s="81">
        <v>788073.5305524898</v>
      </c>
      <c r="D43" s="81">
        <v>534359.24674170231</v>
      </c>
      <c r="E43" s="81">
        <v>184161.79185717474</v>
      </c>
      <c r="F43" s="81"/>
      <c r="G43" s="81">
        <v>497299.88393617026</v>
      </c>
      <c r="H43" s="81">
        <v>360866.24892690964</v>
      </c>
      <c r="I43" s="81">
        <v>336747.31338048261</v>
      </c>
      <c r="J43" s="81">
        <v>260909.84690468284</v>
      </c>
      <c r="K43" s="81">
        <v>307106.52669439587</v>
      </c>
      <c r="L43" s="81">
        <v>235008.1736263175</v>
      </c>
      <c r="M43" s="81">
        <v>468087.1739560545</v>
      </c>
      <c r="N43" s="81">
        <v>171324.67771128967</v>
      </c>
      <c r="O43" s="81">
        <v>179458.94492119079</v>
      </c>
      <c r="P43" s="81"/>
      <c r="Q43" s="81">
        <v>421408.78498977929</v>
      </c>
      <c r="R43" s="81">
        <v>312291.01341685717</v>
      </c>
      <c r="S43" s="66">
        <f t="shared" si="3"/>
        <v>456709.05421250337</v>
      </c>
    </row>
    <row r="44" spans="1:19" thickTop="1" x14ac:dyDescent="0.2">
      <c r="A44" s="89"/>
      <c r="B44" s="96"/>
      <c r="C44" s="11"/>
      <c r="D44" s="11"/>
      <c r="E44" s="11"/>
      <c r="F44" s="11"/>
      <c r="G44" s="11"/>
      <c r="H44" s="11"/>
      <c r="I44" s="11"/>
      <c r="J44" s="11"/>
      <c r="K44" s="11"/>
      <c r="L44" s="11"/>
      <c r="M44" s="11"/>
      <c r="N44" s="11"/>
      <c r="O44" s="11"/>
      <c r="P44" s="11"/>
      <c r="Q44" s="11"/>
      <c r="R44" s="11"/>
      <c r="S44" s="67"/>
    </row>
    <row r="45" spans="1:19" ht="15.75" x14ac:dyDescent="0.25">
      <c r="A45" s="95" t="s">
        <v>135</v>
      </c>
      <c r="B45" s="96"/>
      <c r="C45" s="11"/>
      <c r="D45" s="11"/>
      <c r="E45" s="11"/>
      <c r="F45" s="11"/>
      <c r="G45" s="11"/>
      <c r="H45" s="11"/>
      <c r="I45" s="11"/>
      <c r="J45" s="11"/>
      <c r="K45" s="11"/>
      <c r="L45" s="11"/>
      <c r="M45" s="11"/>
      <c r="N45" s="11"/>
      <c r="O45" s="11"/>
      <c r="P45" s="11"/>
      <c r="Q45" s="11"/>
      <c r="R45" s="11"/>
      <c r="S45" s="67"/>
    </row>
    <row r="46" spans="1:19" ht="15" x14ac:dyDescent="0.2">
      <c r="A46" s="89"/>
      <c r="B46" s="96" t="s">
        <v>168</v>
      </c>
      <c r="C46" s="6">
        <v>837819</v>
      </c>
      <c r="D46" s="6">
        <v>498456</v>
      </c>
      <c r="E46" s="6">
        <v>202854</v>
      </c>
      <c r="F46" s="6"/>
      <c r="G46" s="6">
        <v>464722</v>
      </c>
      <c r="H46" s="6">
        <v>217320</v>
      </c>
      <c r="I46" s="6">
        <v>171085</v>
      </c>
      <c r="J46" s="6">
        <v>248840</v>
      </c>
      <c r="K46" s="6">
        <v>230031</v>
      </c>
      <c r="L46" s="6">
        <v>130206</v>
      </c>
      <c r="M46" s="6">
        <v>326995</v>
      </c>
      <c r="N46" s="6">
        <v>139446</v>
      </c>
      <c r="O46" s="6">
        <v>124124</v>
      </c>
      <c r="P46" s="6"/>
      <c r="Q46" s="6">
        <v>235505</v>
      </c>
      <c r="R46" s="6">
        <v>249545</v>
      </c>
      <c r="S46" s="61">
        <f t="shared" ref="S46:S52" si="4">SUMPRODUCT(C46:R46,$C$92:$R$92)/SUM($C$92:$R$92)</f>
        <v>407704.74279412237</v>
      </c>
    </row>
    <row r="47" spans="1:19" ht="15" x14ac:dyDescent="0.2">
      <c r="A47" s="89"/>
      <c r="B47" s="96" t="s">
        <v>169</v>
      </c>
      <c r="C47" s="6">
        <v>45089</v>
      </c>
      <c r="D47" s="6">
        <v>26303</v>
      </c>
      <c r="E47" s="6">
        <v>23339</v>
      </c>
      <c r="F47" s="6"/>
      <c r="G47" s="6">
        <v>55054</v>
      </c>
      <c r="H47" s="6">
        <v>45378</v>
      </c>
      <c r="I47" s="6">
        <v>2698</v>
      </c>
      <c r="J47" s="6">
        <v>34048</v>
      </c>
      <c r="K47" s="6">
        <v>18647</v>
      </c>
      <c r="L47" s="6">
        <v>26726</v>
      </c>
      <c r="M47" s="6">
        <v>8511</v>
      </c>
      <c r="N47" s="6">
        <v>22738</v>
      </c>
      <c r="O47" s="6">
        <v>20768</v>
      </c>
      <c r="P47" s="6"/>
      <c r="Q47" s="6">
        <v>26912</v>
      </c>
      <c r="R47" s="6">
        <v>77977</v>
      </c>
      <c r="S47" s="61">
        <f t="shared" si="4"/>
        <v>34902.689016755947</v>
      </c>
    </row>
    <row r="48" spans="1:19" ht="15" x14ac:dyDescent="0.2">
      <c r="A48" s="89"/>
      <c r="B48" s="96" t="s">
        <v>170</v>
      </c>
      <c r="C48" s="6">
        <v>18000</v>
      </c>
      <c r="D48" s="6">
        <v>0</v>
      </c>
      <c r="E48" s="6">
        <v>16997</v>
      </c>
      <c r="F48" s="6"/>
      <c r="G48" s="6">
        <v>0</v>
      </c>
      <c r="H48" s="6">
        <v>0</v>
      </c>
      <c r="I48" s="6">
        <v>0</v>
      </c>
      <c r="J48" s="6">
        <v>0</v>
      </c>
      <c r="K48" s="6">
        <v>1260</v>
      </c>
      <c r="L48" s="6">
        <v>0</v>
      </c>
      <c r="M48" s="6">
        <v>17278</v>
      </c>
      <c r="N48" s="6">
        <v>0</v>
      </c>
      <c r="O48" s="6">
        <v>0</v>
      </c>
      <c r="P48" s="6"/>
      <c r="Q48" s="6">
        <v>1580</v>
      </c>
      <c r="R48" s="6">
        <v>0</v>
      </c>
      <c r="S48" s="61">
        <f t="shared" si="4"/>
        <v>6065.3200382103569</v>
      </c>
    </row>
    <row r="49" spans="1:19" ht="15" x14ac:dyDescent="0.2">
      <c r="A49" s="89"/>
      <c r="B49" s="99" t="s">
        <v>157</v>
      </c>
      <c r="C49" s="6">
        <v>0</v>
      </c>
      <c r="D49" s="6">
        <v>0</v>
      </c>
      <c r="E49" s="6">
        <v>0</v>
      </c>
      <c r="F49" s="6"/>
      <c r="G49" s="6">
        <v>0</v>
      </c>
      <c r="H49" s="6">
        <v>0</v>
      </c>
      <c r="I49" s="6">
        <v>0</v>
      </c>
      <c r="J49" s="6">
        <v>0</v>
      </c>
      <c r="K49" s="6">
        <v>0</v>
      </c>
      <c r="L49" s="6">
        <v>0</v>
      </c>
      <c r="M49" s="6">
        <v>0</v>
      </c>
      <c r="N49" s="6">
        <v>0</v>
      </c>
      <c r="O49" s="6">
        <v>0</v>
      </c>
      <c r="P49" s="6"/>
      <c r="Q49" s="6">
        <v>0</v>
      </c>
      <c r="R49" s="6">
        <v>0</v>
      </c>
      <c r="S49" s="61">
        <f t="shared" si="4"/>
        <v>0</v>
      </c>
    </row>
    <row r="50" spans="1:19" ht="15" x14ac:dyDescent="0.2">
      <c r="A50" s="89"/>
      <c r="B50" s="99" t="s">
        <v>158</v>
      </c>
      <c r="C50" s="6">
        <v>10440</v>
      </c>
      <c r="D50" s="6">
        <v>25250</v>
      </c>
      <c r="E50" s="6">
        <v>0</v>
      </c>
      <c r="F50" s="6"/>
      <c r="G50" s="6">
        <v>0</v>
      </c>
      <c r="H50" s="6">
        <v>0</v>
      </c>
      <c r="I50" s="6">
        <v>0</v>
      </c>
      <c r="J50" s="6">
        <v>0</v>
      </c>
      <c r="K50" s="6">
        <v>0</v>
      </c>
      <c r="L50" s="6">
        <v>0</v>
      </c>
      <c r="M50" s="6">
        <v>417</v>
      </c>
      <c r="N50" s="6">
        <v>0</v>
      </c>
      <c r="O50" s="6">
        <v>0</v>
      </c>
      <c r="P50" s="6"/>
      <c r="Q50" s="6">
        <v>0</v>
      </c>
      <c r="R50" s="6">
        <v>0</v>
      </c>
      <c r="S50" s="61">
        <f t="shared" si="4"/>
        <v>5077.6769277495659</v>
      </c>
    </row>
    <row r="51" spans="1:19" ht="15" x14ac:dyDescent="0.2">
      <c r="A51" s="89"/>
      <c r="B51" s="99" t="s">
        <v>159</v>
      </c>
      <c r="C51" s="6">
        <v>28021</v>
      </c>
      <c r="D51" s="6">
        <v>659</v>
      </c>
      <c r="E51" s="6">
        <v>0</v>
      </c>
      <c r="F51" s="6"/>
      <c r="G51" s="6">
        <v>2</v>
      </c>
      <c r="H51" s="6">
        <v>0</v>
      </c>
      <c r="I51" s="6">
        <v>155</v>
      </c>
      <c r="J51" s="6">
        <v>266</v>
      </c>
      <c r="K51" s="6">
        <v>0</v>
      </c>
      <c r="L51" s="6">
        <v>2162</v>
      </c>
      <c r="M51" s="6">
        <v>2118</v>
      </c>
      <c r="N51" s="6">
        <v>412</v>
      </c>
      <c r="O51" s="6">
        <v>1367</v>
      </c>
      <c r="P51" s="6"/>
      <c r="Q51" s="6">
        <v>0</v>
      </c>
      <c r="R51" s="6">
        <v>803</v>
      </c>
      <c r="S51" s="61">
        <f t="shared" si="4"/>
        <v>6100.3398652179021</v>
      </c>
    </row>
    <row r="52" spans="1:19" thickBot="1" x14ac:dyDescent="0.3">
      <c r="A52" s="89"/>
      <c r="B52" s="98" t="s">
        <v>171</v>
      </c>
      <c r="C52" s="52">
        <v>939369</v>
      </c>
      <c r="D52" s="52">
        <v>550668</v>
      </c>
      <c r="E52" s="52">
        <v>243190</v>
      </c>
      <c r="F52" s="52"/>
      <c r="G52" s="52">
        <v>519778</v>
      </c>
      <c r="H52" s="52">
        <v>262698</v>
      </c>
      <c r="I52" s="52">
        <v>173938</v>
      </c>
      <c r="J52" s="52">
        <v>283154</v>
      </c>
      <c r="K52" s="52">
        <v>249938</v>
      </c>
      <c r="L52" s="52">
        <v>159094</v>
      </c>
      <c r="M52" s="52">
        <v>355319</v>
      </c>
      <c r="N52" s="52">
        <v>162596</v>
      </c>
      <c r="O52" s="52">
        <v>146259</v>
      </c>
      <c r="P52" s="52"/>
      <c r="Q52" s="52">
        <v>263997</v>
      </c>
      <c r="R52" s="52">
        <v>328325</v>
      </c>
      <c r="S52" s="62">
        <f t="shared" si="4"/>
        <v>459850.76864205615</v>
      </c>
    </row>
    <row r="53" spans="1:19" thickTop="1" x14ac:dyDescent="0.25">
      <c r="A53" s="89"/>
      <c r="B53" s="98"/>
      <c r="C53" s="51"/>
      <c r="D53" s="51"/>
      <c r="E53" s="51"/>
      <c r="F53" s="51"/>
      <c r="G53" s="51"/>
      <c r="H53" s="51"/>
      <c r="I53" s="51"/>
      <c r="J53" s="51"/>
      <c r="K53" s="51"/>
      <c r="L53" s="51"/>
      <c r="M53" s="51"/>
      <c r="N53" s="51"/>
      <c r="O53" s="51"/>
      <c r="P53" s="51"/>
      <c r="Q53" s="51"/>
      <c r="R53" s="51"/>
      <c r="S53" s="67"/>
    </row>
    <row r="54" spans="1:19" ht="15.75" x14ac:dyDescent="0.25">
      <c r="A54" s="95" t="s">
        <v>136</v>
      </c>
      <c r="B54" s="96"/>
      <c r="C54" s="11"/>
      <c r="D54" s="11"/>
      <c r="E54" s="11"/>
      <c r="F54" s="11"/>
      <c r="G54" s="11"/>
      <c r="H54" s="11"/>
      <c r="I54" s="11"/>
      <c r="J54" s="11"/>
      <c r="K54" s="11"/>
      <c r="L54" s="11"/>
      <c r="M54" s="11"/>
      <c r="N54" s="11"/>
      <c r="O54" s="11"/>
      <c r="P54" s="11"/>
      <c r="Q54" s="11"/>
      <c r="R54" s="11"/>
      <c r="S54" s="67"/>
    </row>
    <row r="55" spans="1:19" ht="15" x14ac:dyDescent="0.2">
      <c r="A55" s="89"/>
      <c r="B55" s="96" t="s">
        <v>172</v>
      </c>
      <c r="C55" s="6">
        <v>6250</v>
      </c>
      <c r="D55" s="6">
        <v>2250</v>
      </c>
      <c r="E55" s="6">
        <v>2000</v>
      </c>
      <c r="F55" s="6"/>
      <c r="G55" s="6">
        <v>0</v>
      </c>
      <c r="H55" s="6">
        <v>2000</v>
      </c>
      <c r="I55" s="6">
        <v>44250</v>
      </c>
      <c r="J55" s="6">
        <v>0</v>
      </c>
      <c r="K55" s="6">
        <v>0</v>
      </c>
      <c r="L55" s="6">
        <v>0</v>
      </c>
      <c r="M55" s="6">
        <v>38675</v>
      </c>
      <c r="N55" s="6">
        <v>0</v>
      </c>
      <c r="O55" s="6">
        <v>1500</v>
      </c>
      <c r="P55" s="6"/>
      <c r="Q55" s="6">
        <v>27500</v>
      </c>
      <c r="R55" s="6">
        <v>900</v>
      </c>
      <c r="S55" s="61">
        <f t="shared" ref="S55:S66" si="5">SUMPRODUCT(C55:R55,$C$92:$R$92)/SUM($C$92:$R$92)</f>
        <v>8431.2810524014403</v>
      </c>
    </row>
    <row r="56" spans="1:19" ht="15" x14ac:dyDescent="0.2">
      <c r="A56" s="89"/>
      <c r="B56" s="96" t="s">
        <v>173</v>
      </c>
      <c r="C56" s="6">
        <v>0</v>
      </c>
      <c r="D56" s="6">
        <v>0</v>
      </c>
      <c r="E56" s="6">
        <v>0</v>
      </c>
      <c r="F56" s="6"/>
      <c r="G56" s="6">
        <v>0</v>
      </c>
      <c r="H56" s="6">
        <v>0</v>
      </c>
      <c r="I56" s="6">
        <v>17303.738317757008</v>
      </c>
      <c r="J56" s="6">
        <v>0</v>
      </c>
      <c r="K56" s="6">
        <v>0</v>
      </c>
      <c r="L56" s="6">
        <v>0</v>
      </c>
      <c r="M56" s="6">
        <v>0</v>
      </c>
      <c r="N56" s="6">
        <v>0</v>
      </c>
      <c r="O56" s="6">
        <v>0</v>
      </c>
      <c r="P56" s="6"/>
      <c r="Q56" s="6">
        <v>0</v>
      </c>
      <c r="R56" s="6">
        <v>0</v>
      </c>
      <c r="S56" s="61">
        <f t="shared" si="5"/>
        <v>701.88755946037713</v>
      </c>
    </row>
    <row r="57" spans="1:19" ht="15.75" x14ac:dyDescent="0.25">
      <c r="A57" s="89"/>
      <c r="B57" s="103" t="s">
        <v>174</v>
      </c>
      <c r="C57" s="82">
        <v>6250</v>
      </c>
      <c r="D57" s="83">
        <v>2250</v>
      </c>
      <c r="E57" s="83">
        <v>2000</v>
      </c>
      <c r="F57" s="83"/>
      <c r="G57" s="83">
        <v>0</v>
      </c>
      <c r="H57" s="83">
        <v>2000</v>
      </c>
      <c r="I57" s="83">
        <v>61553.738317757008</v>
      </c>
      <c r="J57" s="83">
        <v>0</v>
      </c>
      <c r="K57" s="83">
        <v>0</v>
      </c>
      <c r="L57" s="83">
        <v>0</v>
      </c>
      <c r="M57" s="83">
        <v>38675</v>
      </c>
      <c r="N57" s="83">
        <v>0</v>
      </c>
      <c r="O57" s="83">
        <v>1500</v>
      </c>
      <c r="P57" s="83"/>
      <c r="Q57" s="83">
        <v>27500</v>
      </c>
      <c r="R57" s="83">
        <v>900</v>
      </c>
      <c r="S57" s="62">
        <f t="shared" si="5"/>
        <v>9133.1686118618163</v>
      </c>
    </row>
    <row r="58" spans="1:19" ht="15" x14ac:dyDescent="0.2">
      <c r="A58" s="89"/>
      <c r="B58" s="96" t="s">
        <v>175</v>
      </c>
      <c r="C58" s="6">
        <v>227418.47</v>
      </c>
      <c r="D58" s="6">
        <v>116512.31</v>
      </c>
      <c r="E58" s="6">
        <v>48453.741000000002</v>
      </c>
      <c r="F58" s="6"/>
      <c r="G58" s="6">
        <v>173662.88</v>
      </c>
      <c r="H58" s="6">
        <v>75622.683499999999</v>
      </c>
      <c r="I58" s="6">
        <v>34497.919999999998</v>
      </c>
      <c r="J58" s="6">
        <v>77839.642500000016</v>
      </c>
      <c r="K58" s="6">
        <v>53629.245600000002</v>
      </c>
      <c r="L58" s="6">
        <v>17820.557166666669</v>
      </c>
      <c r="M58" s="6">
        <v>122349.74399999999</v>
      </c>
      <c r="N58" s="6">
        <v>37802.356</v>
      </c>
      <c r="O58" s="6">
        <v>27314.1</v>
      </c>
      <c r="P58" s="6"/>
      <c r="Q58" s="6">
        <v>72153.7</v>
      </c>
      <c r="R58" s="6">
        <v>76419</v>
      </c>
      <c r="S58" s="61">
        <f t="shared" si="5"/>
        <v>117348.10350974124</v>
      </c>
    </row>
    <row r="59" spans="1:19" ht="15" x14ac:dyDescent="0.2">
      <c r="A59" s="89"/>
      <c r="B59" s="96" t="s">
        <v>176</v>
      </c>
      <c r="C59" s="6">
        <v>0</v>
      </c>
      <c r="D59" s="6">
        <v>0</v>
      </c>
      <c r="E59" s="6">
        <v>0</v>
      </c>
      <c r="F59" s="6"/>
      <c r="G59" s="6">
        <v>0</v>
      </c>
      <c r="H59" s="6">
        <v>0</v>
      </c>
      <c r="I59" s="6">
        <v>0</v>
      </c>
      <c r="J59" s="6">
        <v>0</v>
      </c>
      <c r="K59" s="6">
        <v>889.08129310344827</v>
      </c>
      <c r="L59" s="6">
        <v>6986.9434878048778</v>
      </c>
      <c r="M59" s="6">
        <v>4469.1979574468087</v>
      </c>
      <c r="N59" s="6">
        <v>1362</v>
      </c>
      <c r="O59" s="6">
        <v>0</v>
      </c>
      <c r="P59" s="6"/>
      <c r="Q59" s="6">
        <v>0</v>
      </c>
      <c r="R59" s="6">
        <v>1206.1541714947857</v>
      </c>
      <c r="S59" s="61">
        <f t="shared" si="5"/>
        <v>765.43773113872248</v>
      </c>
    </row>
    <row r="60" spans="1:19" ht="15" x14ac:dyDescent="0.2">
      <c r="A60" s="89"/>
      <c r="B60" s="96" t="s">
        <v>177</v>
      </c>
      <c r="C60" s="6">
        <v>18850.391557496361</v>
      </c>
      <c r="D60" s="6">
        <v>33584.113685932381</v>
      </c>
      <c r="E60" s="6">
        <v>13753.796273437501</v>
      </c>
      <c r="F60" s="6"/>
      <c r="G60" s="6">
        <v>67149.383829787243</v>
      </c>
      <c r="H60" s="6">
        <v>36487.371415770605</v>
      </c>
      <c r="I60" s="6">
        <v>11011.208800623053</v>
      </c>
      <c r="J60" s="6">
        <v>11702.225712180749</v>
      </c>
      <c r="K60" s="6">
        <v>15199.59724137931</v>
      </c>
      <c r="L60" s="6">
        <v>10859.796883981258</v>
      </c>
      <c r="M60" s="6">
        <v>22777.877872340425</v>
      </c>
      <c r="N60" s="6">
        <v>12577.355133689838</v>
      </c>
      <c r="O60" s="6">
        <v>16532.877806122448</v>
      </c>
      <c r="P60" s="6"/>
      <c r="Q60" s="6">
        <v>20287.06161616162</v>
      </c>
      <c r="R60" s="6">
        <v>28160.025492468139</v>
      </c>
      <c r="S60" s="61">
        <f t="shared" si="5"/>
        <v>26342.051487998211</v>
      </c>
    </row>
    <row r="61" spans="1:19" ht="15" x14ac:dyDescent="0.2">
      <c r="A61" s="89"/>
      <c r="B61" s="96" t="s">
        <v>178</v>
      </c>
      <c r="C61" s="6">
        <v>38480.218672489085</v>
      </c>
      <c r="D61" s="6">
        <v>0</v>
      </c>
      <c r="E61" s="6">
        <v>7684.8109912109358</v>
      </c>
      <c r="F61" s="6"/>
      <c r="G61" s="6">
        <v>0</v>
      </c>
      <c r="H61" s="6">
        <v>0</v>
      </c>
      <c r="I61" s="6">
        <v>7873.9717990654208</v>
      </c>
      <c r="J61" s="6">
        <v>0</v>
      </c>
      <c r="K61" s="6">
        <v>0</v>
      </c>
      <c r="L61" s="6">
        <v>1846.2616303939963</v>
      </c>
      <c r="M61" s="6">
        <v>0</v>
      </c>
      <c r="N61" s="6">
        <v>0</v>
      </c>
      <c r="O61" s="6">
        <v>5057.3307142857138</v>
      </c>
      <c r="P61" s="6"/>
      <c r="Q61" s="6">
        <v>6480.6565656565654</v>
      </c>
      <c r="R61" s="6">
        <v>0</v>
      </c>
      <c r="S61" s="61">
        <f t="shared" si="5"/>
        <v>9039.9697772629715</v>
      </c>
    </row>
    <row r="62" spans="1:19" ht="15" x14ac:dyDescent="0.2">
      <c r="A62" s="89"/>
      <c r="B62" s="96" t="s">
        <v>179</v>
      </c>
      <c r="C62" s="6">
        <v>39631.743718039652</v>
      </c>
      <c r="D62" s="6">
        <v>0</v>
      </c>
      <c r="E62" s="6">
        <v>0</v>
      </c>
      <c r="F62" s="6"/>
      <c r="G62" s="6">
        <v>0</v>
      </c>
      <c r="H62" s="6">
        <v>33797.918280979495</v>
      </c>
      <c r="I62" s="6">
        <v>3241.8366252753949</v>
      </c>
      <c r="J62" s="6">
        <v>14547.47096178416</v>
      </c>
      <c r="K62" s="6">
        <v>2769.4832330035342</v>
      </c>
      <c r="L62" s="6">
        <v>2260.5473298812949</v>
      </c>
      <c r="M62" s="6">
        <v>9462.9833603316729</v>
      </c>
      <c r="N62" s="6">
        <v>3555.9385715321632</v>
      </c>
      <c r="O62" s="6">
        <v>310.82622061281995</v>
      </c>
      <c r="P62" s="6"/>
      <c r="Q62" s="6">
        <v>0</v>
      </c>
      <c r="R62" s="6">
        <v>39179.338593693981</v>
      </c>
      <c r="S62" s="61">
        <f t="shared" si="5"/>
        <v>14465.452371910245</v>
      </c>
    </row>
    <row r="63" spans="1:19" ht="15.75" x14ac:dyDescent="0.25">
      <c r="A63" s="89"/>
      <c r="B63" s="103" t="s">
        <v>180</v>
      </c>
      <c r="C63" s="82">
        <v>324380.82394802512</v>
      </c>
      <c r="D63" s="83">
        <v>150096.42368593239</v>
      </c>
      <c r="E63" s="83">
        <v>69892.348264648434</v>
      </c>
      <c r="F63" s="83"/>
      <c r="G63" s="83">
        <v>240812.26382978726</v>
      </c>
      <c r="H63" s="83">
        <v>145907.9731967501</v>
      </c>
      <c r="I63" s="83">
        <v>56624.937224963869</v>
      </c>
      <c r="J63" s="83">
        <v>104089.33917396492</v>
      </c>
      <c r="K63" s="83">
        <v>72487.407367486288</v>
      </c>
      <c r="L63" s="83">
        <v>39774.106498728092</v>
      </c>
      <c r="M63" s="83">
        <v>159059.80319011892</v>
      </c>
      <c r="N63" s="83">
        <v>55297.649705222</v>
      </c>
      <c r="O63" s="83">
        <v>49215.134741020986</v>
      </c>
      <c r="P63" s="83"/>
      <c r="Q63" s="83">
        <v>98921.418181818182</v>
      </c>
      <c r="R63" s="83">
        <v>144964.51825765689</v>
      </c>
      <c r="S63" s="62">
        <f t="shared" si="5"/>
        <v>167961.01487805138</v>
      </c>
    </row>
    <row r="64" spans="1:19" ht="15" x14ac:dyDescent="0.2">
      <c r="A64" s="89"/>
      <c r="B64" s="96" t="s">
        <v>181</v>
      </c>
      <c r="C64" s="6">
        <v>3072.3072052401749</v>
      </c>
      <c r="D64" s="6">
        <v>3954.1455834242092</v>
      </c>
      <c r="E64" s="6">
        <v>14323.829406249997</v>
      </c>
      <c r="F64" s="6"/>
      <c r="G64" s="6">
        <v>9247.3842553191498</v>
      </c>
      <c r="H64" s="6">
        <v>11701.280913978495</v>
      </c>
      <c r="I64" s="6">
        <v>7783.5669345794413</v>
      </c>
      <c r="J64" s="6">
        <v>7870.3549999999996</v>
      </c>
      <c r="K64" s="6">
        <v>2948.9213793103445</v>
      </c>
      <c r="L64" s="6">
        <v>4224.5491969981231</v>
      </c>
      <c r="M64" s="6">
        <v>4095.2838723404257</v>
      </c>
      <c r="N64" s="6">
        <v>4825.4331550802135</v>
      </c>
      <c r="O64" s="6">
        <v>3069.45</v>
      </c>
      <c r="P64" s="6"/>
      <c r="Q64" s="6">
        <v>5841.3430931537605</v>
      </c>
      <c r="R64" s="6">
        <v>10348.914484356894</v>
      </c>
      <c r="S64" s="61">
        <f t="shared" si="5"/>
        <v>6199.8949678161125</v>
      </c>
    </row>
    <row r="65" spans="1:19" ht="15" x14ac:dyDescent="0.2">
      <c r="A65" s="89"/>
      <c r="B65" s="96" t="s">
        <v>182</v>
      </c>
      <c r="C65" s="6">
        <v>0</v>
      </c>
      <c r="D65" s="6">
        <v>0</v>
      </c>
      <c r="E65" s="6">
        <v>0</v>
      </c>
      <c r="F65" s="6"/>
      <c r="G65" s="6">
        <v>0</v>
      </c>
      <c r="H65" s="6">
        <v>0</v>
      </c>
      <c r="I65" s="6">
        <v>0</v>
      </c>
      <c r="J65" s="6">
        <v>7870.3549999999996</v>
      </c>
      <c r="K65" s="6">
        <v>0</v>
      </c>
      <c r="L65" s="6">
        <v>2400</v>
      </c>
      <c r="M65" s="6">
        <v>0</v>
      </c>
      <c r="N65" s="6">
        <v>0</v>
      </c>
      <c r="O65" s="6">
        <v>0</v>
      </c>
      <c r="P65" s="6"/>
      <c r="Q65" s="6">
        <v>0</v>
      </c>
      <c r="R65" s="6">
        <v>0</v>
      </c>
      <c r="S65" s="61">
        <f t="shared" si="5"/>
        <v>585.20334412775037</v>
      </c>
    </row>
    <row r="66" spans="1:19" ht="15.75" x14ac:dyDescent="0.25">
      <c r="A66" s="89"/>
      <c r="B66" s="103" t="s">
        <v>183</v>
      </c>
      <c r="C66" s="82">
        <v>3072.3072052401749</v>
      </c>
      <c r="D66" s="83">
        <v>3954.1455834242092</v>
      </c>
      <c r="E66" s="83">
        <v>14323.829406249997</v>
      </c>
      <c r="F66" s="83"/>
      <c r="G66" s="83">
        <v>9247.3842553191498</v>
      </c>
      <c r="H66" s="83">
        <v>11701.280913978495</v>
      </c>
      <c r="I66" s="83">
        <v>7783.5669345794413</v>
      </c>
      <c r="J66" s="83">
        <v>15740.71</v>
      </c>
      <c r="K66" s="83">
        <v>2948.9213793103445</v>
      </c>
      <c r="L66" s="83">
        <v>6624.5491969981231</v>
      </c>
      <c r="M66" s="83">
        <v>4095.2838723404257</v>
      </c>
      <c r="N66" s="83">
        <v>4825.4331550802135</v>
      </c>
      <c r="O66" s="83">
        <v>3069.45</v>
      </c>
      <c r="P66" s="83"/>
      <c r="Q66" s="83">
        <v>5841.3430931537605</v>
      </c>
      <c r="R66" s="83">
        <v>10348.914484356894</v>
      </c>
      <c r="S66" s="62">
        <f t="shared" si="5"/>
        <v>6785.0983119438615</v>
      </c>
    </row>
    <row r="67" spans="1:19" ht="15.75" x14ac:dyDescent="0.25">
      <c r="A67" s="89"/>
      <c r="B67" s="103"/>
      <c r="C67" s="51"/>
      <c r="D67" s="51"/>
      <c r="E67" s="51"/>
      <c r="F67" s="51"/>
      <c r="G67" s="51"/>
      <c r="H67" s="51"/>
      <c r="I67" s="51"/>
      <c r="J67" s="51"/>
      <c r="K67" s="51"/>
      <c r="L67" s="51"/>
      <c r="M67" s="51"/>
      <c r="N67" s="51"/>
      <c r="O67" s="51"/>
      <c r="P67" s="51"/>
      <c r="Q67" s="51"/>
      <c r="R67" s="51"/>
      <c r="S67" s="67"/>
    </row>
    <row r="68" spans="1:19" ht="15.75" x14ac:dyDescent="0.25">
      <c r="A68" s="95" t="s">
        <v>137</v>
      </c>
      <c r="B68" s="96"/>
      <c r="C68" s="7"/>
      <c r="D68" s="7"/>
      <c r="E68" s="7"/>
      <c r="F68" s="7"/>
      <c r="G68" s="7"/>
      <c r="H68" s="7"/>
      <c r="I68" s="7"/>
      <c r="J68" s="7"/>
      <c r="K68" s="7"/>
      <c r="L68" s="7"/>
      <c r="M68" s="7"/>
      <c r="N68" s="7"/>
      <c r="O68" s="7"/>
      <c r="P68" s="7"/>
      <c r="Q68" s="7"/>
      <c r="R68" s="7"/>
      <c r="S68" s="61"/>
    </row>
    <row r="69" spans="1:19" ht="15" x14ac:dyDescent="0.2">
      <c r="A69" s="89"/>
      <c r="B69" s="97" t="s">
        <v>198</v>
      </c>
      <c r="C69" s="6">
        <v>84999.57</v>
      </c>
      <c r="D69" s="6">
        <v>88579</v>
      </c>
      <c r="E69" s="6">
        <v>22666.559999999998</v>
      </c>
      <c r="F69" s="6"/>
      <c r="G69" s="6">
        <v>62653.915000000008</v>
      </c>
      <c r="H69" s="6">
        <v>18238.86</v>
      </c>
      <c r="I69" s="6">
        <v>15397.775000000001</v>
      </c>
      <c r="J69" s="6">
        <v>45589.404999999999</v>
      </c>
      <c r="K69" s="6">
        <v>-59163.164999999994</v>
      </c>
      <c r="L69" s="6">
        <v>-74495.67</v>
      </c>
      <c r="M69" s="6">
        <v>18148.23</v>
      </c>
      <c r="N69" s="6">
        <v>-420033.14500000002</v>
      </c>
      <c r="O69" s="6">
        <v>27521.18</v>
      </c>
      <c r="P69" s="6"/>
      <c r="Q69" s="6">
        <v>38307.18</v>
      </c>
      <c r="R69" s="6">
        <v>15895.740000000002</v>
      </c>
      <c r="S69" s="61">
        <f t="shared" ref="S69:S78" si="6">SUMPRODUCT(C69:R69,$C$92:$R$92)/SUM($C$92:$R$92)</f>
        <v>25147.953272613613</v>
      </c>
    </row>
    <row r="70" spans="1:19" ht="15" x14ac:dyDescent="0.2">
      <c r="A70" s="89"/>
      <c r="B70" s="97" t="s">
        <v>199</v>
      </c>
      <c r="C70" s="6">
        <v>70179.724999999991</v>
      </c>
      <c r="D70" s="6">
        <v>10135</v>
      </c>
      <c r="E70" s="6">
        <v>36848.17</v>
      </c>
      <c r="F70" s="6"/>
      <c r="G70" s="6">
        <v>170103.255</v>
      </c>
      <c r="H70" s="6">
        <v>9195</v>
      </c>
      <c r="I70" s="6">
        <v>6481</v>
      </c>
      <c r="J70" s="6">
        <v>9500</v>
      </c>
      <c r="K70" s="6">
        <v>20534.5</v>
      </c>
      <c r="L70" s="6">
        <v>0</v>
      </c>
      <c r="M70" s="6">
        <v>170809.02</v>
      </c>
      <c r="N70" s="6">
        <v>4100</v>
      </c>
      <c r="O70" s="6">
        <v>3500</v>
      </c>
      <c r="P70" s="6"/>
      <c r="Q70" s="6">
        <v>16729.11</v>
      </c>
      <c r="R70" s="6">
        <v>35580</v>
      </c>
      <c r="S70" s="61">
        <f t="shared" si="6"/>
        <v>57153.037174871126</v>
      </c>
    </row>
    <row r="71" spans="1:19" ht="15" x14ac:dyDescent="0.2">
      <c r="A71" s="89"/>
      <c r="B71" s="97" t="s">
        <v>185</v>
      </c>
      <c r="C71" s="6">
        <v>62175.000000000007</v>
      </c>
      <c r="D71" s="6">
        <v>86250</v>
      </c>
      <c r="E71" s="6">
        <v>35854.5</v>
      </c>
      <c r="F71" s="6"/>
      <c r="G71" s="6">
        <v>0</v>
      </c>
      <c r="H71" s="6">
        <v>24271.5</v>
      </c>
      <c r="I71" s="6">
        <v>32022.5</v>
      </c>
      <c r="J71" s="6">
        <v>57743.5</v>
      </c>
      <c r="K71" s="6">
        <v>22000</v>
      </c>
      <c r="L71" s="6">
        <v>45587</v>
      </c>
      <c r="M71" s="6">
        <v>33981</v>
      </c>
      <c r="N71" s="6">
        <v>32280.5</v>
      </c>
      <c r="O71" s="6">
        <v>70575</v>
      </c>
      <c r="P71" s="6"/>
      <c r="Q71" s="6">
        <v>56890.000000000007</v>
      </c>
      <c r="R71" s="6">
        <v>63043.5</v>
      </c>
      <c r="S71" s="61">
        <f t="shared" si="6"/>
        <v>46755.083292761694</v>
      </c>
    </row>
    <row r="72" spans="1:19" ht="15" x14ac:dyDescent="0.2">
      <c r="A72" s="89"/>
      <c r="B72" s="97" t="s">
        <v>186</v>
      </c>
      <c r="C72" s="6">
        <v>368801</v>
      </c>
      <c r="D72" s="6">
        <v>217807</v>
      </c>
      <c r="E72" s="6">
        <v>71547.5</v>
      </c>
      <c r="F72" s="6"/>
      <c r="G72" s="6">
        <v>220167</v>
      </c>
      <c r="H72" s="6">
        <v>121019.49999999999</v>
      </c>
      <c r="I72" s="6">
        <v>64699</v>
      </c>
      <c r="J72" s="6">
        <v>143128</v>
      </c>
      <c r="K72" s="6">
        <v>74208</v>
      </c>
      <c r="L72" s="6">
        <v>50451.5</v>
      </c>
      <c r="M72" s="6">
        <v>131344</v>
      </c>
      <c r="N72" s="6">
        <v>65175</v>
      </c>
      <c r="O72" s="6">
        <v>49139</v>
      </c>
      <c r="P72" s="6"/>
      <c r="Q72" s="6">
        <v>226172</v>
      </c>
      <c r="R72" s="6">
        <v>118326.5</v>
      </c>
      <c r="S72" s="61">
        <f t="shared" si="6"/>
        <v>188060.4299954295</v>
      </c>
    </row>
    <row r="73" spans="1:19" ht="15" x14ac:dyDescent="0.2">
      <c r="A73" s="89"/>
      <c r="B73" s="97" t="s">
        <v>187</v>
      </c>
      <c r="C73" s="6">
        <v>136208</v>
      </c>
      <c r="D73" s="6">
        <v>120666</v>
      </c>
      <c r="E73" s="6">
        <v>55862</v>
      </c>
      <c r="F73" s="6"/>
      <c r="G73" s="6">
        <v>83616</v>
      </c>
      <c r="H73" s="6">
        <v>63416.5</v>
      </c>
      <c r="I73" s="6">
        <v>40684.5</v>
      </c>
      <c r="J73" s="6">
        <v>41945.5</v>
      </c>
      <c r="K73" s="6">
        <v>39154.5</v>
      </c>
      <c r="L73" s="6">
        <v>51129</v>
      </c>
      <c r="M73" s="6">
        <v>67819</v>
      </c>
      <c r="N73" s="6">
        <v>37706.5</v>
      </c>
      <c r="O73" s="6">
        <v>31043.5</v>
      </c>
      <c r="P73" s="6"/>
      <c r="Q73" s="6">
        <v>75510</v>
      </c>
      <c r="R73" s="6">
        <v>35435.5</v>
      </c>
      <c r="S73" s="61">
        <f t="shared" si="6"/>
        <v>80042.994456077431</v>
      </c>
    </row>
    <row r="74" spans="1:19" ht="15" x14ac:dyDescent="0.2">
      <c r="A74" s="89"/>
      <c r="B74" s="97" t="s">
        <v>209</v>
      </c>
      <c r="C74" s="6">
        <v>10645.5</v>
      </c>
      <c r="D74" s="6">
        <v>5700.5</v>
      </c>
      <c r="E74" s="6">
        <v>7035.9999999999991</v>
      </c>
      <c r="F74" s="6"/>
      <c r="G74" s="6">
        <v>21096.5</v>
      </c>
      <c r="H74" s="6">
        <v>8714.5</v>
      </c>
      <c r="I74" s="6">
        <v>4371.5</v>
      </c>
      <c r="J74" s="6">
        <v>11965</v>
      </c>
      <c r="K74" s="6">
        <v>2850</v>
      </c>
      <c r="L74" s="6">
        <v>18354</v>
      </c>
      <c r="M74" s="6">
        <v>5692</v>
      </c>
      <c r="N74" s="6">
        <v>7654.5</v>
      </c>
      <c r="O74" s="6">
        <v>6547</v>
      </c>
      <c r="P74" s="6"/>
      <c r="Q74" s="6">
        <v>10730.5</v>
      </c>
      <c r="R74" s="6">
        <v>14501</v>
      </c>
      <c r="S74" s="61">
        <f t="shared" si="6"/>
        <v>10239.141801857859</v>
      </c>
    </row>
    <row r="75" spans="1:19" ht="15" x14ac:dyDescent="0.2">
      <c r="A75" s="89"/>
      <c r="B75" s="97" t="s">
        <v>193</v>
      </c>
      <c r="C75" s="6">
        <v>403672.00000000006</v>
      </c>
      <c r="D75" s="6">
        <v>0</v>
      </c>
      <c r="E75" s="6">
        <v>562553</v>
      </c>
      <c r="F75" s="6"/>
      <c r="G75" s="6">
        <v>0</v>
      </c>
      <c r="H75" s="6">
        <v>481702.00000000006</v>
      </c>
      <c r="I75" s="6">
        <v>247499.99999999997</v>
      </c>
      <c r="J75" s="6">
        <v>476969</v>
      </c>
      <c r="K75" s="6">
        <v>264754</v>
      </c>
      <c r="L75" s="6">
        <v>146890</v>
      </c>
      <c r="M75" s="6">
        <v>0</v>
      </c>
      <c r="N75" s="6">
        <v>55804</v>
      </c>
      <c r="O75" s="6">
        <v>25258</v>
      </c>
      <c r="P75" s="6"/>
      <c r="Q75" s="6">
        <v>91656</v>
      </c>
      <c r="R75" s="6">
        <v>219159</v>
      </c>
      <c r="S75" s="61">
        <f t="shared" si="6"/>
        <v>216573.13953871003</v>
      </c>
    </row>
    <row r="76" spans="1:19" ht="15" x14ac:dyDescent="0.2">
      <c r="A76" s="89"/>
      <c r="B76" s="97" t="s">
        <v>194</v>
      </c>
      <c r="C76" s="6">
        <v>503861.5</v>
      </c>
      <c r="D76" s="6">
        <v>744252.5</v>
      </c>
      <c r="E76" s="6">
        <v>310751.5</v>
      </c>
      <c r="F76" s="6"/>
      <c r="G76" s="6">
        <v>279852</v>
      </c>
      <c r="H76" s="6">
        <v>396145</v>
      </c>
      <c r="I76" s="6">
        <v>332610.5</v>
      </c>
      <c r="J76" s="6">
        <v>353488</v>
      </c>
      <c r="K76" s="6">
        <v>86985</v>
      </c>
      <c r="L76" s="6">
        <v>66681.5</v>
      </c>
      <c r="M76" s="6">
        <v>234650.5</v>
      </c>
      <c r="N76" s="6">
        <v>53503.5</v>
      </c>
      <c r="O76" s="6">
        <v>22414</v>
      </c>
      <c r="P76" s="6"/>
      <c r="Q76" s="6">
        <v>631948</v>
      </c>
      <c r="R76" s="6">
        <v>447892.5</v>
      </c>
      <c r="S76" s="61">
        <f t="shared" si="6"/>
        <v>386717.98573873704</v>
      </c>
    </row>
    <row r="77" spans="1:19" ht="15" x14ac:dyDescent="0.2">
      <c r="A77" s="89"/>
      <c r="B77" s="97" t="s">
        <v>195</v>
      </c>
      <c r="C77" s="6">
        <v>345123.5</v>
      </c>
      <c r="D77" s="6">
        <v>326015</v>
      </c>
      <c r="E77" s="6">
        <v>48439</v>
      </c>
      <c r="F77" s="6"/>
      <c r="G77" s="6">
        <v>149231</v>
      </c>
      <c r="H77" s="6">
        <v>18062.5</v>
      </c>
      <c r="I77" s="6">
        <v>22309</v>
      </c>
      <c r="J77" s="6">
        <v>35770.5</v>
      </c>
      <c r="K77" s="6">
        <v>86743.5</v>
      </c>
      <c r="L77" s="6">
        <v>42378</v>
      </c>
      <c r="M77" s="6">
        <v>106744.5</v>
      </c>
      <c r="N77" s="6">
        <v>31708</v>
      </c>
      <c r="O77" s="6">
        <v>19401</v>
      </c>
      <c r="P77" s="6"/>
      <c r="Q77" s="6">
        <v>419376.5</v>
      </c>
      <c r="R77" s="6">
        <v>61969.999999999993</v>
      </c>
      <c r="S77" s="61">
        <f t="shared" si="6"/>
        <v>176004.40285807766</v>
      </c>
    </row>
    <row r="78" spans="1:19" ht="15.75" thickBot="1" x14ac:dyDescent="0.25">
      <c r="A78" s="89"/>
      <c r="B78" s="97" t="s">
        <v>727</v>
      </c>
      <c r="C78" s="12">
        <v>1985665.7949999999</v>
      </c>
      <c r="D78" s="12">
        <v>1599405</v>
      </c>
      <c r="E78" s="12">
        <v>1151558.23</v>
      </c>
      <c r="F78" s="12"/>
      <c r="G78" s="12">
        <v>986719.67</v>
      </c>
      <c r="H78" s="12">
        <v>1140765.3600000001</v>
      </c>
      <c r="I78" s="12">
        <v>766075.77499999991</v>
      </c>
      <c r="J78" s="12">
        <v>1176098.905</v>
      </c>
      <c r="K78" s="12">
        <v>538066.33499999996</v>
      </c>
      <c r="L78" s="12">
        <v>346975.33</v>
      </c>
      <c r="M78" s="12">
        <v>769188.25</v>
      </c>
      <c r="N78" s="12">
        <v>-132101.14500000002</v>
      </c>
      <c r="O78" s="12">
        <v>255398.68</v>
      </c>
      <c r="P78" s="12"/>
      <c r="Q78" s="12">
        <v>1567319.29</v>
      </c>
      <c r="R78" s="12">
        <v>1011803.74</v>
      </c>
      <c r="S78" s="68">
        <f t="shared" si="6"/>
        <v>1186694.1681291359</v>
      </c>
    </row>
    <row r="79" spans="1:19" ht="15.75" thickTop="1" x14ac:dyDescent="0.2">
      <c r="A79" s="89"/>
      <c r="B79" s="96"/>
      <c r="C79" s="7"/>
      <c r="D79" s="7"/>
      <c r="E79" s="7"/>
      <c r="F79" s="7"/>
      <c r="G79" s="7"/>
      <c r="H79" s="7"/>
      <c r="I79" s="7"/>
      <c r="J79" s="7"/>
      <c r="K79" s="7"/>
      <c r="L79" s="7"/>
      <c r="M79" s="7"/>
      <c r="N79" s="7"/>
      <c r="O79" s="7"/>
      <c r="P79" s="7"/>
      <c r="Q79" s="7"/>
      <c r="R79" s="7"/>
      <c r="S79" s="61"/>
    </row>
    <row r="80" spans="1:19" ht="15.75" x14ac:dyDescent="0.25">
      <c r="A80" s="95" t="s">
        <v>138</v>
      </c>
      <c r="B80" s="96"/>
      <c r="C80" s="7"/>
      <c r="D80" s="7"/>
      <c r="E80" s="7"/>
      <c r="F80" s="7"/>
      <c r="G80" s="7"/>
      <c r="H80" s="7"/>
      <c r="I80" s="7"/>
      <c r="J80" s="7"/>
      <c r="K80" s="7"/>
      <c r="L80" s="7"/>
      <c r="M80" s="7"/>
      <c r="N80" s="7"/>
      <c r="O80" s="7"/>
      <c r="P80" s="7"/>
      <c r="Q80" s="7"/>
      <c r="R80" s="7"/>
      <c r="S80" s="61"/>
    </row>
    <row r="81" spans="1:19" ht="15" x14ac:dyDescent="0.2">
      <c r="A81" s="89"/>
      <c r="B81" s="97" t="s">
        <v>201</v>
      </c>
      <c r="C81" s="6">
        <v>85025.401456444932</v>
      </c>
      <c r="D81" s="6">
        <v>31032.610250244776</v>
      </c>
      <c r="E81" s="6">
        <v>812.45009478019631</v>
      </c>
      <c r="F81" s="6"/>
      <c r="G81" s="6">
        <v>25936.223982739029</v>
      </c>
      <c r="H81" s="6">
        <v>14974.561690699373</v>
      </c>
      <c r="I81" s="6">
        <v>63055.861687986595</v>
      </c>
      <c r="J81" s="6">
        <v>17601.847623405447</v>
      </c>
      <c r="K81" s="6">
        <v>17229.691834755977</v>
      </c>
      <c r="L81" s="6">
        <v>0</v>
      </c>
      <c r="M81" s="6">
        <v>53701.227667431878</v>
      </c>
      <c r="N81" s="6">
        <v>0</v>
      </c>
      <c r="O81" s="6">
        <v>633.78816062821613</v>
      </c>
      <c r="P81" s="6"/>
      <c r="Q81" s="6">
        <v>57533.306861471654</v>
      </c>
      <c r="R81" s="6">
        <v>7283.3235998166756</v>
      </c>
      <c r="S81" s="61">
        <f t="shared" ref="S81:S84" si="7">SUMPRODUCT(C81:R81,$C$92:$R$92)/SUM($C$92:$R$92)</f>
        <v>37503.015792466816</v>
      </c>
    </row>
    <row r="82" spans="1:19" ht="15" x14ac:dyDescent="0.2">
      <c r="A82" s="89"/>
      <c r="B82" s="97" t="s">
        <v>202</v>
      </c>
      <c r="C82" s="6">
        <v>994728.7786485973</v>
      </c>
      <c r="D82" s="6">
        <v>1116439.2038083649</v>
      </c>
      <c r="E82" s="6">
        <v>686858.37314803293</v>
      </c>
      <c r="F82" s="6"/>
      <c r="G82" s="6">
        <v>450399.45111666719</v>
      </c>
      <c r="H82" s="6">
        <v>1040017.8318344712</v>
      </c>
      <c r="I82" s="6">
        <v>717200.95900279959</v>
      </c>
      <c r="J82" s="6">
        <v>958860.85337174777</v>
      </c>
      <c r="K82" s="6">
        <v>416055.434985834</v>
      </c>
      <c r="L82" s="6">
        <v>212546.46306428284</v>
      </c>
      <c r="M82" s="6">
        <v>167982.13533303115</v>
      </c>
      <c r="N82" s="6">
        <v>150706.88882740471</v>
      </c>
      <c r="O82" s="6">
        <v>104023.28863924589</v>
      </c>
      <c r="P82" s="6"/>
      <c r="Q82" s="6">
        <v>1711663.6538594998</v>
      </c>
      <c r="R82" s="6">
        <v>948888.16870395187</v>
      </c>
      <c r="S82" s="61">
        <f t="shared" si="7"/>
        <v>772621.93628013087</v>
      </c>
    </row>
    <row r="83" spans="1:19" ht="15" x14ac:dyDescent="0.2">
      <c r="A83" s="89"/>
      <c r="B83" s="97" t="s">
        <v>728</v>
      </c>
      <c r="C83" s="13">
        <v>1079754.1801050422</v>
      </c>
      <c r="D83" s="13">
        <v>1147471.8140586098</v>
      </c>
      <c r="E83" s="13">
        <v>687670.82324281312</v>
      </c>
      <c r="F83" s="13"/>
      <c r="G83" s="13">
        <v>476335.67509940622</v>
      </c>
      <c r="H83" s="13">
        <v>1054992.3935251706</v>
      </c>
      <c r="I83" s="13">
        <v>780256.82069078623</v>
      </c>
      <c r="J83" s="13">
        <v>976462.70099515317</v>
      </c>
      <c r="K83" s="13">
        <v>433285.12682059</v>
      </c>
      <c r="L83" s="13">
        <v>212546.46306428284</v>
      </c>
      <c r="M83" s="13">
        <v>221683.36300046302</v>
      </c>
      <c r="N83" s="13">
        <v>150706.88882740471</v>
      </c>
      <c r="O83" s="13">
        <v>104657.07679987411</v>
      </c>
      <c r="P83" s="13"/>
      <c r="Q83" s="13">
        <v>1769196.9607209715</v>
      </c>
      <c r="R83" s="13">
        <v>956171.49230376852</v>
      </c>
      <c r="S83" s="63">
        <f t="shared" si="7"/>
        <v>810124.95207259734</v>
      </c>
    </row>
    <row r="84" spans="1:19" thickBot="1" x14ac:dyDescent="0.3">
      <c r="A84" s="89"/>
      <c r="B84" s="98" t="s">
        <v>729</v>
      </c>
      <c r="C84" s="8">
        <v>905911.61489495775</v>
      </c>
      <c r="D84" s="12">
        <v>451933.18594139023</v>
      </c>
      <c r="E84" s="12">
        <v>463887.40675718687</v>
      </c>
      <c r="F84" s="12"/>
      <c r="G84" s="12">
        <v>510383.99490059383</v>
      </c>
      <c r="H84" s="12">
        <v>85772.966474829474</v>
      </c>
      <c r="I84" s="12">
        <v>-14181.045690786326</v>
      </c>
      <c r="J84" s="12">
        <v>199636.20400484686</v>
      </c>
      <c r="K84" s="12">
        <v>104781.20817940996</v>
      </c>
      <c r="L84" s="12">
        <v>134428.86693571717</v>
      </c>
      <c r="M84" s="12">
        <v>547504.886999537</v>
      </c>
      <c r="N84" s="12">
        <v>-282808.03382740472</v>
      </c>
      <c r="O84" s="12">
        <v>150741.60320012589</v>
      </c>
      <c r="P84" s="12"/>
      <c r="Q84" s="12">
        <v>-201877.67072097142</v>
      </c>
      <c r="R84" s="12">
        <v>55632.247696231469</v>
      </c>
      <c r="S84" s="68">
        <f t="shared" si="7"/>
        <v>376569.2160565384</v>
      </c>
    </row>
    <row r="85" spans="1:19" ht="15.75" thickTop="1" x14ac:dyDescent="0.2">
      <c r="A85" s="89"/>
      <c r="B85" s="96"/>
      <c r="C85" s="7"/>
      <c r="D85" s="7"/>
      <c r="E85" s="7"/>
      <c r="F85" s="7"/>
      <c r="G85" s="7"/>
      <c r="H85" s="7"/>
      <c r="I85" s="7"/>
      <c r="J85" s="7"/>
      <c r="K85" s="7"/>
      <c r="L85" s="7"/>
      <c r="M85" s="7"/>
      <c r="N85" s="7"/>
      <c r="O85" s="7"/>
      <c r="P85" s="7"/>
      <c r="Q85" s="7"/>
      <c r="R85" s="7"/>
      <c r="S85" s="35"/>
    </row>
    <row r="86" spans="1:19" ht="15.75" x14ac:dyDescent="0.25">
      <c r="A86" s="95" t="s">
        <v>221</v>
      </c>
      <c r="B86" s="89"/>
      <c r="C86" s="6"/>
      <c r="D86" s="6"/>
      <c r="E86" s="6"/>
      <c r="F86" s="6"/>
      <c r="G86" s="6"/>
      <c r="H86" s="6"/>
      <c r="I86" s="6"/>
      <c r="J86" s="6"/>
      <c r="K86" s="6"/>
      <c r="L86" s="6"/>
      <c r="M86" s="6"/>
      <c r="N86" s="6"/>
      <c r="O86" s="6"/>
      <c r="P86" s="6"/>
      <c r="Q86" s="6"/>
      <c r="R86" s="6"/>
      <c r="S86" s="28"/>
    </row>
    <row r="87" spans="1:19" ht="15" x14ac:dyDescent="0.2">
      <c r="A87" s="104"/>
      <c r="B87" s="104" t="s">
        <v>224</v>
      </c>
      <c r="C87" s="14">
        <v>815</v>
      </c>
      <c r="D87" s="14">
        <v>481.5</v>
      </c>
      <c r="E87" s="14">
        <v>158</v>
      </c>
      <c r="F87" s="14"/>
      <c r="G87" s="14">
        <v>486.5</v>
      </c>
      <c r="H87" s="14">
        <v>267.5</v>
      </c>
      <c r="I87" s="14">
        <v>142.5</v>
      </c>
      <c r="J87" s="14">
        <v>316.5</v>
      </c>
      <c r="K87" s="14">
        <v>164</v>
      </c>
      <c r="L87" s="14">
        <v>111.5</v>
      </c>
      <c r="M87" s="14">
        <v>290</v>
      </c>
      <c r="N87" s="14">
        <v>144</v>
      </c>
      <c r="O87" s="14">
        <v>108.5</v>
      </c>
      <c r="P87" s="14"/>
      <c r="Q87" s="14">
        <v>500</v>
      </c>
      <c r="R87" s="14">
        <v>261.5</v>
      </c>
      <c r="S87" s="29">
        <f t="shared" ref="S87:S102" si="8">SUMPRODUCT(C87:R87,$C$92:$R$92)/SUM($C$92:$R$92)</f>
        <v>415.58358566426801</v>
      </c>
    </row>
    <row r="88" spans="1:19" ht="15" x14ac:dyDescent="0.2">
      <c r="A88" s="104"/>
      <c r="B88" s="104" t="s">
        <v>225</v>
      </c>
      <c r="C88" s="53">
        <v>476.5</v>
      </c>
      <c r="D88" s="53">
        <v>390</v>
      </c>
      <c r="E88" s="53">
        <v>200</v>
      </c>
      <c r="F88" s="53"/>
      <c r="G88" s="53">
        <v>292.5</v>
      </c>
      <c r="H88" s="53">
        <v>206.5</v>
      </c>
      <c r="I88" s="53">
        <v>116</v>
      </c>
      <c r="J88" s="53">
        <v>142.5</v>
      </c>
      <c r="K88" s="53">
        <v>114</v>
      </c>
      <c r="L88" s="53">
        <v>175</v>
      </c>
      <c r="M88" s="53">
        <v>215</v>
      </c>
      <c r="N88" s="53">
        <v>132.5</v>
      </c>
      <c r="O88" s="53">
        <v>102.5</v>
      </c>
      <c r="P88" s="53"/>
      <c r="Q88" s="53">
        <v>275</v>
      </c>
      <c r="R88" s="53">
        <v>129.5</v>
      </c>
      <c r="S88" s="29">
        <f t="shared" si="8"/>
        <v>271.87468422375474</v>
      </c>
    </row>
    <row r="89" spans="1:19" ht="15" x14ac:dyDescent="0.2">
      <c r="A89" s="104"/>
      <c r="B89" s="104" t="s">
        <v>226</v>
      </c>
      <c r="C89" s="53">
        <v>0</v>
      </c>
      <c r="D89" s="53">
        <v>0</v>
      </c>
      <c r="E89" s="53">
        <v>25</v>
      </c>
      <c r="F89" s="53"/>
      <c r="G89" s="53">
        <v>95</v>
      </c>
      <c r="H89" s="53">
        <v>35</v>
      </c>
      <c r="I89" s="53">
        <v>14.5</v>
      </c>
      <c r="J89" s="53">
        <v>64.5</v>
      </c>
      <c r="K89" s="53">
        <v>0</v>
      </c>
      <c r="L89" s="53">
        <v>27</v>
      </c>
      <c r="M89" s="53">
        <v>0</v>
      </c>
      <c r="N89" s="53">
        <v>41</v>
      </c>
      <c r="O89" s="53">
        <v>38</v>
      </c>
      <c r="P89" s="53"/>
      <c r="Q89" s="53">
        <v>0</v>
      </c>
      <c r="R89" s="53">
        <v>79</v>
      </c>
      <c r="S89" s="29">
        <f t="shared" si="8"/>
        <v>27.402116416257289</v>
      </c>
    </row>
    <row r="90" spans="1:19" ht="15" x14ac:dyDescent="0.2">
      <c r="A90" s="104"/>
      <c r="B90" s="104" t="s">
        <v>227</v>
      </c>
      <c r="C90" s="53">
        <v>15</v>
      </c>
      <c r="D90" s="53">
        <v>8</v>
      </c>
      <c r="E90" s="53">
        <v>5.5</v>
      </c>
      <c r="F90" s="53"/>
      <c r="G90" s="53">
        <v>12.5</v>
      </c>
      <c r="H90" s="53">
        <v>6.5</v>
      </c>
      <c r="I90" s="53">
        <v>3.5</v>
      </c>
      <c r="J90" s="53">
        <v>5.5</v>
      </c>
      <c r="K90" s="53">
        <v>4</v>
      </c>
      <c r="L90" s="53">
        <v>21</v>
      </c>
      <c r="M90" s="53">
        <v>8</v>
      </c>
      <c r="N90" s="53">
        <v>3.5</v>
      </c>
      <c r="O90" s="53">
        <v>2.5</v>
      </c>
      <c r="P90" s="53"/>
      <c r="Q90" s="53">
        <v>15</v>
      </c>
      <c r="R90" s="53">
        <v>6.5</v>
      </c>
      <c r="S90" s="29">
        <f t="shared" si="8"/>
        <v>9.5386198844565513</v>
      </c>
    </row>
    <row r="91" spans="1:19" ht="15" x14ac:dyDescent="0.2">
      <c r="A91" s="104"/>
      <c r="B91" s="104" t="s">
        <v>228</v>
      </c>
      <c r="C91" s="14">
        <v>837794</v>
      </c>
      <c r="D91" s="14">
        <v>463422</v>
      </c>
      <c r="E91" s="14">
        <v>200533</v>
      </c>
      <c r="F91" s="14"/>
      <c r="G91" s="14">
        <v>462523</v>
      </c>
      <c r="H91" s="14">
        <v>216850</v>
      </c>
      <c r="I91" s="14">
        <v>162005</v>
      </c>
      <c r="J91" s="14">
        <v>252864</v>
      </c>
      <c r="K91" s="14">
        <v>210042</v>
      </c>
      <c r="L91" s="14">
        <v>132010</v>
      </c>
      <c r="M91" s="14">
        <v>342855</v>
      </c>
      <c r="N91" s="14">
        <v>143970</v>
      </c>
      <c r="O91" s="14">
        <v>131330</v>
      </c>
      <c r="P91" s="14"/>
      <c r="Q91" s="14">
        <v>208064</v>
      </c>
      <c r="R91" s="14">
        <v>253586</v>
      </c>
      <c r="S91" s="29">
        <f t="shared" si="8"/>
        <v>402487.562342752</v>
      </c>
    </row>
    <row r="92" spans="1:19" ht="15" x14ac:dyDescent="0.2">
      <c r="A92" s="104"/>
      <c r="B92" s="104" t="s">
        <v>210</v>
      </c>
      <c r="C92" s="14">
        <v>800940.3205835477</v>
      </c>
      <c r="D92" s="14">
        <v>462680.23492605728</v>
      </c>
      <c r="E92" s="14">
        <v>194825.54851023824</v>
      </c>
      <c r="F92" s="14"/>
      <c r="G92" s="14">
        <v>462778.50422864844</v>
      </c>
      <c r="H92" s="14">
        <v>213621.09511154942</v>
      </c>
      <c r="I92" s="14">
        <v>161232.52870688375</v>
      </c>
      <c r="J92" s="14">
        <v>257703.6718127215</v>
      </c>
      <c r="K92" s="14">
        <v>218198.03678561701</v>
      </c>
      <c r="L92" s="14">
        <v>124124.68400494184</v>
      </c>
      <c r="M92" s="14">
        <v>332642.17728003539</v>
      </c>
      <c r="N92" s="14">
        <v>144409.00073195598</v>
      </c>
      <c r="O92" s="14">
        <v>127946.23355946635</v>
      </c>
      <c r="P92" s="14"/>
      <c r="Q92" s="14">
        <v>226759.62337926216</v>
      </c>
      <c r="R92" s="14">
        <v>247027.83293412469</v>
      </c>
      <c r="S92" s="29">
        <f t="shared" si="8"/>
        <v>394746.93196033465</v>
      </c>
    </row>
    <row r="93" spans="1:19" ht="15" x14ac:dyDescent="0.2">
      <c r="A93" s="104"/>
      <c r="B93" s="104" t="s">
        <v>229</v>
      </c>
      <c r="C93" s="53">
        <v>836334</v>
      </c>
      <c r="D93" s="53">
        <v>463422</v>
      </c>
      <c r="E93" s="53">
        <v>199533</v>
      </c>
      <c r="F93" s="53"/>
      <c r="G93" s="53">
        <v>461523</v>
      </c>
      <c r="H93" s="53">
        <v>216850</v>
      </c>
      <c r="I93" s="53">
        <v>162005</v>
      </c>
      <c r="J93" s="53">
        <v>252744</v>
      </c>
      <c r="K93" s="53">
        <v>210042</v>
      </c>
      <c r="L93" s="53">
        <v>130860</v>
      </c>
      <c r="M93" s="53">
        <v>342855</v>
      </c>
      <c r="N93" s="53">
        <v>143870</v>
      </c>
      <c r="O93" s="53">
        <v>131230</v>
      </c>
      <c r="P93" s="53"/>
      <c r="Q93" s="53">
        <v>208064</v>
      </c>
      <c r="R93" s="53">
        <v>253586</v>
      </c>
      <c r="S93" s="29">
        <f t="shared" si="8"/>
        <v>401977.38960078231</v>
      </c>
    </row>
    <row r="94" spans="1:19" ht="15" x14ac:dyDescent="0.2">
      <c r="A94" s="104"/>
      <c r="B94" s="104" t="s">
        <v>230</v>
      </c>
      <c r="C94" s="53">
        <v>799536.21467904409</v>
      </c>
      <c r="D94" s="53">
        <v>462680.23492605728</v>
      </c>
      <c r="E94" s="53">
        <v>193854.93426656924</v>
      </c>
      <c r="F94" s="53"/>
      <c r="G94" s="53">
        <v>461701.48363659717</v>
      </c>
      <c r="H94" s="53">
        <v>213621.09511154942</v>
      </c>
      <c r="I94" s="53">
        <v>161232.52870688375</v>
      </c>
      <c r="J94" s="53">
        <v>257579.36757912397</v>
      </c>
      <c r="K94" s="53">
        <v>218198.03678561701</v>
      </c>
      <c r="L94" s="53">
        <v>123018.21183618052</v>
      </c>
      <c r="M94" s="53">
        <v>332642.17728003539</v>
      </c>
      <c r="N94" s="53">
        <v>144313.99900422795</v>
      </c>
      <c r="O94" s="53">
        <v>127855.81419960274</v>
      </c>
      <c r="P94" s="53"/>
      <c r="Q94" s="53">
        <v>226759.62337926216</v>
      </c>
      <c r="R94" s="53">
        <v>247027.83293412469</v>
      </c>
      <c r="S94" s="29">
        <f t="shared" si="8"/>
        <v>394242.06520745892</v>
      </c>
    </row>
    <row r="95" spans="1:19" ht="15" x14ac:dyDescent="0.2">
      <c r="A95" s="104"/>
      <c r="B95" s="104" t="s">
        <v>231</v>
      </c>
      <c r="C95" s="53">
        <v>1026.1766871165644</v>
      </c>
      <c r="D95" s="53">
        <v>962.45482866043619</v>
      </c>
      <c r="E95" s="53">
        <v>1262.867088607595</v>
      </c>
      <c r="F95" s="53"/>
      <c r="G95" s="53">
        <v>948.65981500513874</v>
      </c>
      <c r="H95" s="53">
        <v>810.65420560747668</v>
      </c>
      <c r="I95" s="53">
        <v>1136.8771929824561</v>
      </c>
      <c r="J95" s="53">
        <v>798.55924170616117</v>
      </c>
      <c r="K95" s="53">
        <v>1280.7439024390244</v>
      </c>
      <c r="L95" s="53">
        <v>1173.6322869955156</v>
      </c>
      <c r="M95" s="53">
        <v>1182.2586206896551</v>
      </c>
      <c r="N95" s="53">
        <v>999.09722222222217</v>
      </c>
      <c r="O95" s="53">
        <v>1209.4930875576038</v>
      </c>
      <c r="P95" s="53"/>
      <c r="Q95" s="53">
        <v>416.12799999999999</v>
      </c>
      <c r="R95" s="53">
        <v>969.73613766730398</v>
      </c>
      <c r="S95" s="29">
        <f t="shared" si="8"/>
        <v>997.73403002452096</v>
      </c>
    </row>
    <row r="96" spans="1:19" ht="15" x14ac:dyDescent="0.2">
      <c r="A96" s="104"/>
      <c r="B96" s="104" t="s">
        <v>232</v>
      </c>
      <c r="C96" s="53">
        <v>981.02603028103567</v>
      </c>
      <c r="D96" s="53">
        <v>960.91429891185317</v>
      </c>
      <c r="E96" s="53">
        <v>1226.9299637124636</v>
      </c>
      <c r="F96" s="53"/>
      <c r="G96" s="53">
        <v>949.02668784500963</v>
      </c>
      <c r="H96" s="53">
        <v>798.58353312728752</v>
      </c>
      <c r="I96" s="53">
        <v>1131.456341802693</v>
      </c>
      <c r="J96" s="53">
        <v>813.83686438901725</v>
      </c>
      <c r="K96" s="53">
        <v>1330.4758340586402</v>
      </c>
      <c r="L96" s="53">
        <v>1103.3023483065517</v>
      </c>
      <c r="M96" s="53">
        <v>1147.0419906208117</v>
      </c>
      <c r="N96" s="53">
        <v>1002.1805486404719</v>
      </c>
      <c r="O96" s="53">
        <v>1178.3946009179976</v>
      </c>
      <c r="P96" s="53"/>
      <c r="Q96" s="53">
        <v>453.51924675852433</v>
      </c>
      <c r="R96" s="53">
        <v>944.65710491061066</v>
      </c>
      <c r="S96" s="29">
        <f t="shared" si="8"/>
        <v>984.13219576186862</v>
      </c>
    </row>
    <row r="97" spans="1:19" ht="15" x14ac:dyDescent="0.2">
      <c r="A97" s="104"/>
      <c r="B97" s="104" t="s">
        <v>233</v>
      </c>
      <c r="C97" s="54">
        <v>3.6975000000000001E-2</v>
      </c>
      <c r="D97" s="54">
        <v>3.7533333333333328E-2</v>
      </c>
      <c r="E97" s="54">
        <v>3.8583333333333338E-2</v>
      </c>
      <c r="F97" s="54"/>
      <c r="G97" s="54">
        <v>3.7582810769103449E-2</v>
      </c>
      <c r="H97" s="54">
        <v>3.6993041180010788E-2</v>
      </c>
      <c r="I97" s="54">
        <v>3.9550000000000002E-2</v>
      </c>
      <c r="J97" s="54">
        <v>4.2091666666666666E-2</v>
      </c>
      <c r="K97" s="54">
        <v>4.0166666666666663E-2</v>
      </c>
      <c r="L97" s="54">
        <v>3.6515833333333338E-2</v>
      </c>
      <c r="M97" s="54">
        <v>3.5741666666666665E-2</v>
      </c>
      <c r="N97" s="54">
        <v>3.9549999999999995E-2</v>
      </c>
      <c r="O97" s="54">
        <v>3.7150000000000002E-2</v>
      </c>
      <c r="P97" s="54"/>
      <c r="Q97" s="54">
        <v>4.4833333333333336E-2</v>
      </c>
      <c r="R97" s="54">
        <v>3.8343066116736713E-2</v>
      </c>
      <c r="S97" s="42">
        <f t="shared" si="8"/>
        <v>3.8316893201487734E-2</v>
      </c>
    </row>
    <row r="98" spans="1:19" ht="15" x14ac:dyDescent="0.2">
      <c r="A98" s="104"/>
      <c r="B98" s="104" t="s">
        <v>234</v>
      </c>
      <c r="C98" s="15">
        <v>3.8539964347793214</v>
      </c>
      <c r="D98" s="15">
        <v>3.7354230190451236</v>
      </c>
      <c r="E98" s="15">
        <v>3.9782944242171738</v>
      </c>
      <c r="F98" s="15"/>
      <c r="G98" s="15">
        <v>3.7559269910886206</v>
      </c>
      <c r="H98" s="15">
        <v>3.7604994000265686</v>
      </c>
      <c r="I98" s="15">
        <v>3.9279577457434058</v>
      </c>
      <c r="J98" s="15">
        <v>4.1320413190458627</v>
      </c>
      <c r="K98" s="15">
        <v>3.7959680673652945</v>
      </c>
      <c r="L98" s="15">
        <v>3.8814639719914097</v>
      </c>
      <c r="M98" s="15">
        <v>3.6850397626157254</v>
      </c>
      <c r="N98" s="15">
        <v>3.9476483952558019</v>
      </c>
      <c r="O98" s="15">
        <v>3.8180138360458789</v>
      </c>
      <c r="P98" s="15"/>
      <c r="Q98" s="15">
        <v>4.0689673772159809</v>
      </c>
      <c r="R98" s="15">
        <v>3.9330871685989068</v>
      </c>
      <c r="S98" s="43">
        <f t="shared" si="8"/>
        <v>3.8538268537912512</v>
      </c>
    </row>
    <row r="99" spans="1:19" ht="15" x14ac:dyDescent="0.2">
      <c r="A99" s="104"/>
      <c r="B99" s="104" t="s">
        <v>235</v>
      </c>
      <c r="C99" s="54">
        <v>3.2458333333333332E-2</v>
      </c>
      <c r="D99" s="54">
        <v>3.4483333333333338E-2</v>
      </c>
      <c r="E99" s="54">
        <v>3.2258333333333333E-2</v>
      </c>
      <c r="F99" s="54"/>
      <c r="G99" s="54">
        <v>3.4333425452125747E-2</v>
      </c>
      <c r="H99" s="54">
        <v>3.376688769573119E-2</v>
      </c>
      <c r="I99" s="54">
        <v>3.3199999999999993E-2</v>
      </c>
      <c r="J99" s="54">
        <v>3.3124999999999995E-2</v>
      </c>
      <c r="K99" s="54">
        <v>3.5824999999999996E-2</v>
      </c>
      <c r="L99" s="54">
        <v>3.1824999999999999E-2</v>
      </c>
      <c r="M99" s="54">
        <v>3.3616666666666663E-2</v>
      </c>
      <c r="N99" s="54">
        <v>3.3629166666666661E-2</v>
      </c>
      <c r="O99" s="54">
        <v>3.3208333333333333E-2</v>
      </c>
      <c r="P99" s="54"/>
      <c r="Q99" s="54">
        <v>3.6104166666666666E-2</v>
      </c>
      <c r="R99" s="54">
        <v>3.2615650202332307E-2</v>
      </c>
      <c r="S99" s="42">
        <f t="shared" si="8"/>
        <v>3.3592593548966675E-2</v>
      </c>
    </row>
    <row r="100" spans="1:19" ht="15" x14ac:dyDescent="0.2">
      <c r="A100" s="104"/>
      <c r="B100" s="104" t="s">
        <v>236</v>
      </c>
      <c r="C100" s="15">
        <v>3.3829630877190442</v>
      </c>
      <c r="D100" s="15">
        <v>3.4411648689822445</v>
      </c>
      <c r="E100" s="15">
        <v>3.3219513984805866</v>
      </c>
      <c r="F100" s="15"/>
      <c r="G100" s="15">
        <v>3.4311004908203002</v>
      </c>
      <c r="H100" s="15">
        <v>3.4288561231160863</v>
      </c>
      <c r="I100" s="15">
        <v>3.3466591656635254</v>
      </c>
      <c r="J100" s="15">
        <v>3.2464847090265634</v>
      </c>
      <c r="K100" s="15">
        <v>3.411446321725415</v>
      </c>
      <c r="L100" s="15">
        <v>3.369480642410728</v>
      </c>
      <c r="M100" s="15">
        <v>3.4658954989626181</v>
      </c>
      <c r="N100" s="15">
        <v>3.3369940070041841</v>
      </c>
      <c r="O100" s="15">
        <v>3.400625152422148</v>
      </c>
      <c r="P100" s="15"/>
      <c r="Q100" s="15">
        <v>3.2774445640923879</v>
      </c>
      <c r="R100" s="15">
        <v>3.3441413875832224</v>
      </c>
      <c r="S100" s="43">
        <f t="shared" si="8"/>
        <v>3.3830463265758572</v>
      </c>
    </row>
    <row r="101" spans="1:19" ht="15" x14ac:dyDescent="0.2">
      <c r="A101" s="104"/>
      <c r="B101" s="104" t="s">
        <v>237</v>
      </c>
      <c r="C101" s="16">
        <v>58</v>
      </c>
      <c r="D101" s="16">
        <v>349</v>
      </c>
      <c r="E101" s="16">
        <v>101</v>
      </c>
      <c r="F101" s="16"/>
      <c r="G101" s="16">
        <v>0</v>
      </c>
      <c r="H101" s="16">
        <v>80</v>
      </c>
      <c r="I101" s="16">
        <v>60</v>
      </c>
      <c r="J101" s="16">
        <v>110</v>
      </c>
      <c r="K101" s="16">
        <v>30</v>
      </c>
      <c r="L101" s="16">
        <v>95</v>
      </c>
      <c r="M101" s="16">
        <v>270</v>
      </c>
      <c r="N101" s="16">
        <v>87</v>
      </c>
      <c r="O101" s="16">
        <v>220</v>
      </c>
      <c r="P101" s="16"/>
      <c r="Q101" s="16">
        <v>185</v>
      </c>
      <c r="R101" s="16">
        <v>92</v>
      </c>
      <c r="S101" s="44">
        <f t="shared" si="8"/>
        <v>124.84834722935393</v>
      </c>
    </row>
    <row r="102" spans="1:19" ht="15" x14ac:dyDescent="0.2">
      <c r="A102" s="104"/>
      <c r="B102" s="104" t="s">
        <v>238</v>
      </c>
      <c r="C102" s="16">
        <v>58</v>
      </c>
      <c r="D102" s="16">
        <v>269</v>
      </c>
      <c r="E102" s="16">
        <v>101</v>
      </c>
      <c r="F102" s="16"/>
      <c r="G102" s="16">
        <v>0</v>
      </c>
      <c r="H102" s="16">
        <v>60</v>
      </c>
      <c r="I102" s="16">
        <v>45</v>
      </c>
      <c r="J102" s="16">
        <v>110</v>
      </c>
      <c r="K102" s="16">
        <v>30</v>
      </c>
      <c r="L102" s="16">
        <v>95</v>
      </c>
      <c r="M102" s="16">
        <v>75</v>
      </c>
      <c r="N102" s="16">
        <v>71</v>
      </c>
      <c r="O102" s="16">
        <v>130</v>
      </c>
      <c r="P102" s="16"/>
      <c r="Q102" s="16">
        <v>185</v>
      </c>
      <c r="R102" s="16">
        <v>92</v>
      </c>
      <c r="S102" s="44">
        <f t="shared" si="8"/>
        <v>94.055979678548681</v>
      </c>
    </row>
    <row r="103" spans="1:19" ht="15" x14ac:dyDescent="0.2">
      <c r="A103" s="104"/>
      <c r="B103" s="104"/>
      <c r="C103" s="16"/>
      <c r="D103" s="16"/>
      <c r="E103" s="16"/>
      <c r="F103" s="16"/>
      <c r="G103" s="16"/>
      <c r="H103" s="16"/>
      <c r="I103" s="16"/>
      <c r="J103" s="16"/>
      <c r="K103" s="16"/>
      <c r="L103" s="16"/>
      <c r="M103" s="16"/>
      <c r="N103" s="16"/>
      <c r="O103" s="16"/>
      <c r="P103" s="16"/>
      <c r="Q103" s="16"/>
      <c r="R103" s="16"/>
      <c r="S103" s="44"/>
    </row>
    <row r="104" spans="1:19" ht="15.75" x14ac:dyDescent="0.25">
      <c r="A104" s="95" t="s">
        <v>730</v>
      </c>
      <c r="B104" s="104"/>
      <c r="C104" s="16"/>
      <c r="D104" s="16"/>
      <c r="E104" s="16"/>
      <c r="F104" s="16"/>
      <c r="G104" s="16"/>
      <c r="H104" s="16"/>
      <c r="I104" s="16"/>
      <c r="J104" s="16"/>
      <c r="K104" s="16"/>
      <c r="L104" s="16"/>
      <c r="M104" s="16"/>
      <c r="N104" s="16"/>
      <c r="O104" s="16"/>
      <c r="P104" s="16"/>
      <c r="Q104" s="16"/>
      <c r="R104" s="16"/>
      <c r="S104" s="44"/>
    </row>
    <row r="105" spans="1:19" ht="15" x14ac:dyDescent="0.2">
      <c r="A105" s="104"/>
      <c r="B105" s="89" t="s">
        <v>186</v>
      </c>
      <c r="C105" s="60">
        <v>454.6875</v>
      </c>
      <c r="D105" s="60">
        <v>454.6875</v>
      </c>
      <c r="E105" s="60">
        <v>454.6875</v>
      </c>
      <c r="F105" s="60"/>
      <c r="G105" s="60">
        <v>454.6875</v>
      </c>
      <c r="H105" s="60">
        <v>454.6875</v>
      </c>
      <c r="I105" s="60">
        <v>454.6875</v>
      </c>
      <c r="J105" s="60">
        <v>454.6875</v>
      </c>
      <c r="K105" s="60">
        <v>454.6875</v>
      </c>
      <c r="L105" s="60">
        <v>454.6875</v>
      </c>
      <c r="M105" s="60">
        <v>454.6875</v>
      </c>
      <c r="N105" s="60">
        <v>454.6875</v>
      </c>
      <c r="O105" s="60">
        <v>454.6875</v>
      </c>
      <c r="P105" s="60"/>
      <c r="Q105" s="60">
        <v>454.6875</v>
      </c>
      <c r="R105" s="60">
        <v>454.6875</v>
      </c>
      <c r="S105" s="45">
        <f t="shared" ref="S105:S111" si="9">SUMPRODUCT(C105:R105,$C$92:$R$92)/SUM($C$92:$R$92)</f>
        <v>454.68749999999994</v>
      </c>
    </row>
    <row r="106" spans="1:19" ht="15" x14ac:dyDescent="0.2">
      <c r="A106" s="104"/>
      <c r="B106" s="89" t="s">
        <v>731</v>
      </c>
      <c r="C106" s="60">
        <v>442.30769230769232</v>
      </c>
      <c r="D106" s="60">
        <v>442.30769230769232</v>
      </c>
      <c r="E106" s="60">
        <v>442.30769230769232</v>
      </c>
      <c r="F106" s="60"/>
      <c r="G106" s="60">
        <v>442.30769230769232</v>
      </c>
      <c r="H106" s="60">
        <v>442.30769230769232</v>
      </c>
      <c r="I106" s="60">
        <v>442.30769230769232</v>
      </c>
      <c r="J106" s="60">
        <v>442.30769230769232</v>
      </c>
      <c r="K106" s="60">
        <v>442.30769230769232</v>
      </c>
      <c r="L106" s="60">
        <v>442.30769230769232</v>
      </c>
      <c r="M106" s="60">
        <v>442.30769230769232</v>
      </c>
      <c r="N106" s="60">
        <v>442.30769230769232</v>
      </c>
      <c r="O106" s="60">
        <v>442.30769230769232</v>
      </c>
      <c r="P106" s="60"/>
      <c r="Q106" s="60">
        <v>442.30769230769232</v>
      </c>
      <c r="R106" s="60">
        <v>442.30769230769232</v>
      </c>
      <c r="S106" s="45">
        <f t="shared" si="9"/>
        <v>442.30769230769221</v>
      </c>
    </row>
    <row r="107" spans="1:19" ht="15" x14ac:dyDescent="0.2">
      <c r="A107" s="104"/>
      <c r="B107" s="89" t="s">
        <v>96</v>
      </c>
      <c r="C107" s="60">
        <v>405</v>
      </c>
      <c r="D107" s="60">
        <v>405</v>
      </c>
      <c r="E107" s="60">
        <v>405</v>
      </c>
      <c r="F107" s="60"/>
      <c r="G107" s="60">
        <v>405</v>
      </c>
      <c r="H107" s="60">
        <v>405</v>
      </c>
      <c r="I107" s="60">
        <v>405</v>
      </c>
      <c r="J107" s="60">
        <v>405</v>
      </c>
      <c r="K107" s="60">
        <v>405</v>
      </c>
      <c r="L107" s="60">
        <v>405</v>
      </c>
      <c r="M107" s="60">
        <v>405</v>
      </c>
      <c r="N107" s="60">
        <v>405</v>
      </c>
      <c r="O107" s="60">
        <v>405</v>
      </c>
      <c r="P107" s="60"/>
      <c r="Q107" s="60">
        <v>405</v>
      </c>
      <c r="R107" s="60">
        <v>405</v>
      </c>
      <c r="S107" s="45">
        <f t="shared" si="9"/>
        <v>405</v>
      </c>
    </row>
    <row r="108" spans="1:19" ht="15" x14ac:dyDescent="0.2">
      <c r="A108" s="104"/>
      <c r="B108" s="89" t="s">
        <v>95</v>
      </c>
      <c r="C108" s="60">
        <v>332.8125</v>
      </c>
      <c r="D108" s="60">
        <v>332.8125</v>
      </c>
      <c r="E108" s="60">
        <v>332.8125</v>
      </c>
      <c r="F108" s="60"/>
      <c r="G108" s="60">
        <v>332.8125</v>
      </c>
      <c r="H108" s="60">
        <v>332.8125</v>
      </c>
      <c r="I108" s="60">
        <v>332.8125</v>
      </c>
      <c r="J108" s="60">
        <v>332.8125</v>
      </c>
      <c r="K108" s="60">
        <v>332.8125</v>
      </c>
      <c r="L108" s="60">
        <v>332.8125</v>
      </c>
      <c r="M108" s="60">
        <v>332.8125</v>
      </c>
      <c r="N108" s="60">
        <v>332.8125</v>
      </c>
      <c r="O108" s="60">
        <v>332.8125</v>
      </c>
      <c r="P108" s="60"/>
      <c r="Q108" s="60">
        <v>332.8125</v>
      </c>
      <c r="R108" s="60">
        <v>332.8125</v>
      </c>
      <c r="S108" s="45">
        <f t="shared" si="9"/>
        <v>332.8125</v>
      </c>
    </row>
    <row r="109" spans="1:19" ht="15" x14ac:dyDescent="0.2">
      <c r="A109" s="104"/>
      <c r="B109" s="89" t="s">
        <v>94</v>
      </c>
      <c r="C109" s="60">
        <v>164.6875</v>
      </c>
      <c r="D109" s="60">
        <v>164.6875</v>
      </c>
      <c r="E109" s="60">
        <v>164.6875</v>
      </c>
      <c r="F109" s="60"/>
      <c r="G109" s="60">
        <v>164.6875</v>
      </c>
      <c r="H109" s="60">
        <v>164.6875</v>
      </c>
      <c r="I109" s="60">
        <v>164.6875</v>
      </c>
      <c r="J109" s="60">
        <v>164.6875</v>
      </c>
      <c r="K109" s="60">
        <v>164.6875</v>
      </c>
      <c r="L109" s="60">
        <v>164.6875</v>
      </c>
      <c r="M109" s="60">
        <v>164.6875</v>
      </c>
      <c r="N109" s="60">
        <v>164.6875</v>
      </c>
      <c r="O109" s="60">
        <v>164.6875</v>
      </c>
      <c r="P109" s="60"/>
      <c r="Q109" s="60">
        <v>164.6875</v>
      </c>
      <c r="R109" s="60">
        <v>164.6875</v>
      </c>
      <c r="S109" s="45">
        <f t="shared" si="9"/>
        <v>164.6875</v>
      </c>
    </row>
    <row r="110" spans="1:19" ht="15" x14ac:dyDescent="0.2">
      <c r="A110" s="89"/>
      <c r="B110" s="89" t="s">
        <v>188</v>
      </c>
      <c r="C110" s="60">
        <v>131.55000000000001</v>
      </c>
      <c r="D110" s="60">
        <v>131.55000000000001</v>
      </c>
      <c r="E110" s="60">
        <v>131.55000000000001</v>
      </c>
      <c r="F110" s="60"/>
      <c r="G110" s="60">
        <v>131.55000000000001</v>
      </c>
      <c r="H110" s="60">
        <v>131.55000000000001</v>
      </c>
      <c r="I110" s="60">
        <v>131.55000000000001</v>
      </c>
      <c r="J110" s="60">
        <v>131.55000000000001</v>
      </c>
      <c r="K110" s="60">
        <v>131.55000000000001</v>
      </c>
      <c r="L110" s="60">
        <v>131.55000000000001</v>
      </c>
      <c r="M110" s="60">
        <v>131.55000000000001</v>
      </c>
      <c r="N110" s="60">
        <v>131.55000000000001</v>
      </c>
      <c r="O110" s="60">
        <v>131.55000000000001</v>
      </c>
      <c r="P110" s="60"/>
      <c r="Q110" s="60">
        <v>131.55000000000001</v>
      </c>
      <c r="R110" s="60">
        <v>131.55000000000001</v>
      </c>
      <c r="S110" s="45">
        <f t="shared" si="9"/>
        <v>131.54999999999998</v>
      </c>
    </row>
    <row r="111" spans="1:19" ht="15" x14ac:dyDescent="0.2">
      <c r="A111" s="89"/>
      <c r="B111" s="89" t="s">
        <v>239</v>
      </c>
      <c r="C111" s="60">
        <v>704.0625</v>
      </c>
      <c r="D111" s="60">
        <v>704.0625</v>
      </c>
      <c r="E111" s="60">
        <v>704.0625</v>
      </c>
      <c r="F111" s="60"/>
      <c r="G111" s="60">
        <v>704.0625</v>
      </c>
      <c r="H111" s="60">
        <v>704.0625</v>
      </c>
      <c r="I111" s="60">
        <v>704.0625</v>
      </c>
      <c r="J111" s="60">
        <v>704.0625</v>
      </c>
      <c r="K111" s="60">
        <v>704.0625</v>
      </c>
      <c r="L111" s="60">
        <v>704.0625</v>
      </c>
      <c r="M111" s="60">
        <v>704.0625</v>
      </c>
      <c r="N111" s="60">
        <v>704.0625</v>
      </c>
      <c r="O111" s="60">
        <v>704.0625</v>
      </c>
      <c r="P111" s="60"/>
      <c r="Q111" s="60">
        <v>704.0625</v>
      </c>
      <c r="R111" s="60">
        <v>704.0625</v>
      </c>
      <c r="S111" s="45">
        <f t="shared" si="9"/>
        <v>704.06249999999977</v>
      </c>
    </row>
    <row r="112" spans="1:19" ht="15" x14ac:dyDescent="0.2">
      <c r="A112" s="89"/>
      <c r="B112" s="89"/>
      <c r="C112" s="16"/>
      <c r="D112" s="7"/>
      <c r="E112" s="7"/>
      <c r="F112" s="7"/>
      <c r="G112" s="7"/>
      <c r="H112" s="7"/>
      <c r="I112" s="7"/>
      <c r="J112" s="7"/>
      <c r="K112" s="7"/>
      <c r="L112" s="7"/>
      <c r="M112" s="7"/>
      <c r="N112" s="7"/>
      <c r="O112" s="7"/>
      <c r="P112" s="7"/>
      <c r="Q112" s="7"/>
      <c r="R112" s="7"/>
      <c r="S112" s="35"/>
    </row>
    <row r="113" spans="1:19" ht="15.75" x14ac:dyDescent="0.25">
      <c r="A113" s="95" t="s">
        <v>223</v>
      </c>
      <c r="B113" s="96"/>
      <c r="C113" s="7"/>
      <c r="D113" s="7"/>
      <c r="E113" s="7"/>
      <c r="F113" s="7"/>
      <c r="G113" s="7"/>
      <c r="H113" s="7"/>
      <c r="I113" s="7"/>
      <c r="J113" s="7"/>
      <c r="K113" s="7"/>
      <c r="L113" s="7"/>
      <c r="M113" s="7"/>
      <c r="N113" s="7"/>
      <c r="O113" s="7"/>
      <c r="P113" s="7"/>
      <c r="Q113" s="7"/>
      <c r="R113" s="7"/>
      <c r="S113" s="35"/>
    </row>
    <row r="114" spans="1:19" ht="15.75" x14ac:dyDescent="0.25">
      <c r="A114" s="105"/>
      <c r="B114" s="98" t="s">
        <v>240</v>
      </c>
      <c r="C114" s="18"/>
      <c r="D114" s="18"/>
      <c r="E114" s="18"/>
      <c r="F114" s="18"/>
      <c r="G114" s="18"/>
      <c r="H114" s="18"/>
      <c r="I114" s="18"/>
      <c r="J114" s="18"/>
      <c r="K114" s="18"/>
      <c r="L114" s="18"/>
      <c r="M114" s="18"/>
      <c r="N114" s="18"/>
      <c r="O114" s="18"/>
      <c r="P114" s="18"/>
      <c r="Q114" s="18"/>
      <c r="R114" s="18"/>
      <c r="S114" s="43"/>
    </row>
    <row r="115" spans="1:19" ht="15" x14ac:dyDescent="0.2">
      <c r="A115" s="105"/>
      <c r="B115" s="97" t="s">
        <v>241</v>
      </c>
      <c r="C115" s="18">
        <v>251.28132518195048</v>
      </c>
      <c r="D115" s="18">
        <v>113.30666528942203</v>
      </c>
      <c r="E115" s="18">
        <v>52.9192125</v>
      </c>
      <c r="F115" s="18"/>
      <c r="G115" s="18">
        <v>0</v>
      </c>
      <c r="H115" s="18">
        <v>61.169344086021503</v>
      </c>
      <c r="I115" s="18">
        <v>40.72253481308411</v>
      </c>
      <c r="J115" s="18">
        <v>202.09713948919449</v>
      </c>
      <c r="K115" s="18">
        <v>354.6593206896552</v>
      </c>
      <c r="L115" s="18">
        <v>75.354113133208259</v>
      </c>
      <c r="M115" s="18">
        <v>58.799143271489356</v>
      </c>
      <c r="N115" s="18">
        <v>40.29247174331551</v>
      </c>
      <c r="O115" s="18">
        <v>15.842788728571428</v>
      </c>
      <c r="P115" s="18"/>
      <c r="Q115" s="18">
        <v>225.12477890011223</v>
      </c>
      <c r="R115" s="18">
        <v>87.127775202780995</v>
      </c>
      <c r="S115" s="43">
        <f t="shared" ref="S115:S118" si="10">SUMPRODUCT(C115:R115,$C$92:$R$92)/SUM($C$92:$R$92)</f>
        <v>131.43165715972842</v>
      </c>
    </row>
    <row r="116" spans="1:19" ht="15" x14ac:dyDescent="0.2">
      <c r="A116" s="105"/>
      <c r="B116" s="97" t="s">
        <v>242</v>
      </c>
      <c r="C116" s="18">
        <v>4805.570596797671</v>
      </c>
      <c r="D116" s="18">
        <v>3408.720828789531</v>
      </c>
      <c r="E116" s="18">
        <v>1953.8203125</v>
      </c>
      <c r="F116" s="18"/>
      <c r="G116" s="18">
        <v>2041.3936170212767</v>
      </c>
      <c r="H116" s="18">
        <v>5625.1612903225805</v>
      </c>
      <c r="I116" s="18">
        <v>3350.4626168224299</v>
      </c>
      <c r="J116" s="18">
        <v>4105.9135559921415</v>
      </c>
      <c r="K116" s="18">
        <v>4762.2758620689656</v>
      </c>
      <c r="L116" s="18">
        <v>2770.0093808630395</v>
      </c>
      <c r="M116" s="18">
        <v>4218</v>
      </c>
      <c r="N116" s="18">
        <v>1417.5133689839572</v>
      </c>
      <c r="O116" s="18">
        <v>1941.3214285714287</v>
      </c>
      <c r="P116" s="18"/>
      <c r="Q116" s="18">
        <v>2220.2020202020203</v>
      </c>
      <c r="R116" s="18">
        <v>4195.8632676709149</v>
      </c>
      <c r="S116" s="43">
        <f t="shared" si="10"/>
        <v>3605.2624942788816</v>
      </c>
    </row>
    <row r="117" spans="1:19" ht="15" x14ac:dyDescent="0.2">
      <c r="A117" s="105"/>
      <c r="B117" s="97" t="s">
        <v>243</v>
      </c>
      <c r="C117" s="18">
        <v>258.78226026200872</v>
      </c>
      <c r="D117" s="18">
        <v>1283.8624189215268</v>
      </c>
      <c r="E117" s="18">
        <v>275.42044687499998</v>
      </c>
      <c r="F117" s="18"/>
      <c r="G117" s="18">
        <v>0</v>
      </c>
      <c r="H117" s="18">
        <v>254.8722670250896</v>
      </c>
      <c r="I117" s="18">
        <v>158.89773387850465</v>
      </c>
      <c r="J117" s="18">
        <v>45.649134577603142</v>
      </c>
      <c r="K117" s="18">
        <v>277.80103448275861</v>
      </c>
      <c r="L117" s="18">
        <v>1165.5691260787992</v>
      </c>
      <c r="M117" s="18">
        <v>2.161733208510638</v>
      </c>
      <c r="N117" s="18">
        <v>94.673599644064169</v>
      </c>
      <c r="O117" s="18">
        <v>29.313879849234691</v>
      </c>
      <c r="P117" s="18"/>
      <c r="Q117" s="18">
        <v>225.12477890011223</v>
      </c>
      <c r="R117" s="18">
        <v>194.05731749710313</v>
      </c>
      <c r="S117" s="43">
        <f t="shared" si="10"/>
        <v>319.30323912137533</v>
      </c>
    </row>
    <row r="118" spans="1:19" ht="15.75" x14ac:dyDescent="0.25">
      <c r="A118" s="105"/>
      <c r="B118" s="106" t="s">
        <v>244</v>
      </c>
      <c r="C118" s="18"/>
      <c r="D118" s="18"/>
      <c r="E118" s="18"/>
      <c r="F118" s="18"/>
      <c r="G118" s="18"/>
      <c r="H118" s="18"/>
      <c r="I118" s="18"/>
      <c r="J118" s="18"/>
      <c r="K118" s="18"/>
      <c r="L118" s="18"/>
      <c r="M118" s="18"/>
      <c r="N118" s="18"/>
      <c r="O118" s="18"/>
      <c r="P118" s="18"/>
      <c r="Q118" s="18"/>
      <c r="R118" s="18"/>
      <c r="S118" s="43">
        <f t="shared" si="10"/>
        <v>0</v>
      </c>
    </row>
    <row r="119" spans="1:19" ht="15" x14ac:dyDescent="0.2">
      <c r="A119" s="105"/>
      <c r="B119" s="97" t="s">
        <v>241</v>
      </c>
      <c r="C119" s="18">
        <v>0</v>
      </c>
      <c r="D119" s="18">
        <v>0</v>
      </c>
      <c r="E119" s="18">
        <v>0</v>
      </c>
      <c r="F119" s="18"/>
      <c r="G119" s="18">
        <v>0</v>
      </c>
      <c r="H119" s="18">
        <v>0</v>
      </c>
      <c r="I119" s="18">
        <v>0</v>
      </c>
      <c r="J119" s="18">
        <v>0</v>
      </c>
      <c r="K119" s="18">
        <v>0</v>
      </c>
      <c r="L119" s="18">
        <v>0</v>
      </c>
      <c r="M119" s="18">
        <v>1.1187656170212765</v>
      </c>
      <c r="N119" s="18">
        <v>1.9666591644385027</v>
      </c>
      <c r="O119" s="18">
        <v>0</v>
      </c>
      <c r="P119" s="18"/>
      <c r="Q119" s="18">
        <v>0</v>
      </c>
      <c r="R119" s="18">
        <v>0</v>
      </c>
      <c r="S119" s="43"/>
    </row>
    <row r="120" spans="1:19" ht="15" x14ac:dyDescent="0.2">
      <c r="A120" s="105"/>
      <c r="B120" s="97" t="s">
        <v>242</v>
      </c>
      <c r="C120" s="18">
        <v>2382.7561863173214</v>
      </c>
      <c r="D120" s="18">
        <v>0</v>
      </c>
      <c r="E120" s="18">
        <v>100</v>
      </c>
      <c r="F120" s="18"/>
      <c r="G120" s="18">
        <v>4012.005319148936</v>
      </c>
      <c r="H120" s="18">
        <v>0</v>
      </c>
      <c r="I120" s="18">
        <v>922.06853582554515</v>
      </c>
      <c r="J120" s="18">
        <v>0</v>
      </c>
      <c r="K120" s="18">
        <v>90</v>
      </c>
      <c r="L120" s="18">
        <v>163.56472795497186</v>
      </c>
      <c r="M120" s="18">
        <v>263.48936170212767</v>
      </c>
      <c r="N120" s="18">
        <v>1746.4144385026739</v>
      </c>
      <c r="O120" s="18">
        <v>1522.637755102041</v>
      </c>
      <c r="P120" s="18"/>
      <c r="Q120" s="18">
        <v>195.70145903479238</v>
      </c>
      <c r="R120" s="18">
        <v>0</v>
      </c>
      <c r="S120" s="43">
        <f t="shared" ref="S120:S123" si="11">SUMPRODUCT(C120:R120,$C$92:$R$92)/SUM($C$92:$R$92)</f>
        <v>1145.2504948144065</v>
      </c>
    </row>
    <row r="121" spans="1:19" ht="15" x14ac:dyDescent="0.2">
      <c r="A121" s="105"/>
      <c r="B121" s="97" t="s">
        <v>243</v>
      </c>
      <c r="C121" s="18">
        <v>28.12850655021834</v>
      </c>
      <c r="D121" s="18">
        <v>349.12211995637949</v>
      </c>
      <c r="E121" s="18">
        <v>0</v>
      </c>
      <c r="F121" s="18"/>
      <c r="G121" s="18">
        <v>0</v>
      </c>
      <c r="H121" s="18">
        <v>37.072329749103943</v>
      </c>
      <c r="I121" s="18">
        <v>14.372659345794391</v>
      </c>
      <c r="J121" s="18">
        <v>0</v>
      </c>
      <c r="K121" s="18">
        <v>0</v>
      </c>
      <c r="L121" s="18">
        <v>207.39664165103193</v>
      </c>
      <c r="M121" s="18">
        <v>58.364929041702133</v>
      </c>
      <c r="N121" s="18">
        <v>46.746574275080206</v>
      </c>
      <c r="O121" s="18">
        <v>31.124369369846939</v>
      </c>
      <c r="P121" s="18"/>
      <c r="Q121" s="18">
        <v>11.256238945005611</v>
      </c>
      <c r="R121" s="18">
        <v>0</v>
      </c>
      <c r="S121" s="43">
        <f t="shared" si="11"/>
        <v>63.584394985981987</v>
      </c>
    </row>
    <row r="122" spans="1:19" ht="15.75" x14ac:dyDescent="0.25">
      <c r="A122" s="105"/>
      <c r="B122" s="98" t="s">
        <v>245</v>
      </c>
      <c r="C122" s="18"/>
      <c r="D122" s="18"/>
      <c r="E122" s="18"/>
      <c r="F122" s="18"/>
      <c r="G122" s="18"/>
      <c r="H122" s="18"/>
      <c r="I122" s="18"/>
      <c r="J122" s="18"/>
      <c r="K122" s="18"/>
      <c r="L122" s="18"/>
      <c r="M122" s="18"/>
      <c r="N122" s="18"/>
      <c r="O122" s="18"/>
      <c r="P122" s="18"/>
      <c r="Q122" s="18"/>
      <c r="R122" s="18"/>
      <c r="S122" s="43">
        <f t="shared" si="11"/>
        <v>0</v>
      </c>
    </row>
    <row r="123" spans="1:19" ht="15" x14ac:dyDescent="0.2">
      <c r="A123" s="105"/>
      <c r="B123" s="97" t="s">
        <v>241</v>
      </c>
      <c r="C123" s="18">
        <v>0</v>
      </c>
      <c r="D123" s="18">
        <v>0</v>
      </c>
      <c r="E123" s="18">
        <v>0</v>
      </c>
      <c r="F123" s="18"/>
      <c r="G123" s="18">
        <v>0</v>
      </c>
      <c r="H123" s="18">
        <v>0</v>
      </c>
      <c r="I123" s="18">
        <v>0</v>
      </c>
      <c r="J123" s="18">
        <v>0</v>
      </c>
      <c r="K123" s="18">
        <v>0</v>
      </c>
      <c r="L123" s="18">
        <v>0</v>
      </c>
      <c r="M123" s="18">
        <v>0</v>
      </c>
      <c r="N123" s="18">
        <v>0</v>
      </c>
      <c r="O123" s="18">
        <v>0</v>
      </c>
      <c r="P123" s="18"/>
      <c r="Q123" s="18">
        <v>0</v>
      </c>
      <c r="R123" s="18">
        <v>0</v>
      </c>
      <c r="S123" s="43">
        <f t="shared" si="11"/>
        <v>0</v>
      </c>
    </row>
    <row r="124" spans="1:19" ht="15" x14ac:dyDescent="0.2">
      <c r="A124" s="105"/>
      <c r="B124" s="97" t="s">
        <v>242</v>
      </c>
      <c r="C124" s="18">
        <v>416</v>
      </c>
      <c r="D124" s="18">
        <v>1092</v>
      </c>
      <c r="E124" s="18">
        <v>0</v>
      </c>
      <c r="F124" s="18"/>
      <c r="G124" s="18">
        <v>600</v>
      </c>
      <c r="H124" s="18">
        <v>0</v>
      </c>
      <c r="I124" s="18">
        <v>0</v>
      </c>
      <c r="J124" s="18">
        <v>0</v>
      </c>
      <c r="K124" s="18">
        <v>267.58620689655174</v>
      </c>
      <c r="L124" s="18">
        <v>0</v>
      </c>
      <c r="M124" s="18">
        <v>480</v>
      </c>
      <c r="N124" s="18">
        <v>0</v>
      </c>
      <c r="O124" s="18">
        <v>0</v>
      </c>
      <c r="P124" s="18"/>
      <c r="Q124" s="18">
        <v>1053</v>
      </c>
      <c r="R124" s="18">
        <v>0</v>
      </c>
      <c r="S124" s="43"/>
    </row>
    <row r="125" spans="1:19" ht="15" x14ac:dyDescent="0.2">
      <c r="A125" s="105"/>
      <c r="B125" s="97" t="s">
        <v>243</v>
      </c>
      <c r="C125" s="18">
        <v>0</v>
      </c>
      <c r="D125" s="18">
        <v>0</v>
      </c>
      <c r="E125" s="18">
        <v>0</v>
      </c>
      <c r="F125" s="18"/>
      <c r="G125" s="18">
        <v>0</v>
      </c>
      <c r="H125" s="18">
        <v>0</v>
      </c>
      <c r="I125" s="18">
        <v>0</v>
      </c>
      <c r="J125" s="18">
        <v>0</v>
      </c>
      <c r="K125" s="18">
        <v>0</v>
      </c>
      <c r="L125" s="18">
        <v>0</v>
      </c>
      <c r="M125" s="18">
        <v>0</v>
      </c>
      <c r="N125" s="18">
        <v>0</v>
      </c>
      <c r="O125" s="18">
        <v>0</v>
      </c>
      <c r="P125" s="18"/>
      <c r="Q125" s="18">
        <v>0</v>
      </c>
      <c r="R125" s="18">
        <v>0</v>
      </c>
      <c r="S125" s="43">
        <f t="shared" ref="S125:S143" si="12">SUMPRODUCT(C125:R125,$C$92:$R$92)/SUM($C$92:$R$92)</f>
        <v>0</v>
      </c>
    </row>
    <row r="126" spans="1:19" ht="15" x14ac:dyDescent="0.2">
      <c r="A126" s="105"/>
      <c r="B126" s="107" t="s">
        <v>246</v>
      </c>
      <c r="C126" s="19">
        <v>8142.51887510917</v>
      </c>
      <c r="D126" s="19">
        <v>6247.0120329568599</v>
      </c>
      <c r="E126" s="19">
        <v>2382.1599718749999</v>
      </c>
      <c r="F126" s="19"/>
      <c r="G126" s="19">
        <v>6653.3989361702124</v>
      </c>
      <c r="H126" s="19">
        <v>5978.2752311827962</v>
      </c>
      <c r="I126" s="19">
        <v>4486.5240806853581</v>
      </c>
      <c r="J126" s="19">
        <v>4353.6598300589394</v>
      </c>
      <c r="K126" s="19">
        <v>5752.3224241379312</v>
      </c>
      <c r="L126" s="19">
        <v>4381.8939896810507</v>
      </c>
      <c r="M126" s="19">
        <v>5081.9339328408523</v>
      </c>
      <c r="N126" s="19">
        <v>3347.6071123135289</v>
      </c>
      <c r="O126" s="19">
        <v>3540.2402216211226</v>
      </c>
      <c r="P126" s="19"/>
      <c r="Q126" s="19">
        <v>3930.4092759820428</v>
      </c>
      <c r="R126" s="19">
        <v>4477.0483603707989</v>
      </c>
      <c r="S126" s="43">
        <f t="shared" si="12"/>
        <v>5660.7160302936672</v>
      </c>
    </row>
    <row r="127" spans="1:19" ht="15" x14ac:dyDescent="0.2">
      <c r="A127" s="105"/>
      <c r="B127" s="108" t="s">
        <v>247</v>
      </c>
      <c r="C127" s="20">
        <v>2.7141729583697232</v>
      </c>
      <c r="D127" s="20">
        <v>2.0823373443189532</v>
      </c>
      <c r="E127" s="20">
        <v>0.79405332395833328</v>
      </c>
      <c r="F127" s="20"/>
      <c r="G127" s="20">
        <v>2.217799645390071</v>
      </c>
      <c r="H127" s="20">
        <v>1.9927584103942655</v>
      </c>
      <c r="I127" s="20">
        <v>1.4955080268951193</v>
      </c>
      <c r="J127" s="20">
        <v>1.4512199433529798</v>
      </c>
      <c r="K127" s="20">
        <v>1.9174408080459771</v>
      </c>
      <c r="L127" s="20">
        <v>1.4606313298936835</v>
      </c>
      <c r="M127" s="20">
        <v>1.6939779776136175</v>
      </c>
      <c r="N127" s="20">
        <v>1.115869037437843</v>
      </c>
      <c r="O127" s="20">
        <v>1.1800800738737076</v>
      </c>
      <c r="P127" s="20"/>
      <c r="Q127" s="20">
        <v>1.3101364253273475</v>
      </c>
      <c r="R127" s="20">
        <v>1.492349453456933</v>
      </c>
      <c r="S127" s="43">
        <f t="shared" si="12"/>
        <v>1.8869053434312224</v>
      </c>
    </row>
    <row r="128" spans="1:19" ht="15.75" thickBot="1" x14ac:dyDescent="0.25">
      <c r="A128" s="89"/>
      <c r="B128" s="108" t="s">
        <v>248</v>
      </c>
      <c r="C128" s="21">
        <v>98.365178253616165</v>
      </c>
      <c r="D128" s="21">
        <v>74.064245832268654</v>
      </c>
      <c r="E128" s="21">
        <v>81.7852498616585</v>
      </c>
      <c r="F128" s="21"/>
      <c r="G128" s="21">
        <v>69.555201584685094</v>
      </c>
      <c r="H128" s="21">
        <v>35.732897340908252</v>
      </c>
      <c r="I128" s="21">
        <v>35.93706972419816</v>
      </c>
      <c r="J128" s="21">
        <v>59.192422438119777</v>
      </c>
      <c r="K128" s="21">
        <v>37.932163863070862</v>
      </c>
      <c r="L128" s="21">
        <v>28.326719974797161</v>
      </c>
      <c r="M128" s="21">
        <v>65.455824824956949</v>
      </c>
      <c r="N128" s="21">
        <v>43.137977632074936</v>
      </c>
      <c r="O128" s="21">
        <v>36.140551360912475</v>
      </c>
      <c r="P128" s="21"/>
      <c r="Q128" s="21">
        <v>57.693641414125899</v>
      </c>
      <c r="R128" s="21">
        <v>55.17649421005256</v>
      </c>
      <c r="S128" s="43">
        <f t="shared" si="12"/>
        <v>65.659499103340181</v>
      </c>
    </row>
    <row r="129" spans="1:19" ht="15" x14ac:dyDescent="0.2">
      <c r="A129" s="89"/>
      <c r="B129" s="108"/>
      <c r="C129" s="17"/>
      <c r="D129" s="17"/>
      <c r="E129" s="17"/>
      <c r="F129" s="17"/>
      <c r="G129" s="17"/>
      <c r="H129" s="17"/>
      <c r="I129" s="17"/>
      <c r="J129" s="17"/>
      <c r="K129" s="17"/>
      <c r="L129" s="17"/>
      <c r="M129" s="17"/>
      <c r="N129" s="17"/>
      <c r="O129" s="17"/>
      <c r="P129" s="17"/>
      <c r="Q129" s="17"/>
      <c r="R129" s="17"/>
      <c r="S129" s="43">
        <f t="shared" si="12"/>
        <v>0</v>
      </c>
    </row>
    <row r="130" spans="1:19" ht="15.75" x14ac:dyDescent="0.25">
      <c r="A130" s="95" t="s">
        <v>732</v>
      </c>
      <c r="B130" s="108"/>
      <c r="C130" s="17"/>
      <c r="D130" s="17"/>
      <c r="E130" s="17"/>
      <c r="F130" s="17"/>
      <c r="G130" s="17"/>
      <c r="H130" s="17"/>
      <c r="I130" s="17"/>
      <c r="J130" s="17"/>
      <c r="K130" s="17"/>
      <c r="L130" s="17"/>
      <c r="M130" s="17"/>
      <c r="N130" s="17"/>
      <c r="O130" s="17"/>
      <c r="P130" s="17"/>
      <c r="Q130" s="17"/>
      <c r="R130" s="17"/>
      <c r="S130" s="43">
        <f t="shared" si="12"/>
        <v>0</v>
      </c>
    </row>
    <row r="131" spans="1:19" ht="15.75" x14ac:dyDescent="0.25">
      <c r="A131" s="89"/>
      <c r="B131" s="98" t="s">
        <v>240</v>
      </c>
      <c r="C131" s="17"/>
      <c r="D131" s="17"/>
      <c r="E131" s="17"/>
      <c r="F131" s="17"/>
      <c r="G131" s="17"/>
      <c r="H131" s="17"/>
      <c r="I131" s="17"/>
      <c r="J131" s="17"/>
      <c r="K131" s="17"/>
      <c r="L131" s="17"/>
      <c r="M131" s="17"/>
      <c r="N131" s="17"/>
      <c r="O131" s="17"/>
      <c r="P131" s="17"/>
      <c r="Q131" s="17"/>
      <c r="R131" s="17"/>
      <c r="S131" s="43">
        <f t="shared" si="12"/>
        <v>0</v>
      </c>
    </row>
    <row r="132" spans="1:19" ht="15" x14ac:dyDescent="0.2">
      <c r="A132" s="89"/>
      <c r="B132" s="97" t="s">
        <v>241</v>
      </c>
      <c r="C132" s="17">
        <v>49.102125181950512</v>
      </c>
      <c r="D132" s="17">
        <v>15.51989408942203</v>
      </c>
      <c r="E132" s="17">
        <v>4.5412124999999994</v>
      </c>
      <c r="F132" s="17"/>
      <c r="G132" s="17">
        <v>0</v>
      </c>
      <c r="H132" s="17">
        <v>19.226344086021506</v>
      </c>
      <c r="I132" s="17">
        <v>12.210984813084112</v>
      </c>
      <c r="J132" s="17">
        <v>11.7171394891945</v>
      </c>
      <c r="K132" s="17">
        <v>119.30582068965518</v>
      </c>
      <c r="L132" s="17">
        <v>25.879013133208257</v>
      </c>
      <c r="M132" s="17">
        <v>15.215212391489358</v>
      </c>
      <c r="N132" s="17">
        <v>5.8999774933155091</v>
      </c>
      <c r="O132" s="17">
        <v>4.4431459285714281</v>
      </c>
      <c r="P132" s="17"/>
      <c r="Q132" s="17">
        <v>25.626778900112232</v>
      </c>
      <c r="R132" s="17">
        <v>9.3577752027809975</v>
      </c>
      <c r="S132" s="43">
        <f t="shared" si="12"/>
        <v>25.242930627000192</v>
      </c>
    </row>
    <row r="133" spans="1:19" ht="15" x14ac:dyDescent="0.2">
      <c r="A133" s="89"/>
      <c r="B133" s="97" t="s">
        <v>242</v>
      </c>
      <c r="C133" s="17">
        <v>359.57059679767099</v>
      </c>
      <c r="D133" s="17">
        <v>492.72082878953108</v>
      </c>
      <c r="E133" s="17">
        <v>310.8203125</v>
      </c>
      <c r="F133" s="17"/>
      <c r="G133" s="17">
        <v>8.3936170212765973</v>
      </c>
      <c r="H133" s="17">
        <v>1145.1612903225807</v>
      </c>
      <c r="I133" s="17">
        <v>229.46261682242988</v>
      </c>
      <c r="J133" s="17">
        <v>415.91355599214148</v>
      </c>
      <c r="K133" s="17">
        <v>1208.2758620689656</v>
      </c>
      <c r="L133" s="17">
        <v>315.00938086303938</v>
      </c>
      <c r="M133" s="17">
        <v>0</v>
      </c>
      <c r="N133" s="17">
        <v>342.51336898395726</v>
      </c>
      <c r="O133" s="17">
        <v>67.321428571428569</v>
      </c>
      <c r="P133" s="17"/>
      <c r="Q133" s="17">
        <v>760.20202020202032</v>
      </c>
      <c r="R133" s="17">
        <v>1225.8632676709153</v>
      </c>
      <c r="S133" s="43">
        <f t="shared" si="12"/>
        <v>454.16147286396421</v>
      </c>
    </row>
    <row r="134" spans="1:19" ht="15" x14ac:dyDescent="0.2">
      <c r="A134" s="89"/>
      <c r="B134" s="97" t="s">
        <v>243</v>
      </c>
      <c r="C134" s="17">
        <v>50.567860262008729</v>
      </c>
      <c r="D134" s="17">
        <v>175.85380980152672</v>
      </c>
      <c r="E134" s="17">
        <v>23.634946875000001</v>
      </c>
      <c r="F134" s="17"/>
      <c r="G134" s="17">
        <v>0</v>
      </c>
      <c r="H134" s="17">
        <v>80.10976702508961</v>
      </c>
      <c r="I134" s="17">
        <v>47.646783878504664</v>
      </c>
      <c r="J134" s="17">
        <v>2.6466345776031432</v>
      </c>
      <c r="K134" s="17">
        <v>93.451034482758615</v>
      </c>
      <c r="L134" s="17">
        <v>400.29372607879924</v>
      </c>
      <c r="M134" s="17">
        <v>0.55938280851063826</v>
      </c>
      <c r="N134" s="17">
        <v>13.862939724064173</v>
      </c>
      <c r="O134" s="17">
        <v>8.2211438992346935</v>
      </c>
      <c r="P134" s="17"/>
      <c r="Q134" s="17">
        <v>25.626778900112232</v>
      </c>
      <c r="R134" s="17">
        <v>20.842317497103132</v>
      </c>
      <c r="S134" s="43">
        <f t="shared" si="12"/>
        <v>59.429273440686153</v>
      </c>
    </row>
    <row r="135" spans="1:19" ht="15.75" x14ac:dyDescent="0.25">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ht="15" x14ac:dyDescent="0.2">
      <c r="A136" s="89"/>
      <c r="B136" s="97" t="s">
        <v>241</v>
      </c>
      <c r="C136" s="17">
        <v>0</v>
      </c>
      <c r="D136" s="17">
        <v>0</v>
      </c>
      <c r="E136" s="17">
        <v>0</v>
      </c>
      <c r="F136" s="17"/>
      <c r="G136" s="17">
        <v>0</v>
      </c>
      <c r="H136" s="17">
        <v>0</v>
      </c>
      <c r="I136" s="17">
        <v>0</v>
      </c>
      <c r="J136" s="17">
        <v>0</v>
      </c>
      <c r="K136" s="17">
        <v>0</v>
      </c>
      <c r="L136" s="17">
        <v>0</v>
      </c>
      <c r="M136" s="17">
        <v>1.1187656170212765</v>
      </c>
      <c r="N136" s="17">
        <v>1.9666591644385027</v>
      </c>
      <c r="O136" s="17">
        <v>0</v>
      </c>
      <c r="P136" s="17"/>
      <c r="Q136" s="17">
        <v>0</v>
      </c>
      <c r="R136" s="17">
        <v>0</v>
      </c>
      <c r="S136" s="43">
        <f t="shared" si="12"/>
        <v>0.16507425342462398</v>
      </c>
    </row>
    <row r="137" spans="1:19" ht="15" x14ac:dyDescent="0.2">
      <c r="A137" s="89"/>
      <c r="B137" s="97" t="s">
        <v>242</v>
      </c>
      <c r="C137" s="17">
        <v>464.75618631732164</v>
      </c>
      <c r="D137" s="17">
        <v>0</v>
      </c>
      <c r="E137" s="17">
        <v>0</v>
      </c>
      <c r="F137" s="17"/>
      <c r="G137" s="17">
        <v>519.00531914893622</v>
      </c>
      <c r="H137" s="17">
        <v>0</v>
      </c>
      <c r="I137" s="17">
        <v>183.06853582554515</v>
      </c>
      <c r="J137" s="17">
        <v>0</v>
      </c>
      <c r="K137" s="17">
        <v>0</v>
      </c>
      <c r="L137" s="17">
        <v>103.56472795497186</v>
      </c>
      <c r="M137" s="17">
        <v>1.4893617021276595</v>
      </c>
      <c r="N137" s="17">
        <v>95.414438502673804</v>
      </c>
      <c r="O137" s="17">
        <v>515.63775510204084</v>
      </c>
      <c r="P137" s="17"/>
      <c r="Q137" s="17">
        <v>195.70145903479238</v>
      </c>
      <c r="R137" s="17">
        <v>0</v>
      </c>
      <c r="S137" s="43">
        <f t="shared" si="12"/>
        <v>196.08677014155367</v>
      </c>
    </row>
    <row r="138" spans="1:19" ht="15" x14ac:dyDescent="0.2">
      <c r="A138" s="89"/>
      <c r="B138" s="97" t="s">
        <v>243</v>
      </c>
      <c r="C138" s="17">
        <v>5.4965065502183403</v>
      </c>
      <c r="D138" s="17">
        <v>47.8201199563795</v>
      </c>
      <c r="E138" s="17">
        <v>0</v>
      </c>
      <c r="F138" s="17"/>
      <c r="G138" s="17">
        <v>0</v>
      </c>
      <c r="H138" s="17">
        <v>11.652329749103943</v>
      </c>
      <c r="I138" s="17">
        <v>4.3097593457943919</v>
      </c>
      <c r="J138" s="17">
        <v>0</v>
      </c>
      <c r="K138" s="17">
        <v>0</v>
      </c>
      <c r="L138" s="17">
        <v>71.226641651031898</v>
      </c>
      <c r="M138" s="17">
        <v>15.102852561702127</v>
      </c>
      <c r="N138" s="17">
        <v>6.8450438550802133</v>
      </c>
      <c r="O138" s="17">
        <v>8.7288997798469374</v>
      </c>
      <c r="P138" s="17"/>
      <c r="Q138" s="17">
        <v>1.2813389450056116</v>
      </c>
      <c r="R138" s="17">
        <v>0</v>
      </c>
      <c r="S138" s="43">
        <f t="shared" si="12"/>
        <v>11.565744621512865</v>
      </c>
    </row>
    <row r="139" spans="1:19" ht="15.75" x14ac:dyDescent="0.25">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ht="15" x14ac:dyDescent="0.2">
      <c r="A140" s="89"/>
      <c r="B140" s="104" t="s">
        <v>241</v>
      </c>
      <c r="C140" s="17">
        <v>0</v>
      </c>
      <c r="D140" s="17">
        <v>0</v>
      </c>
      <c r="E140" s="17">
        <v>0</v>
      </c>
      <c r="F140" s="17"/>
      <c r="G140" s="17">
        <v>0</v>
      </c>
      <c r="H140" s="17">
        <v>0</v>
      </c>
      <c r="I140" s="17">
        <v>0</v>
      </c>
      <c r="J140" s="17">
        <v>0</v>
      </c>
      <c r="K140" s="17">
        <v>0</v>
      </c>
      <c r="L140" s="17">
        <v>0</v>
      </c>
      <c r="M140" s="17">
        <v>0</v>
      </c>
      <c r="N140" s="17">
        <v>0</v>
      </c>
      <c r="O140" s="17">
        <v>0</v>
      </c>
      <c r="P140" s="17"/>
      <c r="Q140" s="17">
        <v>0</v>
      </c>
      <c r="R140" s="17">
        <v>0</v>
      </c>
      <c r="S140" s="43">
        <f t="shared" si="12"/>
        <v>0</v>
      </c>
    </row>
    <row r="141" spans="1:19" ht="15" x14ac:dyDescent="0.2">
      <c r="A141" s="89"/>
      <c r="B141" s="104" t="s">
        <v>242</v>
      </c>
      <c r="C141" s="17">
        <v>0</v>
      </c>
      <c r="D141" s="17">
        <v>0</v>
      </c>
      <c r="E141" s="17">
        <v>0</v>
      </c>
      <c r="F141" s="17"/>
      <c r="G141" s="17">
        <v>0</v>
      </c>
      <c r="H141" s="17">
        <v>0</v>
      </c>
      <c r="I141" s="17">
        <v>0</v>
      </c>
      <c r="J141" s="17">
        <v>0</v>
      </c>
      <c r="K141" s="17">
        <v>11.586206896551724</v>
      </c>
      <c r="L141" s="17">
        <v>0</v>
      </c>
      <c r="M141" s="17">
        <v>0</v>
      </c>
      <c r="N141" s="17">
        <v>0</v>
      </c>
      <c r="O141" s="17">
        <v>0</v>
      </c>
      <c r="P141" s="17"/>
      <c r="Q141" s="17">
        <v>0</v>
      </c>
      <c r="R141" s="17">
        <v>0</v>
      </c>
      <c r="S141" s="43">
        <f t="shared" si="12"/>
        <v>0.63601456175188242</v>
      </c>
    </row>
    <row r="142" spans="1:19" ht="15" x14ac:dyDescent="0.2">
      <c r="A142" s="89"/>
      <c r="B142" s="104" t="s">
        <v>243</v>
      </c>
      <c r="C142" s="17">
        <v>0</v>
      </c>
      <c r="D142" s="17">
        <v>0</v>
      </c>
      <c r="E142" s="17">
        <v>0</v>
      </c>
      <c r="F142" s="17"/>
      <c r="G142" s="17">
        <v>0</v>
      </c>
      <c r="H142" s="17">
        <v>0</v>
      </c>
      <c r="I142" s="17">
        <v>0</v>
      </c>
      <c r="J142" s="17">
        <v>0</v>
      </c>
      <c r="K142" s="17">
        <v>0</v>
      </c>
      <c r="L142" s="17">
        <v>0</v>
      </c>
      <c r="M142" s="17">
        <v>0</v>
      </c>
      <c r="N142" s="17">
        <v>0</v>
      </c>
      <c r="O142" s="17">
        <v>0</v>
      </c>
      <c r="P142" s="17"/>
      <c r="Q142" s="17">
        <v>0</v>
      </c>
      <c r="R142" s="17">
        <v>0</v>
      </c>
      <c r="S142" s="43">
        <f t="shared" si="12"/>
        <v>0</v>
      </c>
    </row>
    <row r="143" spans="1:19" ht="15.75" thickBot="1" x14ac:dyDescent="0.25">
      <c r="A143" s="89"/>
      <c r="B143" s="110" t="s">
        <v>733</v>
      </c>
      <c r="C143" s="87">
        <v>929.4932751091701</v>
      </c>
      <c r="D143" s="87">
        <v>731.91465263685939</v>
      </c>
      <c r="E143" s="87">
        <v>338.996471875</v>
      </c>
      <c r="F143" s="87"/>
      <c r="G143" s="87">
        <v>527.39893617021278</v>
      </c>
      <c r="H143" s="87">
        <v>1256.1497311827959</v>
      </c>
      <c r="I143" s="87">
        <v>476.69868068535823</v>
      </c>
      <c r="J143" s="87">
        <v>430.27733005893913</v>
      </c>
      <c r="K143" s="87">
        <v>1432.6189241379309</v>
      </c>
      <c r="L143" s="87">
        <v>915.97348968105064</v>
      </c>
      <c r="M143" s="87">
        <v>33.485575080851063</v>
      </c>
      <c r="N143" s="87">
        <v>466.50242772352954</v>
      </c>
      <c r="O143" s="87">
        <v>604.35237328112248</v>
      </c>
      <c r="P143" s="87"/>
      <c r="Q143" s="87">
        <v>1008.4383759820427</v>
      </c>
      <c r="R143" s="87">
        <v>1256.0633603707993</v>
      </c>
      <c r="S143" s="43">
        <f t="shared" si="12"/>
        <v>747.28728050989355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E0395-7B58-41AA-B235-19CA0CAC4152}">
  <sheetPr>
    <tabColor theme="1"/>
  </sheetPr>
  <dimension ref="A1:S143"/>
  <sheetViews>
    <sheetView showGridLines="0" zoomScale="55" zoomScaleNormal="55" workbookViewId="0">
      <pane xSplit="2" ySplit="5" topLeftCell="C6" activePane="bottomRight" state="frozen"/>
      <selection activeCell="O48" sqref="O48"/>
      <selection pane="topRight" activeCell="O48" sqref="O48"/>
      <selection pane="bottomLeft" activeCell="O48" sqref="O48"/>
      <selection pane="bottomRight" activeCell="O48" sqref="O48"/>
    </sheetView>
  </sheetViews>
  <sheetFormatPr defaultColWidth="8.375" defaultRowHeight="16.5" x14ac:dyDescent="0.3"/>
  <cols>
    <col min="1" max="1" width="8.375" style="113"/>
    <col min="2" max="2" width="61.875" style="113" customWidth="1"/>
    <col min="3" max="3" width="18.87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 min="20" max="16384" width="8.375" style="75"/>
  </cols>
  <sheetData>
    <row r="1" spans="1:19" ht="21.75" x14ac:dyDescent="0.3">
      <c r="A1" s="88" t="s">
        <v>703</v>
      </c>
      <c r="B1" s="89"/>
      <c r="C1" s="114" t="s">
        <v>704</v>
      </c>
      <c r="D1" s="114"/>
      <c r="E1" s="114"/>
      <c r="F1" s="114"/>
      <c r="G1" s="114"/>
      <c r="H1" s="114"/>
      <c r="I1" s="114"/>
      <c r="J1" s="114"/>
      <c r="K1" s="114"/>
      <c r="L1" s="114"/>
      <c r="M1" s="114"/>
      <c r="N1" s="114"/>
      <c r="O1" s="114"/>
      <c r="P1" s="114"/>
      <c r="Q1" s="114"/>
      <c r="R1" s="114"/>
      <c r="S1" s="30"/>
    </row>
    <row r="2" spans="1:19" s="76" customFormat="1" ht="53.25" customHeight="1" x14ac:dyDescent="0.25">
      <c r="A2" s="90"/>
      <c r="B2" s="91" t="s">
        <v>734</v>
      </c>
      <c r="C2" s="22"/>
      <c r="D2" s="22"/>
      <c r="E2" s="22"/>
      <c r="F2" s="86" t="s">
        <v>742</v>
      </c>
      <c r="G2" s="22"/>
      <c r="H2" s="22"/>
      <c r="I2" s="22"/>
      <c r="J2" s="22"/>
      <c r="K2" s="22"/>
      <c r="L2" s="22"/>
      <c r="M2" s="22"/>
      <c r="N2" s="22"/>
      <c r="O2" s="22"/>
      <c r="P2" s="86" t="s">
        <v>742</v>
      </c>
      <c r="Q2" s="22"/>
      <c r="R2" s="22"/>
      <c r="S2" s="31"/>
    </row>
    <row r="3" spans="1:19" ht="15" customHeight="1" x14ac:dyDescent="0.25">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ht="15.75" x14ac:dyDescent="0.25">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ht="15" x14ac:dyDescent="0.2">
      <c r="A5" s="94"/>
      <c r="B5" s="112"/>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ht="15.75" x14ac:dyDescent="0.25">
      <c r="A6" s="95" t="s">
        <v>130</v>
      </c>
      <c r="B6" s="96"/>
      <c r="C6" s="5"/>
      <c r="D6" s="5"/>
      <c r="E6" s="5"/>
      <c r="F6" s="5"/>
      <c r="G6" s="5"/>
      <c r="H6" s="5"/>
      <c r="I6" s="5"/>
      <c r="J6" s="5"/>
      <c r="K6" s="5"/>
      <c r="L6" s="5"/>
      <c r="M6" s="5"/>
      <c r="N6" s="5"/>
      <c r="O6" s="5"/>
      <c r="P6" s="5"/>
      <c r="Q6" s="5"/>
      <c r="R6" s="5"/>
      <c r="S6" s="33"/>
    </row>
    <row r="7" spans="1:19" ht="15" x14ac:dyDescent="0.2">
      <c r="A7" s="89"/>
      <c r="B7" s="97" t="s">
        <v>139</v>
      </c>
      <c r="C7" s="7">
        <v>0.40499999264825159</v>
      </c>
      <c r="D7" s="7">
        <v>0.32440638772892438</v>
      </c>
      <c r="E7" s="7">
        <v>0.3587432387543133</v>
      </c>
      <c r="F7" s="7"/>
      <c r="G7" s="7">
        <v>0.52036181808221438</v>
      </c>
      <c r="H7" s="7">
        <v>0.68924717271417757</v>
      </c>
      <c r="I7" s="7">
        <v>0.35120045364981167</v>
      </c>
      <c r="J7" s="7">
        <v>0.40391096658338949</v>
      </c>
      <c r="K7" s="7">
        <v>0.33220925557046288</v>
      </c>
      <c r="L7" s="7">
        <v>0.32190468607308576</v>
      </c>
      <c r="M7" s="7">
        <v>0.47817088166848465</v>
      </c>
      <c r="N7" s="7">
        <v>0.38963229041481345</v>
      </c>
      <c r="O7" s="7">
        <v>0.38568774421687357</v>
      </c>
      <c r="P7" s="7"/>
      <c r="Q7" s="7">
        <v>0.43623911835648621</v>
      </c>
      <c r="R7" s="7">
        <v>0.58809850633769634</v>
      </c>
      <c r="S7" s="61">
        <f>SUMPRODUCT(C7:R7,$C$92:$R$92)/SUM($C$92:$R$92)</f>
        <v>0.43131997124470334</v>
      </c>
    </row>
    <row r="8" spans="1:19" ht="15" x14ac:dyDescent="0.2">
      <c r="A8" s="89"/>
      <c r="B8" s="97" t="s">
        <v>140</v>
      </c>
      <c r="C8" s="7">
        <v>4.940720280742091E-3</v>
      </c>
      <c r="D8" s="7">
        <v>1.1245875264586216E-2</v>
      </c>
      <c r="E8" s="7">
        <v>0</v>
      </c>
      <c r="F8" s="7"/>
      <c r="G8" s="7">
        <v>2.0155839729957565E-3</v>
      </c>
      <c r="H8" s="7">
        <v>3.6887742738539908E-3</v>
      </c>
      <c r="I8" s="7">
        <v>2.4729913443512605E-3</v>
      </c>
      <c r="J8" s="7">
        <v>6.0845077952148758E-4</v>
      </c>
      <c r="K8" s="7">
        <v>0</v>
      </c>
      <c r="L8" s="7">
        <v>1.0068118279763312E-2</v>
      </c>
      <c r="M8" s="7">
        <v>5.9665066955012693E-3</v>
      </c>
      <c r="N8" s="7">
        <v>2.6058636132126811E-3</v>
      </c>
      <c r="O8" s="7">
        <v>7.5919389963795625E-3</v>
      </c>
      <c r="P8" s="7"/>
      <c r="Q8" s="7">
        <v>1.2066044695556565E-2</v>
      </c>
      <c r="R8" s="7">
        <v>3.2089543278918651E-3</v>
      </c>
      <c r="S8" s="61">
        <f t="shared" ref="S8:S24" si="0">SUMPRODUCT(C8:R8,$C$92:$R$92)/SUM($C$92:$R$92)</f>
        <v>4.9177816486376917E-3</v>
      </c>
    </row>
    <row r="9" spans="1:19" ht="15" x14ac:dyDescent="0.2">
      <c r="A9" s="89"/>
      <c r="B9" s="97" t="s">
        <v>141</v>
      </c>
      <c r="C9" s="7">
        <v>3.8358753159058825E-3</v>
      </c>
      <c r="D9" s="7">
        <v>8.546173544794141E-3</v>
      </c>
      <c r="E9" s="7">
        <v>7.3521309272727486E-2</v>
      </c>
      <c r="F9" s="7"/>
      <c r="G9" s="7">
        <v>1.9982311561191755E-2</v>
      </c>
      <c r="H9" s="7">
        <v>5.477586802870886E-2</v>
      </c>
      <c r="I9" s="7">
        <v>4.8275413137815068E-2</v>
      </c>
      <c r="J9" s="7">
        <v>6.1080658607918843E-2</v>
      </c>
      <c r="K9" s="7">
        <v>1.3514885022580227E-2</v>
      </c>
      <c r="L9" s="7">
        <v>5.3370119328838547E-2</v>
      </c>
      <c r="M9" s="7">
        <v>1.2311378869110767E-2</v>
      </c>
      <c r="N9" s="7">
        <v>3.3415044288249852E-2</v>
      </c>
      <c r="O9" s="7">
        <v>2.399015519728756E-2</v>
      </c>
      <c r="P9" s="7"/>
      <c r="Q9" s="7">
        <v>2.5760067008860486E-2</v>
      </c>
      <c r="R9" s="7">
        <v>4.1893718458505265E-2</v>
      </c>
      <c r="S9" s="61">
        <f t="shared" si="0"/>
        <v>2.6057861400683138E-2</v>
      </c>
    </row>
    <row r="10" spans="1:19" ht="15" x14ac:dyDescent="0.2">
      <c r="A10" s="89"/>
      <c r="B10" s="97" t="s">
        <v>142</v>
      </c>
      <c r="C10" s="7">
        <v>0</v>
      </c>
      <c r="D10" s="7">
        <v>1.3651494227401441E-3</v>
      </c>
      <c r="E10" s="7">
        <v>0</v>
      </c>
      <c r="F10" s="7"/>
      <c r="G10" s="7">
        <v>0</v>
      </c>
      <c r="H10" s="7">
        <v>0</v>
      </c>
      <c r="I10" s="7">
        <v>0</v>
      </c>
      <c r="J10" s="7">
        <v>0</v>
      </c>
      <c r="K10" s="7">
        <v>0</v>
      </c>
      <c r="L10" s="7">
        <v>0</v>
      </c>
      <c r="M10" s="7">
        <v>1.304193180021559E-3</v>
      </c>
      <c r="N10" s="7">
        <v>0</v>
      </c>
      <c r="O10" s="7">
        <v>0</v>
      </c>
      <c r="P10" s="7"/>
      <c r="Q10" s="7">
        <v>0</v>
      </c>
      <c r="R10" s="7">
        <v>0</v>
      </c>
      <c r="S10" s="61">
        <f t="shared" si="0"/>
        <v>2.680470278769567E-4</v>
      </c>
    </row>
    <row r="11" spans="1:19" ht="15" x14ac:dyDescent="0.2">
      <c r="A11" s="89"/>
      <c r="B11" s="97" t="s">
        <v>143</v>
      </c>
      <c r="C11" s="7">
        <v>1.4258444004382117E-2</v>
      </c>
      <c r="D11" s="7">
        <v>4.7826388673230857E-2</v>
      </c>
      <c r="E11" s="7">
        <v>3.1426940889009103E-2</v>
      </c>
      <c r="F11" s="7"/>
      <c r="G11" s="7">
        <v>0</v>
      </c>
      <c r="H11" s="7">
        <v>3.7775700537503877E-2</v>
      </c>
      <c r="I11" s="7">
        <v>7.1519840047525665E-2</v>
      </c>
      <c r="J11" s="7">
        <v>1.1832344511270698E-2</v>
      </c>
      <c r="K11" s="7">
        <v>3.9863324363615484E-2</v>
      </c>
      <c r="L11" s="7">
        <v>0.14838102986915222</v>
      </c>
      <c r="M11" s="7">
        <v>1.1254218449376257E-2</v>
      </c>
      <c r="N11" s="7">
        <v>5.4878601627929749E-2</v>
      </c>
      <c r="O11" s="7">
        <v>3.1803953593186811E-3</v>
      </c>
      <c r="P11" s="7"/>
      <c r="Q11" s="7">
        <v>1.168115818597004E-2</v>
      </c>
      <c r="R11" s="7">
        <v>2.770848561403166E-2</v>
      </c>
      <c r="S11" s="61">
        <f t="shared" si="0"/>
        <v>2.7926927170337457E-2</v>
      </c>
    </row>
    <row r="12" spans="1:19" ht="15" x14ac:dyDescent="0.2">
      <c r="A12" s="89"/>
      <c r="B12" s="97" t="s">
        <v>144</v>
      </c>
      <c r="C12" s="7">
        <v>1.2371777651692738E-2</v>
      </c>
      <c r="D12" s="7">
        <v>6.314902617348927E-3</v>
      </c>
      <c r="E12" s="7">
        <v>7.8041591520336207E-3</v>
      </c>
      <c r="F12" s="7"/>
      <c r="G12" s="7">
        <v>0</v>
      </c>
      <c r="H12" s="7">
        <v>2.5513072676526041E-2</v>
      </c>
      <c r="I12" s="7">
        <v>3.4017685502773912E-2</v>
      </c>
      <c r="J12" s="7">
        <v>3.9850586735619427E-2</v>
      </c>
      <c r="K12" s="7">
        <v>0</v>
      </c>
      <c r="L12" s="7">
        <v>1.5929675656555706E-3</v>
      </c>
      <c r="M12" s="7">
        <v>0.13865483826145886</v>
      </c>
      <c r="N12" s="7">
        <v>1.1815181691440786E-2</v>
      </c>
      <c r="O12" s="7">
        <v>4.873256858516346E-3</v>
      </c>
      <c r="P12" s="7"/>
      <c r="Q12" s="7">
        <v>5.5580094337721472E-2</v>
      </c>
      <c r="R12" s="7">
        <v>1.0263399566898061E-2</v>
      </c>
      <c r="S12" s="61">
        <f t="shared" si="0"/>
        <v>2.4992994246395322E-2</v>
      </c>
    </row>
    <row r="13" spans="1:19" ht="15" x14ac:dyDescent="0.2">
      <c r="A13" s="89"/>
      <c r="B13" s="97" t="s">
        <v>145</v>
      </c>
      <c r="C13" s="7">
        <v>5.2154813506024647E-3</v>
      </c>
      <c r="D13" s="7">
        <v>4.2467778365170078E-3</v>
      </c>
      <c r="E13" s="7">
        <v>0</v>
      </c>
      <c r="F13" s="7"/>
      <c r="G13" s="7">
        <v>0</v>
      </c>
      <c r="H13" s="7">
        <v>0</v>
      </c>
      <c r="I13" s="7">
        <v>1.0218161392203363E-2</v>
      </c>
      <c r="J13" s="7">
        <v>0</v>
      </c>
      <c r="K13" s="7">
        <v>1.0240618071262044E-4</v>
      </c>
      <c r="L13" s="7">
        <v>0</v>
      </c>
      <c r="M13" s="7">
        <v>1.4446935260270218E-3</v>
      </c>
      <c r="N13" s="7">
        <v>3.720525174799857E-3</v>
      </c>
      <c r="O13" s="7">
        <v>1.2807879954030552E-2</v>
      </c>
      <c r="P13" s="7"/>
      <c r="Q13" s="7">
        <v>2.6094245192075718E-3</v>
      </c>
      <c r="R13" s="7">
        <v>1.2025677450731099E-3</v>
      </c>
      <c r="S13" s="61">
        <f t="shared" si="0"/>
        <v>2.85728130777245E-3</v>
      </c>
    </row>
    <row r="14" spans="1:19" ht="15" x14ac:dyDescent="0.2">
      <c r="A14" s="89"/>
      <c r="B14" s="97" t="s">
        <v>146</v>
      </c>
      <c r="C14" s="7">
        <v>1.3431985779098829E-2</v>
      </c>
      <c r="D14" s="7">
        <v>3.3882236436804158E-2</v>
      </c>
      <c r="E14" s="7">
        <v>1.5764726330697493E-2</v>
      </c>
      <c r="F14" s="7"/>
      <c r="G14" s="7">
        <v>1.1995341441939686E-2</v>
      </c>
      <c r="H14" s="7">
        <v>1.3062204314251169E-2</v>
      </c>
      <c r="I14" s="7">
        <v>2.3323289287595361E-2</v>
      </c>
      <c r="J14" s="7">
        <v>7.5770743884113314E-3</v>
      </c>
      <c r="K14" s="7">
        <v>1.3229734902812056E-2</v>
      </c>
      <c r="L14" s="7">
        <v>6.0734789640739473E-2</v>
      </c>
      <c r="M14" s="7">
        <v>3.3590684145664761E-2</v>
      </c>
      <c r="N14" s="7">
        <v>1.5190449429100724E-2</v>
      </c>
      <c r="O14" s="7">
        <v>2.9218210618622859E-2</v>
      </c>
      <c r="P14" s="7"/>
      <c r="Q14" s="7">
        <v>3.2595225027674299E-2</v>
      </c>
      <c r="R14" s="7">
        <v>1.3102641713455952E-2</v>
      </c>
      <c r="S14" s="61">
        <f t="shared" si="0"/>
        <v>2.055905098930863E-2</v>
      </c>
    </row>
    <row r="15" spans="1:19" ht="15" x14ac:dyDescent="0.2">
      <c r="A15" s="89"/>
      <c r="B15" s="97" t="s">
        <v>147</v>
      </c>
      <c r="C15" s="7">
        <v>2.2696067255186938E-2</v>
      </c>
      <c r="D15" s="7">
        <v>2.5683357340952308E-2</v>
      </c>
      <c r="E15" s="7">
        <v>0</v>
      </c>
      <c r="F15" s="7"/>
      <c r="G15" s="7">
        <v>1.5462343074743506E-2</v>
      </c>
      <c r="H15" s="7">
        <v>0</v>
      </c>
      <c r="I15" s="7">
        <v>0</v>
      </c>
      <c r="J15" s="7">
        <v>0</v>
      </c>
      <c r="K15" s="7">
        <v>1.6803833827921163E-2</v>
      </c>
      <c r="L15" s="7">
        <v>0</v>
      </c>
      <c r="M15" s="7">
        <v>2.3480924515902109E-2</v>
      </c>
      <c r="N15" s="7">
        <v>0</v>
      </c>
      <c r="O15" s="7">
        <v>0</v>
      </c>
      <c r="P15" s="7"/>
      <c r="Q15" s="7">
        <v>6.6013193527494074E-2</v>
      </c>
      <c r="R15" s="7">
        <v>0</v>
      </c>
      <c r="S15" s="61">
        <f t="shared" si="0"/>
        <v>1.6016408410950068E-2</v>
      </c>
    </row>
    <row r="16" spans="1:19" ht="15" x14ac:dyDescent="0.2">
      <c r="A16" s="89"/>
      <c r="B16" s="97" t="s">
        <v>148</v>
      </c>
      <c r="C16" s="7">
        <v>3.9607720056953809E-2</v>
      </c>
      <c r="D16" s="7">
        <v>5.4756110349189244E-2</v>
      </c>
      <c r="E16" s="7">
        <v>7.6558747628605664E-2</v>
      </c>
      <c r="F16" s="7"/>
      <c r="G16" s="7">
        <v>6.5304308052018492E-2</v>
      </c>
      <c r="H16" s="7">
        <v>8.2032067061772962E-2</v>
      </c>
      <c r="I16" s="7">
        <v>7.1101285155931185E-2</v>
      </c>
      <c r="J16" s="7">
        <v>3.7687200697155768E-2</v>
      </c>
      <c r="K16" s="7">
        <v>5.5848623477639248E-2</v>
      </c>
      <c r="L16" s="7">
        <v>0.11664754771438973</v>
      </c>
      <c r="M16" s="7">
        <v>2.9418217737800151E-2</v>
      </c>
      <c r="N16" s="7">
        <v>9.259277421923956E-2</v>
      </c>
      <c r="O16" s="7">
        <v>6.5131186500514582E-2</v>
      </c>
      <c r="P16" s="7"/>
      <c r="Q16" s="7">
        <v>5.2847812240174812E-2</v>
      </c>
      <c r="R16" s="7">
        <v>7.5203671502692832E-2</v>
      </c>
      <c r="S16" s="61">
        <f t="shared" si="0"/>
        <v>5.7765399624331817E-2</v>
      </c>
    </row>
    <row r="17" spans="1:19" ht="15" x14ac:dyDescent="0.2">
      <c r="A17" s="89"/>
      <c r="B17" s="97" t="s">
        <v>149</v>
      </c>
      <c r="C17" s="7">
        <v>8.5074078815735692E-3</v>
      </c>
      <c r="D17" s="7">
        <v>6.0606565571128691E-3</v>
      </c>
      <c r="E17" s="7">
        <v>3.9544993246073828E-3</v>
      </c>
      <c r="F17" s="7"/>
      <c r="G17" s="7">
        <v>9.4211612346220518E-3</v>
      </c>
      <c r="H17" s="7">
        <v>1.0579479516383272E-3</v>
      </c>
      <c r="I17" s="7">
        <v>9.8522302710258225E-4</v>
      </c>
      <c r="J17" s="7">
        <v>1.0346185528693661E-3</v>
      </c>
      <c r="K17" s="7">
        <v>1.0514485069607325E-3</v>
      </c>
      <c r="L17" s="7">
        <v>4.106677121366975E-3</v>
      </c>
      <c r="M17" s="7">
        <v>1.0359176230587491E-2</v>
      </c>
      <c r="N17" s="7">
        <v>0</v>
      </c>
      <c r="O17" s="7">
        <v>1.1723674533200197E-3</v>
      </c>
      <c r="P17" s="7"/>
      <c r="Q17" s="7">
        <v>3.3850249417485688E-3</v>
      </c>
      <c r="R17" s="7">
        <v>9.6590780708600958E-4</v>
      </c>
      <c r="S17" s="61">
        <f t="shared" si="0"/>
        <v>5.2180447955210351E-3</v>
      </c>
    </row>
    <row r="18" spans="1:19" ht="15" x14ac:dyDescent="0.2">
      <c r="A18" s="89"/>
      <c r="B18" s="97" t="s">
        <v>150</v>
      </c>
      <c r="C18" s="7">
        <v>2.1610795857514731E-2</v>
      </c>
      <c r="D18" s="7">
        <v>2.8328929439361071E-2</v>
      </c>
      <c r="E18" s="7">
        <v>1.1179730325606681E-2</v>
      </c>
      <c r="F18" s="7"/>
      <c r="G18" s="7">
        <v>6.2508305238195717E-3</v>
      </c>
      <c r="H18" s="7">
        <v>1.1699838420592881E-2</v>
      </c>
      <c r="I18" s="7">
        <v>2.9014636923309758E-2</v>
      </c>
      <c r="J18" s="7">
        <v>1.6114786718049914E-2</v>
      </c>
      <c r="K18" s="7">
        <v>2.6291208136012642E-2</v>
      </c>
      <c r="L18" s="7">
        <v>3.7270749465237826E-2</v>
      </c>
      <c r="M18" s="7">
        <v>1.7552535811757468E-2</v>
      </c>
      <c r="N18" s="7">
        <v>1.8991462195510171E-2</v>
      </c>
      <c r="O18" s="7">
        <v>2.1102614159760356E-2</v>
      </c>
      <c r="P18" s="7"/>
      <c r="Q18" s="7">
        <v>5.6689771418202785E-2</v>
      </c>
      <c r="R18" s="7">
        <v>8.0685157143598092E-3</v>
      </c>
      <c r="S18" s="61">
        <f t="shared" si="0"/>
        <v>2.0958966783652094E-2</v>
      </c>
    </row>
    <row r="19" spans="1:19" ht="15" x14ac:dyDescent="0.2">
      <c r="A19" s="89"/>
      <c r="B19" s="97" t="s">
        <v>151</v>
      </c>
      <c r="C19" s="7">
        <v>0</v>
      </c>
      <c r="D19" s="7">
        <v>2.1910930427001617E-2</v>
      </c>
      <c r="E19" s="7">
        <v>0</v>
      </c>
      <c r="F19" s="7"/>
      <c r="G19" s="7">
        <v>3.2554950684431714E-3</v>
      </c>
      <c r="H19" s="7">
        <v>7.4846199639171974E-3</v>
      </c>
      <c r="I19" s="7">
        <v>3.6134967253790104E-2</v>
      </c>
      <c r="J19" s="7">
        <v>0</v>
      </c>
      <c r="K19" s="7">
        <v>5.7035693885964622E-4</v>
      </c>
      <c r="L19" s="7">
        <v>3.2063763584648339E-2</v>
      </c>
      <c r="M19" s="7">
        <v>4.5110599231481825E-4</v>
      </c>
      <c r="N19" s="7">
        <v>0</v>
      </c>
      <c r="O19" s="7">
        <v>0</v>
      </c>
      <c r="P19" s="7"/>
      <c r="Q19" s="7">
        <v>2.7806800691013017E-2</v>
      </c>
      <c r="R19" s="7">
        <v>4.4170559536447947E-3</v>
      </c>
      <c r="S19" s="61">
        <f t="shared" si="0"/>
        <v>7.7286022845432078E-3</v>
      </c>
    </row>
    <row r="20" spans="1:19" ht="15" x14ac:dyDescent="0.2">
      <c r="A20" s="89"/>
      <c r="B20" s="97" t="s">
        <v>152</v>
      </c>
      <c r="C20" s="7">
        <v>5.852714288362066E-2</v>
      </c>
      <c r="D20" s="7">
        <v>6.5208814988856542E-2</v>
      </c>
      <c r="E20" s="7">
        <v>2.4157056802777691E-2</v>
      </c>
      <c r="F20" s="7"/>
      <c r="G20" s="7">
        <v>2.5584090372136912E-2</v>
      </c>
      <c r="H20" s="7">
        <v>0</v>
      </c>
      <c r="I20" s="7">
        <v>7.6382335828313497E-2</v>
      </c>
      <c r="J20" s="7">
        <v>2.4944435902911628E-2</v>
      </c>
      <c r="K20" s="7">
        <v>5.4662260171021181E-2</v>
      </c>
      <c r="L20" s="7">
        <v>0.17678450764922354</v>
      </c>
      <c r="M20" s="7">
        <v>5.5047196151063855E-2</v>
      </c>
      <c r="N20" s="7">
        <v>7.2499305736494603E-3</v>
      </c>
      <c r="O20" s="7">
        <v>0.1560108449048061</v>
      </c>
      <c r="P20" s="7"/>
      <c r="Q20" s="7">
        <v>0.11581878001112431</v>
      </c>
      <c r="R20" s="7">
        <v>3.699803284099501E-2</v>
      </c>
      <c r="S20" s="61">
        <f t="shared" si="0"/>
        <v>5.558127033624459E-2</v>
      </c>
    </row>
    <row r="21" spans="1:19" ht="15" x14ac:dyDescent="0.2">
      <c r="A21" s="89"/>
      <c r="B21" s="97" t="s">
        <v>153</v>
      </c>
      <c r="C21" s="7">
        <v>2.2396072442340816E-2</v>
      </c>
      <c r="D21" s="7">
        <v>2.7497878414444524E-2</v>
      </c>
      <c r="E21" s="7">
        <v>3.5238277678879333E-2</v>
      </c>
      <c r="F21" s="7"/>
      <c r="G21" s="7">
        <v>2.2203094108654536E-2</v>
      </c>
      <c r="H21" s="7">
        <v>6.228379713466585E-2</v>
      </c>
      <c r="I21" s="7">
        <v>2.0382859627380449E-2</v>
      </c>
      <c r="J21" s="7">
        <v>1.068401540666012E-2</v>
      </c>
      <c r="K21" s="7">
        <v>2.1574676240672337E-2</v>
      </c>
      <c r="L21" s="7">
        <v>3.0514236796358764E-2</v>
      </c>
      <c r="M21" s="7">
        <v>3.973478636756482E-2</v>
      </c>
      <c r="N21" s="7">
        <v>4.7695515721283742E-2</v>
      </c>
      <c r="O21" s="7">
        <v>2.682658101385002E-2</v>
      </c>
      <c r="P21" s="7"/>
      <c r="Q21" s="7">
        <v>6.8568762592885621E-2</v>
      </c>
      <c r="R21" s="7">
        <v>1.5694061490770763E-2</v>
      </c>
      <c r="S21" s="61">
        <f t="shared" si="0"/>
        <v>2.9838314578408059E-2</v>
      </c>
    </row>
    <row r="22" spans="1:19" ht="15" x14ac:dyDescent="0.2">
      <c r="A22" s="89"/>
      <c r="B22" s="97" t="s">
        <v>154</v>
      </c>
      <c r="C22" s="7">
        <v>4.9519955266046051E-2</v>
      </c>
      <c r="D22" s="7">
        <v>3.9652516493268619E-2</v>
      </c>
      <c r="E22" s="7">
        <v>3.1020018329987711E-2</v>
      </c>
      <c r="F22" s="7"/>
      <c r="G22" s="7">
        <v>3.1809589628729658E-2</v>
      </c>
      <c r="H22" s="7">
        <v>2.4908828987073157E-2</v>
      </c>
      <c r="I22" s="7">
        <v>3.0975326296220393E-2</v>
      </c>
      <c r="J22" s="7">
        <v>1.803349020129134E-2</v>
      </c>
      <c r="K22" s="7">
        <v>6.530580275442438E-2</v>
      </c>
      <c r="L22" s="7">
        <v>9.667698327854142E-3</v>
      </c>
      <c r="M22" s="7">
        <v>2.5703311753844577E-2</v>
      </c>
      <c r="N22" s="7">
        <v>2.8938124682448906E-2</v>
      </c>
      <c r="O22" s="7">
        <v>5.8214632762426631E-2</v>
      </c>
      <c r="P22" s="7"/>
      <c r="Q22" s="7">
        <v>3.834301658482623E-2</v>
      </c>
      <c r="R22" s="7">
        <v>2.3162346829619793E-2</v>
      </c>
      <c r="S22" s="61">
        <f t="shared" si="0"/>
        <v>3.6171846753852301E-2</v>
      </c>
    </row>
    <row r="23" spans="1:19" ht="15" x14ac:dyDescent="0.2">
      <c r="A23" s="89"/>
      <c r="B23" s="97" t="s">
        <v>155</v>
      </c>
      <c r="C23" s="7">
        <v>-6.5256769143764465E-2</v>
      </c>
      <c r="D23" s="7">
        <v>-5.1985384687642737E-2</v>
      </c>
      <c r="E23" s="7">
        <v>-0.18382344226721359</v>
      </c>
      <c r="F23" s="7"/>
      <c r="G23" s="7">
        <v>-0.11896356355566413</v>
      </c>
      <c r="H23" s="7">
        <v>-0.20306192128332903</v>
      </c>
      <c r="I23" s="7">
        <v>0.36503619207483279</v>
      </c>
      <c r="J23" s="7">
        <v>-0.13212074069609445</v>
      </c>
      <c r="K23" s="7">
        <v>-9.0238019144210507E-2</v>
      </c>
      <c r="L23" s="7">
        <v>-0.21531833264474559</v>
      </c>
      <c r="M23" s="7">
        <v>5.2000883879137379E-2</v>
      </c>
      <c r="N23" s="7">
        <v>-0.15745375900913919</v>
      </c>
      <c r="O23" s="7">
        <v>-0.15059778989933689</v>
      </c>
      <c r="P23" s="7"/>
      <c r="Q23" s="7">
        <v>-1.5516116490797835E-3</v>
      </c>
      <c r="R23" s="7">
        <v>-0.31201556960002202</v>
      </c>
      <c r="S23" s="61">
        <f t="shared" si="0"/>
        <v>-8.4105532275860997E-2</v>
      </c>
    </row>
    <row r="24" spans="1:19" thickBot="1" x14ac:dyDescent="0.3">
      <c r="A24" s="89"/>
      <c r="B24" s="98" t="s">
        <v>156</v>
      </c>
      <c r="C24" s="59">
        <v>0.61666266953014781</v>
      </c>
      <c r="D24" s="59">
        <v>0.65494770084748988</v>
      </c>
      <c r="E24" s="59">
        <v>0.48554526222203187</v>
      </c>
      <c r="F24" s="59"/>
      <c r="G24" s="59">
        <v>0.61468240356584525</v>
      </c>
      <c r="H24" s="59">
        <v>0.8104679707813528</v>
      </c>
      <c r="I24" s="59">
        <v>1.1710406605489569</v>
      </c>
      <c r="J24" s="59">
        <v>0.50123788838897487</v>
      </c>
      <c r="K24" s="59">
        <v>0.55078979694948416</v>
      </c>
      <c r="L24" s="59">
        <v>0.78778855877156873</v>
      </c>
      <c r="M24" s="59">
        <v>0.93644553323561774</v>
      </c>
      <c r="N24" s="59">
        <v>0.54927200462253989</v>
      </c>
      <c r="O24" s="59">
        <v>0.64521001809637002</v>
      </c>
      <c r="P24" s="59"/>
      <c r="Q24" s="59">
        <v>1.0044526824898663</v>
      </c>
      <c r="R24" s="59">
        <v>0.53797229630269938</v>
      </c>
      <c r="S24" s="62">
        <f t="shared" si="0"/>
        <v>0.68407323632735717</v>
      </c>
    </row>
    <row r="25" spans="1:19" ht="15.75" thickTop="1" x14ac:dyDescent="0.2">
      <c r="A25" s="89"/>
      <c r="B25" s="96"/>
      <c r="C25" s="7"/>
      <c r="D25" s="7"/>
      <c r="E25" s="7"/>
      <c r="F25" s="7"/>
      <c r="G25" s="7"/>
      <c r="H25" s="7"/>
      <c r="I25" s="7"/>
      <c r="J25" s="7"/>
      <c r="K25" s="7"/>
      <c r="L25" s="7"/>
      <c r="M25" s="7"/>
      <c r="N25" s="7"/>
      <c r="O25" s="7"/>
      <c r="P25" s="7"/>
      <c r="Q25" s="7"/>
      <c r="R25" s="7"/>
      <c r="S25" s="61"/>
    </row>
    <row r="26" spans="1:19" ht="15.75" x14ac:dyDescent="0.25">
      <c r="A26" s="95" t="s">
        <v>131</v>
      </c>
      <c r="B26" s="96"/>
      <c r="C26" s="7"/>
      <c r="D26" s="7"/>
      <c r="E26" s="7"/>
      <c r="F26" s="7"/>
      <c r="G26" s="7"/>
      <c r="H26" s="7"/>
      <c r="I26" s="7"/>
      <c r="J26" s="7"/>
      <c r="K26" s="7"/>
      <c r="L26" s="7"/>
      <c r="M26" s="7"/>
      <c r="N26" s="7"/>
      <c r="O26" s="7"/>
      <c r="P26" s="7"/>
      <c r="Q26" s="7"/>
      <c r="R26" s="7"/>
      <c r="S26" s="61"/>
    </row>
    <row r="27" spans="1:19" ht="15" x14ac:dyDescent="0.2">
      <c r="A27" s="89"/>
      <c r="B27" s="99" t="s">
        <v>157</v>
      </c>
      <c r="C27" s="7">
        <v>0</v>
      </c>
      <c r="D27" s="7">
        <v>0</v>
      </c>
      <c r="E27" s="7">
        <v>0</v>
      </c>
      <c r="F27" s="7"/>
      <c r="G27" s="7">
        <v>0</v>
      </c>
      <c r="H27" s="7">
        <v>0</v>
      </c>
      <c r="I27" s="7">
        <v>0</v>
      </c>
      <c r="J27" s="7">
        <v>0</v>
      </c>
      <c r="K27" s="7">
        <v>0</v>
      </c>
      <c r="L27" s="7">
        <v>0</v>
      </c>
      <c r="M27" s="7">
        <v>0</v>
      </c>
      <c r="N27" s="7">
        <v>0</v>
      </c>
      <c r="O27" s="7">
        <v>0</v>
      </c>
      <c r="P27" s="7"/>
      <c r="Q27" s="7">
        <v>0</v>
      </c>
      <c r="R27" s="7">
        <v>0</v>
      </c>
      <c r="S27" s="61">
        <f t="shared" ref="S27:S30" si="1">SUMPRODUCT(C27:R27,$C$92:$R$92)/SUM($C$92:$R$92)</f>
        <v>0</v>
      </c>
    </row>
    <row r="28" spans="1:19" ht="15" x14ac:dyDescent="0.2">
      <c r="A28" s="89"/>
      <c r="B28" s="99" t="s">
        <v>158</v>
      </c>
      <c r="C28" s="7">
        <v>-1.3034679028761648E-2</v>
      </c>
      <c r="D28" s="7">
        <v>-5.4573327525078527E-2</v>
      </c>
      <c r="E28" s="7">
        <v>0</v>
      </c>
      <c r="F28" s="7"/>
      <c r="G28" s="7">
        <v>0</v>
      </c>
      <c r="H28" s="7">
        <v>0</v>
      </c>
      <c r="I28" s="7">
        <v>0</v>
      </c>
      <c r="J28" s="7">
        <v>0</v>
      </c>
      <c r="K28" s="7">
        <v>0</v>
      </c>
      <c r="L28" s="7">
        <v>0</v>
      </c>
      <c r="M28" s="7">
        <v>-1.2535992982301454E-3</v>
      </c>
      <c r="N28" s="7">
        <v>0</v>
      </c>
      <c r="O28" s="7">
        <v>0</v>
      </c>
      <c r="P28" s="7"/>
      <c r="Q28" s="7">
        <v>0</v>
      </c>
      <c r="R28" s="7">
        <v>0</v>
      </c>
      <c r="S28" s="61">
        <f t="shared" si="1"/>
        <v>-9.0837745470982896E-3</v>
      </c>
    </row>
    <row r="29" spans="1:19" ht="15" x14ac:dyDescent="0.2">
      <c r="A29" s="89"/>
      <c r="B29" s="99" t="s">
        <v>159</v>
      </c>
      <c r="C29" s="7">
        <v>-3.4985128454495223E-2</v>
      </c>
      <c r="D29" s="7">
        <v>-1.4243098154069999E-3</v>
      </c>
      <c r="E29" s="7">
        <v>0</v>
      </c>
      <c r="F29" s="7"/>
      <c r="G29" s="7">
        <v>-4.3217219074026935E-6</v>
      </c>
      <c r="H29" s="7">
        <v>0</v>
      </c>
      <c r="I29" s="7">
        <v>-9.6134447089014951E-4</v>
      </c>
      <c r="J29" s="7">
        <v>-1.0321932866882379E-3</v>
      </c>
      <c r="K29" s="7">
        <v>0</v>
      </c>
      <c r="L29" s="7">
        <v>-1.741796982068388E-2</v>
      </c>
      <c r="M29" s="7">
        <v>-6.3672021910106671E-3</v>
      </c>
      <c r="N29" s="7">
        <v>-2.8530077620627795E-3</v>
      </c>
      <c r="O29" s="7">
        <v>-1.0684175391256446E-2</v>
      </c>
      <c r="P29" s="7"/>
      <c r="Q29" s="7">
        <v>0</v>
      </c>
      <c r="R29" s="7">
        <v>-3.250645850154615E-3</v>
      </c>
      <c r="S29" s="61">
        <f t="shared" si="1"/>
        <v>-9.0480502835015367E-3</v>
      </c>
    </row>
    <row r="30" spans="1:19" thickBot="1" x14ac:dyDescent="0.3">
      <c r="A30" s="89"/>
      <c r="B30" s="98" t="s">
        <v>160</v>
      </c>
      <c r="C30" s="59">
        <v>-4.801980748325687E-2</v>
      </c>
      <c r="D30" s="59">
        <v>-5.5997637340485525E-2</v>
      </c>
      <c r="E30" s="59">
        <v>0</v>
      </c>
      <c r="F30" s="59"/>
      <c r="G30" s="59">
        <v>-4.3217219074026935E-6</v>
      </c>
      <c r="H30" s="59">
        <v>0</v>
      </c>
      <c r="I30" s="59">
        <v>-9.6134447089014951E-4</v>
      </c>
      <c r="J30" s="59">
        <v>-1.0321932866882379E-3</v>
      </c>
      <c r="K30" s="59">
        <v>0</v>
      </c>
      <c r="L30" s="59">
        <v>-1.741796982068388E-2</v>
      </c>
      <c r="M30" s="59">
        <v>-7.6208014892408128E-3</v>
      </c>
      <c r="N30" s="59">
        <v>-2.8530077620627795E-3</v>
      </c>
      <c r="O30" s="59">
        <v>-1.0684175391256446E-2</v>
      </c>
      <c r="P30" s="59"/>
      <c r="Q30" s="59">
        <v>0</v>
      </c>
      <c r="R30" s="59">
        <v>-3.250645850154615E-3</v>
      </c>
      <c r="S30" s="63">
        <f t="shared" si="1"/>
        <v>-1.8131824830599826E-2</v>
      </c>
    </row>
    <row r="31" spans="1:19" ht="15.75" thickTop="1" x14ac:dyDescent="0.2">
      <c r="A31" s="89"/>
      <c r="B31" s="96"/>
      <c r="C31" s="7"/>
      <c r="D31" s="7"/>
      <c r="E31" s="7"/>
      <c r="F31" s="7"/>
      <c r="G31" s="7"/>
      <c r="H31" s="7"/>
      <c r="I31" s="7"/>
      <c r="J31" s="7"/>
      <c r="K31" s="7"/>
      <c r="L31" s="7"/>
      <c r="M31" s="7"/>
      <c r="N31" s="7"/>
      <c r="O31" s="7"/>
      <c r="P31" s="7"/>
      <c r="Q31" s="7"/>
      <c r="R31" s="7"/>
      <c r="S31" s="61"/>
    </row>
    <row r="32" spans="1:19" ht="15.75" x14ac:dyDescent="0.25">
      <c r="A32" s="95" t="s">
        <v>132</v>
      </c>
      <c r="B32" s="96"/>
      <c r="C32" s="7"/>
      <c r="D32" s="7"/>
      <c r="E32" s="7"/>
      <c r="F32" s="7"/>
      <c r="G32" s="7"/>
      <c r="H32" s="7"/>
      <c r="I32" s="7"/>
      <c r="J32" s="7"/>
      <c r="K32" s="7"/>
      <c r="L32" s="7"/>
      <c r="M32" s="7"/>
      <c r="N32" s="7"/>
      <c r="O32" s="7"/>
      <c r="P32" s="7"/>
      <c r="Q32" s="7"/>
      <c r="R32" s="7"/>
      <c r="S32" s="61"/>
    </row>
    <row r="33" spans="1:19" ht="15" x14ac:dyDescent="0.2">
      <c r="A33" s="89"/>
      <c r="B33" s="97" t="s">
        <v>161</v>
      </c>
      <c r="C33" s="7">
        <v>8.7712817819490405E-2</v>
      </c>
      <c r="D33" s="7">
        <v>0.10519044844442341</v>
      </c>
      <c r="E33" s="7">
        <v>4.331597430447641E-2</v>
      </c>
      <c r="F33" s="7"/>
      <c r="G33" s="7">
        <v>5.3165845203113946E-2</v>
      </c>
      <c r="H33" s="7">
        <v>7.2162316163486021E-2</v>
      </c>
      <c r="I33" s="7">
        <v>0.10602741302517719</v>
      </c>
      <c r="J33" s="7">
        <v>3.8516137275736006E-3</v>
      </c>
      <c r="K33" s="7">
        <v>0.13091571690839365</v>
      </c>
      <c r="L33" s="7">
        <v>0.16828973356474639</v>
      </c>
      <c r="M33" s="7">
        <v>5.4516712410946501E-2</v>
      </c>
      <c r="N33" s="7">
        <v>1.7110473755709035E-2</v>
      </c>
      <c r="O33" s="7">
        <v>4.6758429955809887E-2</v>
      </c>
      <c r="P33" s="7"/>
      <c r="Q33" s="7">
        <v>0.19501527668702598</v>
      </c>
      <c r="R33" s="7">
        <v>0.1532435714894716</v>
      </c>
      <c r="S33" s="61">
        <f t="shared" ref="S33:S36" si="2">SUMPRODUCT(C33:R33,$C$92:$R$92)/SUM($C$92:$R$92)</f>
        <v>8.6439607685428105E-2</v>
      </c>
    </row>
    <row r="34" spans="1:19" ht="15" x14ac:dyDescent="0.2">
      <c r="A34" s="89"/>
      <c r="B34" s="97" t="s">
        <v>162</v>
      </c>
      <c r="C34" s="7">
        <v>3.0309821412056508E-2</v>
      </c>
      <c r="D34" s="7">
        <v>8.2495419338800877E-2</v>
      </c>
      <c r="E34" s="7">
        <v>8.0033779549095407E-2</v>
      </c>
      <c r="F34" s="7"/>
      <c r="G34" s="7">
        <v>3.2234195013131357E-2</v>
      </c>
      <c r="H34" s="7">
        <v>9.2688767349140791E-2</v>
      </c>
      <c r="I34" s="7">
        <v>9.4941330784126962E-2</v>
      </c>
      <c r="J34" s="7">
        <v>5.7902365745785306E-2</v>
      </c>
      <c r="K34" s="7">
        <v>2.020910119933407E-2</v>
      </c>
      <c r="L34" s="7">
        <v>2.5794434881878752E-2</v>
      </c>
      <c r="M34" s="7">
        <v>3.3477350390324713E-2</v>
      </c>
      <c r="N34" s="7">
        <v>1.8904287018287339E-2</v>
      </c>
      <c r="O34" s="7">
        <v>8.3817892681342931E-3</v>
      </c>
      <c r="P34" s="7"/>
      <c r="Q34" s="7">
        <v>0.14023203288611155</v>
      </c>
      <c r="R34" s="7">
        <v>8.8544373407416957E-2</v>
      </c>
      <c r="S34" s="61">
        <f t="shared" si="2"/>
        <v>5.5147792497652663E-2</v>
      </c>
    </row>
    <row r="35" spans="1:19" ht="15" x14ac:dyDescent="0.2">
      <c r="A35" s="100"/>
      <c r="B35" s="97" t="s">
        <v>163</v>
      </c>
      <c r="C35" s="7">
        <v>5.0143331324390562E-2</v>
      </c>
      <c r="D35" s="7">
        <v>8.5167470682660479E-2</v>
      </c>
      <c r="E35" s="7">
        <v>2.5612135962947265E-2</v>
      </c>
      <c r="F35" s="7"/>
      <c r="G35" s="7">
        <v>4.7765555526978434E-2</v>
      </c>
      <c r="H35" s="7">
        <v>9.2747038882049736E-3</v>
      </c>
      <c r="I35" s="7">
        <v>1.7479244194925903E-2</v>
      </c>
      <c r="J35" s="7">
        <v>1.3097176869863994E-2</v>
      </c>
      <c r="K35" s="7">
        <v>4.578409662693405E-2</v>
      </c>
      <c r="L35" s="7">
        <v>3.5116765418780518E-2</v>
      </c>
      <c r="M35" s="7">
        <v>4.1244433914110777E-2</v>
      </c>
      <c r="N35" s="7">
        <v>1.9143432495253767E-2</v>
      </c>
      <c r="O35" s="7">
        <v>1.9328790301731971E-2</v>
      </c>
      <c r="P35" s="7"/>
      <c r="Q35" s="7">
        <v>0.18225786589411841</v>
      </c>
      <c r="R35" s="7">
        <v>2.8041914037802776E-2</v>
      </c>
      <c r="S35" s="61">
        <f t="shared" si="2"/>
        <v>4.9409791627281381E-2</v>
      </c>
    </row>
    <row r="36" spans="1:19" thickBot="1" x14ac:dyDescent="0.3">
      <c r="A36" s="89"/>
      <c r="B36" s="98" t="s">
        <v>164</v>
      </c>
      <c r="C36" s="59">
        <v>0.16816597055593746</v>
      </c>
      <c r="D36" s="59">
        <v>0.27285333846588478</v>
      </c>
      <c r="E36" s="59">
        <v>0.14896188981651909</v>
      </c>
      <c r="F36" s="59"/>
      <c r="G36" s="59">
        <v>0.13316559574322373</v>
      </c>
      <c r="H36" s="59">
        <v>0.17412578740083179</v>
      </c>
      <c r="I36" s="59">
        <v>0.21844798800423007</v>
      </c>
      <c r="J36" s="59">
        <v>7.4851156343222897E-2</v>
      </c>
      <c r="K36" s="59">
        <v>0.19690891473466177</v>
      </c>
      <c r="L36" s="59">
        <v>0.22920093386540563</v>
      </c>
      <c r="M36" s="59">
        <v>0.12923849671538198</v>
      </c>
      <c r="N36" s="59">
        <v>5.5158193269250144E-2</v>
      </c>
      <c r="O36" s="59">
        <v>7.4469009525676144E-2</v>
      </c>
      <c r="P36" s="59"/>
      <c r="Q36" s="59">
        <v>0.51750517546725594</v>
      </c>
      <c r="R36" s="59">
        <v>0.2698298589346913</v>
      </c>
      <c r="S36" s="62">
        <f t="shared" si="2"/>
        <v>0.19099719181036212</v>
      </c>
    </row>
    <row r="37" spans="1:19" ht="15.75" thickTop="1" x14ac:dyDescent="0.2">
      <c r="A37" s="89"/>
      <c r="B37" s="96"/>
      <c r="C37" s="7"/>
      <c r="D37" s="7"/>
      <c r="E37" s="7"/>
      <c r="F37" s="7"/>
      <c r="G37" s="7"/>
      <c r="H37" s="7"/>
      <c r="I37" s="7"/>
      <c r="J37" s="7"/>
      <c r="K37" s="7"/>
      <c r="L37" s="7"/>
      <c r="M37" s="7"/>
      <c r="N37" s="7"/>
      <c r="O37" s="7"/>
      <c r="P37" s="7"/>
      <c r="Q37" s="7"/>
      <c r="R37" s="7"/>
      <c r="S37" s="61"/>
    </row>
    <row r="38" spans="1:19" ht="15.75" x14ac:dyDescent="0.25">
      <c r="A38" s="95" t="s">
        <v>133</v>
      </c>
      <c r="B38" s="96"/>
      <c r="C38" s="9"/>
      <c r="D38" s="9"/>
      <c r="E38" s="9"/>
      <c r="F38" s="9"/>
      <c r="G38" s="9"/>
      <c r="H38" s="9"/>
      <c r="I38" s="9"/>
      <c r="J38" s="9"/>
      <c r="K38" s="9"/>
      <c r="L38" s="9"/>
      <c r="M38" s="9"/>
      <c r="N38" s="9"/>
      <c r="O38" s="9"/>
      <c r="P38" s="9"/>
      <c r="Q38" s="9"/>
      <c r="R38" s="9"/>
      <c r="S38" s="64"/>
    </row>
    <row r="39" spans="1:19" ht="15" x14ac:dyDescent="0.2">
      <c r="A39" s="89"/>
      <c r="B39" s="97" t="s">
        <v>165</v>
      </c>
      <c r="C39" s="77">
        <v>0.23314025926567597</v>
      </c>
      <c r="D39" s="77">
        <v>0.27220051901387105</v>
      </c>
      <c r="E39" s="77">
        <v>0.29864889186301902</v>
      </c>
      <c r="F39" s="77"/>
      <c r="G39" s="77">
        <v>0.32675222389072017</v>
      </c>
      <c r="H39" s="77">
        <v>0.6919227943405768</v>
      </c>
      <c r="I39" s="77">
        <v>0.68879477055021787</v>
      </c>
      <c r="J39" s="77">
        <v>0.40242358706397285</v>
      </c>
      <c r="K39" s="77">
        <v>0.58730739636200668</v>
      </c>
      <c r="L39" s="77">
        <v>0.86668793543016853</v>
      </c>
      <c r="M39" s="77">
        <v>0.34108591161250534</v>
      </c>
      <c r="N39" s="77">
        <v>0.57176209347763363</v>
      </c>
      <c r="O39" s="77">
        <v>0.6880972219689242</v>
      </c>
      <c r="P39" s="77"/>
      <c r="Q39" s="77">
        <v>0.29217753032820459</v>
      </c>
      <c r="R39" s="77">
        <v>0.44391846422722886</v>
      </c>
      <c r="S39" s="61">
        <f t="shared" ref="S39:S43" si="3">SUMPRODUCT(C39:R39,$C$92:$R$92)/SUM($C$92:$R$92)</f>
        <v>0.39758353307591443</v>
      </c>
    </row>
    <row r="40" spans="1:19" ht="15" x14ac:dyDescent="0.2">
      <c r="A40" s="89"/>
      <c r="B40" s="97" t="s">
        <v>166</v>
      </c>
      <c r="C40" s="77">
        <v>1.3986302941331914E-2</v>
      </c>
      <c r="D40" s="77">
        <v>1.0917353804890067E-2</v>
      </c>
      <c r="E40" s="77">
        <v>1.2109057443682632E-2</v>
      </c>
      <c r="F40" s="77"/>
      <c r="G40" s="77">
        <v>0</v>
      </c>
      <c r="H40" s="77">
        <v>1.2765345121622812E-2</v>
      </c>
      <c r="I40" s="77">
        <v>1.1259653144513531E-2</v>
      </c>
      <c r="J40" s="77">
        <v>3.496088632461352E-2</v>
      </c>
      <c r="K40" s="77">
        <v>7.2460848203929895E-2</v>
      </c>
      <c r="L40" s="77">
        <v>2.706398108621233E-2</v>
      </c>
      <c r="M40" s="77">
        <v>8.0301231915436404E-3</v>
      </c>
      <c r="N40" s="77">
        <v>1.3045753633448551E-2</v>
      </c>
      <c r="O40" s="77">
        <v>5.5201006853137589E-3</v>
      </c>
      <c r="P40" s="77"/>
      <c r="Q40" s="77">
        <v>4.4258882748368963E-2</v>
      </c>
      <c r="R40" s="77">
        <v>1.5723658769203772E-2</v>
      </c>
      <c r="S40" s="61">
        <f t="shared" si="3"/>
        <v>1.7740442762229858E-2</v>
      </c>
    </row>
    <row r="41" spans="1:19" thickBot="1" x14ac:dyDescent="0.3">
      <c r="A41" s="89"/>
      <c r="B41" s="98" t="s">
        <v>167</v>
      </c>
      <c r="C41" s="59">
        <v>0.24712656220700788</v>
      </c>
      <c r="D41" s="59">
        <v>0.28311787281876111</v>
      </c>
      <c r="E41" s="59">
        <v>0.31075794930670164</v>
      </c>
      <c r="F41" s="59"/>
      <c r="G41" s="59">
        <v>0.32675222389072017</v>
      </c>
      <c r="H41" s="59">
        <v>0.70468813946219966</v>
      </c>
      <c r="I41" s="59">
        <v>0.70005442369473136</v>
      </c>
      <c r="J41" s="59">
        <v>0.43738447338858638</v>
      </c>
      <c r="K41" s="59">
        <v>0.65976824456593652</v>
      </c>
      <c r="L41" s="59">
        <v>0.89375191651638086</v>
      </c>
      <c r="M41" s="59">
        <v>0.34911603480404896</v>
      </c>
      <c r="N41" s="59">
        <v>0.58480784711108214</v>
      </c>
      <c r="O41" s="59">
        <v>0.69361732265423792</v>
      </c>
      <c r="P41" s="59"/>
      <c r="Q41" s="59">
        <v>0.33643641307657357</v>
      </c>
      <c r="R41" s="59">
        <v>0.45964212299643264</v>
      </c>
      <c r="S41" s="62">
        <f t="shared" si="3"/>
        <v>0.41532397583814429</v>
      </c>
    </row>
    <row r="42" spans="1:19" ht="15.75" thickTop="1" x14ac:dyDescent="0.2">
      <c r="A42" s="89"/>
      <c r="B42" s="96"/>
      <c r="C42" s="10"/>
      <c r="D42" s="10"/>
      <c r="E42" s="10"/>
      <c r="F42" s="10"/>
      <c r="G42" s="10"/>
      <c r="H42" s="10"/>
      <c r="I42" s="10"/>
      <c r="J42" s="10"/>
      <c r="K42" s="10"/>
      <c r="L42" s="10"/>
      <c r="M42" s="10"/>
      <c r="N42" s="10"/>
      <c r="O42" s="10"/>
      <c r="P42" s="10"/>
      <c r="Q42" s="10"/>
      <c r="R42" s="10"/>
      <c r="S42" s="65"/>
    </row>
    <row r="43" spans="1:19" thickBot="1" x14ac:dyDescent="0.3">
      <c r="A43" s="101" t="s">
        <v>207</v>
      </c>
      <c r="B43" s="102"/>
      <c r="C43" s="78">
        <v>0.98393539480983627</v>
      </c>
      <c r="D43" s="78">
        <v>1.1549212747916502</v>
      </c>
      <c r="E43" s="78">
        <v>0.94526510134525266</v>
      </c>
      <c r="F43" s="78"/>
      <c r="G43" s="78">
        <v>1.0745959014778816</v>
      </c>
      <c r="H43" s="78">
        <v>1.6892818976443844</v>
      </c>
      <c r="I43" s="78">
        <v>2.088581727777028</v>
      </c>
      <c r="J43" s="78">
        <v>1.012441324834096</v>
      </c>
      <c r="K43" s="78">
        <v>1.4074669562500826</v>
      </c>
      <c r="L43" s="78">
        <v>1.8933234393326712</v>
      </c>
      <c r="M43" s="78">
        <v>1.4071792632658078</v>
      </c>
      <c r="N43" s="78">
        <v>1.1863850372408096</v>
      </c>
      <c r="O43" s="78">
        <v>1.4026121748850278</v>
      </c>
      <c r="P43" s="78"/>
      <c r="Q43" s="78">
        <v>1.8583942710336958</v>
      </c>
      <c r="R43" s="78">
        <v>1.2641936323836687</v>
      </c>
      <c r="S43" s="66">
        <f t="shared" si="3"/>
        <v>1.2722625791452638</v>
      </c>
    </row>
    <row r="44" spans="1:19" thickTop="1" x14ac:dyDescent="0.2">
      <c r="A44" s="89"/>
      <c r="B44" s="96"/>
      <c r="C44" s="11"/>
      <c r="D44" s="11"/>
      <c r="E44" s="11"/>
      <c r="F44" s="11"/>
      <c r="G44" s="11"/>
      <c r="H44" s="11"/>
      <c r="I44" s="11"/>
      <c r="J44" s="11"/>
      <c r="K44" s="11"/>
      <c r="L44" s="11"/>
      <c r="M44" s="11"/>
      <c r="N44" s="11"/>
      <c r="O44" s="11"/>
      <c r="P44" s="11"/>
      <c r="Q44" s="11"/>
      <c r="R44" s="11"/>
      <c r="S44" s="67"/>
    </row>
    <row r="45" spans="1:19" ht="15.75" x14ac:dyDescent="0.25">
      <c r="A45" s="95" t="s">
        <v>135</v>
      </c>
      <c r="B45" s="96"/>
      <c r="C45" s="11"/>
      <c r="D45" s="11"/>
      <c r="E45" s="11"/>
      <c r="F45" s="11"/>
      <c r="G45" s="11"/>
      <c r="H45" s="11"/>
      <c r="I45" s="11"/>
      <c r="J45" s="11"/>
      <c r="K45" s="11"/>
      <c r="L45" s="11"/>
      <c r="M45" s="11"/>
      <c r="N45" s="11"/>
      <c r="O45" s="11"/>
      <c r="P45" s="11"/>
      <c r="Q45" s="11"/>
      <c r="R45" s="11"/>
      <c r="S45" s="67"/>
    </row>
    <row r="46" spans="1:19" ht="15" x14ac:dyDescent="0.2">
      <c r="A46" s="89"/>
      <c r="B46" s="96" t="s">
        <v>168</v>
      </c>
      <c r="C46" s="7">
        <v>1.0460442288503884</v>
      </c>
      <c r="D46" s="7">
        <v>1.0773228730629918</v>
      </c>
      <c r="E46" s="7">
        <v>1.0412084120956029</v>
      </c>
      <c r="F46" s="7"/>
      <c r="G46" s="7">
        <v>1.0041996241259972</v>
      </c>
      <c r="H46" s="7">
        <v>1.0173152603984128</v>
      </c>
      <c r="I46" s="7">
        <v>1.0611072180789756</v>
      </c>
      <c r="J46" s="7">
        <v>0.96560517841917703</v>
      </c>
      <c r="K46" s="7">
        <v>1.0542303835025293</v>
      </c>
      <c r="L46" s="7">
        <v>1.0489936070638137</v>
      </c>
      <c r="M46" s="7">
        <v>0.98302326744548296</v>
      </c>
      <c r="N46" s="7">
        <v>0.96563233104030666</v>
      </c>
      <c r="O46" s="7">
        <v>0.97012625183929413</v>
      </c>
      <c r="P46" s="7"/>
      <c r="Q46" s="7">
        <v>1.0385667275787935</v>
      </c>
      <c r="R46" s="7">
        <v>1.010189811552719</v>
      </c>
      <c r="S46" s="61">
        <f t="shared" ref="S46:S52" si="4">SUMPRODUCT(C46:R46,$C$92:$R$92)/SUM($C$92:$R$92)</f>
        <v>1.0256758100158772</v>
      </c>
    </row>
    <row r="47" spans="1:19" ht="15" x14ac:dyDescent="0.2">
      <c r="A47" s="89"/>
      <c r="B47" s="96" t="s">
        <v>169</v>
      </c>
      <c r="C47" s="7">
        <v>5.6295080721056892E-2</v>
      </c>
      <c r="D47" s="7">
        <v>5.6849197381866945E-2</v>
      </c>
      <c r="E47" s="7">
        <v>0.11979435027112739</v>
      </c>
      <c r="F47" s="7"/>
      <c r="G47" s="7">
        <v>0.11896403894507394</v>
      </c>
      <c r="H47" s="7">
        <v>0.21242284136922129</v>
      </c>
      <c r="I47" s="7">
        <v>1.6733596015881442E-2</v>
      </c>
      <c r="J47" s="7">
        <v>0.13212074069609445</v>
      </c>
      <c r="K47" s="7">
        <v>8.5459064044288213E-2</v>
      </c>
      <c r="L47" s="7">
        <v>0.21531575459185817</v>
      </c>
      <c r="M47" s="7">
        <v>2.5586051863877142E-2</v>
      </c>
      <c r="N47" s="7">
        <v>0.15745555945093076</v>
      </c>
      <c r="O47" s="7">
        <v>0.1623181818036678</v>
      </c>
      <c r="P47" s="7"/>
      <c r="Q47" s="7">
        <v>0.11868074041995072</v>
      </c>
      <c r="R47" s="7">
        <v>0.31566078637298434</v>
      </c>
      <c r="S47" s="61">
        <f t="shared" si="4"/>
        <v>0.10923272227145739</v>
      </c>
    </row>
    <row r="48" spans="1:19" ht="15" x14ac:dyDescent="0.2">
      <c r="A48" s="89"/>
      <c r="B48" s="96" t="s">
        <v>170</v>
      </c>
      <c r="C48" s="7">
        <v>2.2473584532347667E-2</v>
      </c>
      <c r="D48" s="7">
        <v>0</v>
      </c>
      <c r="E48" s="7">
        <v>8.7242151401446172E-2</v>
      </c>
      <c r="F48" s="7"/>
      <c r="G48" s="7">
        <v>0</v>
      </c>
      <c r="H48" s="7">
        <v>0</v>
      </c>
      <c r="I48" s="7">
        <v>0</v>
      </c>
      <c r="J48" s="7">
        <v>0</v>
      </c>
      <c r="K48" s="7">
        <v>5.77457074573943E-3</v>
      </c>
      <c r="L48" s="7">
        <v>0</v>
      </c>
      <c r="M48" s="7">
        <v>5.1941699460001087E-2</v>
      </c>
      <c r="N48" s="7">
        <v>0</v>
      </c>
      <c r="O48" s="7">
        <v>0</v>
      </c>
      <c r="P48" s="7"/>
      <c r="Q48" s="7">
        <v>6.9677307470095914E-3</v>
      </c>
      <c r="R48" s="7">
        <v>0</v>
      </c>
      <c r="S48" s="61">
        <f t="shared" si="4"/>
        <v>1.38657942826411E-2</v>
      </c>
    </row>
    <row r="49" spans="1:19" ht="15" x14ac:dyDescent="0.2">
      <c r="A49" s="89"/>
      <c r="B49" s="99" t="s">
        <v>157</v>
      </c>
      <c r="C49" s="7">
        <v>0</v>
      </c>
      <c r="D49" s="7">
        <v>0</v>
      </c>
      <c r="E49" s="7">
        <v>0</v>
      </c>
      <c r="F49" s="7"/>
      <c r="G49" s="7">
        <v>0</v>
      </c>
      <c r="H49" s="7">
        <v>0</v>
      </c>
      <c r="I49" s="7">
        <v>0</v>
      </c>
      <c r="J49" s="7">
        <v>0</v>
      </c>
      <c r="K49" s="7">
        <v>0</v>
      </c>
      <c r="L49" s="7">
        <v>0</v>
      </c>
      <c r="M49" s="7">
        <v>0</v>
      </c>
      <c r="N49" s="7">
        <v>0</v>
      </c>
      <c r="O49" s="7">
        <v>0</v>
      </c>
      <c r="P49" s="7"/>
      <c r="Q49" s="7">
        <v>0</v>
      </c>
      <c r="R49" s="7">
        <v>0</v>
      </c>
      <c r="S49" s="61">
        <f t="shared" si="4"/>
        <v>0</v>
      </c>
    </row>
    <row r="50" spans="1:19" ht="15" x14ac:dyDescent="0.2">
      <c r="A50" s="89"/>
      <c r="B50" s="99" t="s">
        <v>158</v>
      </c>
      <c r="C50" s="7">
        <v>1.3034679028761648E-2</v>
      </c>
      <c r="D50" s="7">
        <v>5.4573327525078527E-2</v>
      </c>
      <c r="E50" s="7">
        <v>0</v>
      </c>
      <c r="F50" s="7"/>
      <c r="G50" s="7">
        <v>0</v>
      </c>
      <c r="H50" s="7">
        <v>0</v>
      </c>
      <c r="I50" s="7">
        <v>0</v>
      </c>
      <c r="J50" s="7">
        <v>0</v>
      </c>
      <c r="K50" s="7">
        <v>0</v>
      </c>
      <c r="L50" s="7">
        <v>0</v>
      </c>
      <c r="M50" s="7">
        <v>1.2535992982301454E-3</v>
      </c>
      <c r="N50" s="7">
        <v>0</v>
      </c>
      <c r="O50" s="7">
        <v>0</v>
      </c>
      <c r="P50" s="7"/>
      <c r="Q50" s="7">
        <v>0</v>
      </c>
      <c r="R50" s="7">
        <v>0</v>
      </c>
      <c r="S50" s="61">
        <f t="shared" si="4"/>
        <v>9.0837745470982896E-3</v>
      </c>
    </row>
    <row r="51" spans="1:19" ht="15" x14ac:dyDescent="0.2">
      <c r="A51" s="89"/>
      <c r="B51" s="99" t="s">
        <v>159</v>
      </c>
      <c r="C51" s="7">
        <v>3.4985128454495223E-2</v>
      </c>
      <c r="D51" s="7">
        <v>1.4243098154069999E-3</v>
      </c>
      <c r="E51" s="7">
        <v>0</v>
      </c>
      <c r="F51" s="7"/>
      <c r="G51" s="7">
        <v>4.3217219074026935E-6</v>
      </c>
      <c r="H51" s="7">
        <v>0</v>
      </c>
      <c r="I51" s="7">
        <v>9.6134447089014951E-4</v>
      </c>
      <c r="J51" s="7">
        <v>1.0321932866882379E-3</v>
      </c>
      <c r="K51" s="7">
        <v>0</v>
      </c>
      <c r="L51" s="7">
        <v>1.741796982068388E-2</v>
      </c>
      <c r="M51" s="7">
        <v>6.3672021910106671E-3</v>
      </c>
      <c r="N51" s="7">
        <v>2.8530077620627795E-3</v>
      </c>
      <c r="O51" s="7">
        <v>1.0684175391256446E-2</v>
      </c>
      <c r="P51" s="7"/>
      <c r="Q51" s="7">
        <v>0</v>
      </c>
      <c r="R51" s="7">
        <v>3.250645850154615E-3</v>
      </c>
      <c r="S51" s="61">
        <f t="shared" si="4"/>
        <v>9.0480502835015367E-3</v>
      </c>
    </row>
    <row r="52" spans="1:19" thickBot="1" x14ac:dyDescent="0.3">
      <c r="A52" s="89"/>
      <c r="B52" s="98" t="s">
        <v>171</v>
      </c>
      <c r="C52" s="79">
        <v>1.1728327015870499</v>
      </c>
      <c r="D52" s="79">
        <v>1.1901697077853444</v>
      </c>
      <c r="E52" s="79">
        <v>1.2482449137681764</v>
      </c>
      <c r="F52" s="79"/>
      <c r="G52" s="79">
        <v>1.1231679847929785</v>
      </c>
      <c r="H52" s="79">
        <v>1.2297381017676341</v>
      </c>
      <c r="I52" s="79">
        <v>1.0788021585657472</v>
      </c>
      <c r="J52" s="79">
        <v>1.0987581124019596</v>
      </c>
      <c r="K52" s="79">
        <v>1.1454640182925571</v>
      </c>
      <c r="L52" s="79">
        <v>1.2817273314763558</v>
      </c>
      <c r="M52" s="79">
        <v>1.0681718202586019</v>
      </c>
      <c r="N52" s="79">
        <v>1.1259408982533001</v>
      </c>
      <c r="O52" s="79">
        <v>1.1431286090342185</v>
      </c>
      <c r="P52" s="79"/>
      <c r="Q52" s="79">
        <v>1.1642151987457539</v>
      </c>
      <c r="R52" s="79">
        <v>1.329101243775858</v>
      </c>
      <c r="S52" s="62">
        <f t="shared" si="4"/>
        <v>1.1669061514005754</v>
      </c>
    </row>
    <row r="53" spans="1:19" thickTop="1" x14ac:dyDescent="0.2">
      <c r="A53" s="89"/>
      <c r="B53" s="96"/>
      <c r="C53" s="11"/>
      <c r="D53" s="11"/>
      <c r="E53" s="11"/>
      <c r="F53" s="11"/>
      <c r="G53" s="11"/>
      <c r="H53" s="11"/>
      <c r="I53" s="11"/>
      <c r="J53" s="11"/>
      <c r="K53" s="11"/>
      <c r="L53" s="11"/>
      <c r="M53" s="11"/>
      <c r="N53" s="11"/>
      <c r="O53" s="11"/>
      <c r="P53" s="11"/>
      <c r="Q53" s="11"/>
      <c r="R53" s="11"/>
      <c r="S53" s="67"/>
    </row>
    <row r="54" spans="1:19" ht="15.75" x14ac:dyDescent="0.25">
      <c r="A54" s="95" t="s">
        <v>136</v>
      </c>
      <c r="B54" s="96"/>
      <c r="C54" s="11"/>
      <c r="D54" s="11"/>
      <c r="E54" s="11"/>
      <c r="F54" s="11"/>
      <c r="G54" s="11"/>
      <c r="H54" s="11"/>
      <c r="I54" s="11"/>
      <c r="J54" s="11"/>
      <c r="K54" s="11"/>
      <c r="L54" s="11"/>
      <c r="M54" s="11"/>
      <c r="N54" s="11"/>
      <c r="O54" s="11"/>
      <c r="P54" s="11"/>
      <c r="Q54" s="11"/>
      <c r="R54" s="11"/>
      <c r="S54" s="67"/>
    </row>
    <row r="55" spans="1:19" ht="15" x14ac:dyDescent="0.2">
      <c r="A55" s="89"/>
      <c r="B55" s="96" t="s">
        <v>172</v>
      </c>
      <c r="C55" s="7">
        <v>7.803327962620718E-3</v>
      </c>
      <c r="D55" s="7">
        <v>4.8629697794624425E-3</v>
      </c>
      <c r="E55" s="7">
        <v>1.0265594093245416E-2</v>
      </c>
      <c r="F55" s="7"/>
      <c r="G55" s="7">
        <v>0</v>
      </c>
      <c r="H55" s="7">
        <v>9.3623712534365248E-3</v>
      </c>
      <c r="I55" s="7">
        <v>0.27444834088315556</v>
      </c>
      <c r="J55" s="7">
        <v>0</v>
      </c>
      <c r="K55" s="7">
        <v>0</v>
      </c>
      <c r="L55" s="7">
        <v>0</v>
      </c>
      <c r="M55" s="7">
        <v>0.11626607400252008</v>
      </c>
      <c r="N55" s="7">
        <v>0</v>
      </c>
      <c r="O55" s="7">
        <v>1.1723674533200197E-2</v>
      </c>
      <c r="P55" s="7"/>
      <c r="Q55" s="7">
        <v>0.12127379464731884</v>
      </c>
      <c r="R55" s="7">
        <v>3.6433141533488839E-3</v>
      </c>
      <c r="S55" s="61">
        <f t="shared" ref="S55:S66" si="5">SUMPRODUCT(C55:R55,$C$92:$R$92)/SUM($C$92:$R$92)</f>
        <v>3.1529178417345476E-2</v>
      </c>
    </row>
    <row r="56" spans="1:19" ht="15" x14ac:dyDescent="0.2">
      <c r="A56" s="89"/>
      <c r="B56" s="96" t="s">
        <v>173</v>
      </c>
      <c r="C56" s="7">
        <v>0</v>
      </c>
      <c r="D56" s="7">
        <v>0</v>
      </c>
      <c r="E56" s="7">
        <v>0</v>
      </c>
      <c r="F56" s="7"/>
      <c r="G56" s="7">
        <v>0</v>
      </c>
      <c r="H56" s="7">
        <v>0</v>
      </c>
      <c r="I56" s="7">
        <v>0.10732163327423043</v>
      </c>
      <c r="J56" s="7">
        <v>0</v>
      </c>
      <c r="K56" s="7">
        <v>0</v>
      </c>
      <c r="L56" s="7">
        <v>0</v>
      </c>
      <c r="M56" s="7">
        <v>0</v>
      </c>
      <c r="N56" s="7">
        <v>0</v>
      </c>
      <c r="O56" s="7">
        <v>0</v>
      </c>
      <c r="P56" s="7"/>
      <c r="Q56" s="7">
        <v>0</v>
      </c>
      <c r="R56" s="7">
        <v>0</v>
      </c>
      <c r="S56" s="61">
        <f t="shared" si="5"/>
        <v>4.3532627385407391E-3</v>
      </c>
    </row>
    <row r="57" spans="1:19" ht="15.75" x14ac:dyDescent="0.25">
      <c r="A57" s="89"/>
      <c r="B57" s="103" t="s">
        <v>174</v>
      </c>
      <c r="C57" s="57">
        <v>7.803327962620718E-3</v>
      </c>
      <c r="D57" s="58">
        <v>4.8629697794624425E-3</v>
      </c>
      <c r="E57" s="58">
        <v>1.0265594093245416E-2</v>
      </c>
      <c r="F57" s="58"/>
      <c r="G57" s="58">
        <v>0</v>
      </c>
      <c r="H57" s="58">
        <v>9.3623712534365248E-3</v>
      </c>
      <c r="I57" s="58">
        <v>0.38176997415738601</v>
      </c>
      <c r="J57" s="58">
        <v>0</v>
      </c>
      <c r="K57" s="58">
        <v>0</v>
      </c>
      <c r="L57" s="58">
        <v>0</v>
      </c>
      <c r="M57" s="58">
        <v>0.11626607400252008</v>
      </c>
      <c r="N57" s="58">
        <v>0</v>
      </c>
      <c r="O57" s="58">
        <v>1.1723674533200197E-2</v>
      </c>
      <c r="P57" s="58"/>
      <c r="Q57" s="58">
        <v>0.12127379464731884</v>
      </c>
      <c r="R57" s="58">
        <v>3.6433141533488839E-3</v>
      </c>
      <c r="S57" s="62">
        <f t="shared" si="5"/>
        <v>3.5882441155886215E-2</v>
      </c>
    </row>
    <row r="58" spans="1:19" ht="15" x14ac:dyDescent="0.2">
      <c r="A58" s="89"/>
      <c r="B58" s="96" t="s">
        <v>175</v>
      </c>
      <c r="C58" s="7">
        <v>0.28393934498678736</v>
      </c>
      <c r="D58" s="7">
        <v>0.25182037442904875</v>
      </c>
      <c r="E58" s="7">
        <v>0.24870321870262163</v>
      </c>
      <c r="F58" s="7"/>
      <c r="G58" s="7">
        <v>0.37526133649932253</v>
      </c>
      <c r="H58" s="7">
        <v>0.35400381905406431</v>
      </c>
      <c r="I58" s="7">
        <v>0.21396377193039165</v>
      </c>
      <c r="J58" s="7">
        <v>0.30205096401019721</v>
      </c>
      <c r="K58" s="7">
        <v>0.2457824386966945</v>
      </c>
      <c r="L58" s="7">
        <v>0.14356980893467708</v>
      </c>
      <c r="M58" s="7">
        <v>0.3678118782183164</v>
      </c>
      <c r="N58" s="7">
        <v>0.26177285216568075</v>
      </c>
      <c r="O58" s="7">
        <v>0.21348107904485566</v>
      </c>
      <c r="P58" s="7"/>
      <c r="Q58" s="7">
        <v>0.31819465443069994</v>
      </c>
      <c r="R58" s="7">
        <v>0.30935380476085372</v>
      </c>
      <c r="S58" s="61">
        <f t="shared" si="5"/>
        <v>0.29220846313894866</v>
      </c>
    </row>
    <row r="59" spans="1:19" ht="15" x14ac:dyDescent="0.2">
      <c r="A59" s="89"/>
      <c r="B59" s="96" t="s">
        <v>176</v>
      </c>
      <c r="C59" s="7">
        <v>0</v>
      </c>
      <c r="D59" s="7">
        <v>0</v>
      </c>
      <c r="E59" s="7">
        <v>0</v>
      </c>
      <c r="F59" s="7"/>
      <c r="G59" s="7">
        <v>0</v>
      </c>
      <c r="H59" s="7">
        <v>0</v>
      </c>
      <c r="I59" s="7">
        <v>0</v>
      </c>
      <c r="J59" s="7">
        <v>0</v>
      </c>
      <c r="K59" s="7">
        <v>4.074653036301076E-3</v>
      </c>
      <c r="L59" s="7">
        <v>5.6289718228218835E-2</v>
      </c>
      <c r="M59" s="7">
        <v>1.3435451853973426E-2</v>
      </c>
      <c r="N59" s="7">
        <v>9.4315450774988003E-3</v>
      </c>
      <c r="O59" s="7">
        <v>0</v>
      </c>
      <c r="P59" s="7"/>
      <c r="Q59" s="7">
        <v>0</v>
      </c>
      <c r="R59" s="7">
        <v>4.8826650712530551E-3</v>
      </c>
      <c r="S59" s="61">
        <f t="shared" si="5"/>
        <v>3.7518972383465267E-3</v>
      </c>
    </row>
    <row r="60" spans="1:19" ht="15" x14ac:dyDescent="0.2">
      <c r="A60" s="89"/>
      <c r="B60" s="96" t="s">
        <v>177</v>
      </c>
      <c r="C60" s="7">
        <v>2.3535326007513738E-2</v>
      </c>
      <c r="D60" s="7">
        <v>7.2586013299875643E-2</v>
      </c>
      <c r="E60" s="7">
        <v>7.0595444892150416E-2</v>
      </c>
      <c r="F60" s="7"/>
      <c r="G60" s="7">
        <v>0.14510048158289185</v>
      </c>
      <c r="H60" s="7">
        <v>0.17080415862823614</v>
      </c>
      <c r="I60" s="7">
        <v>6.8293965795457587E-2</v>
      </c>
      <c r="J60" s="7">
        <v>4.5409619621892675E-2</v>
      </c>
      <c r="K60" s="7">
        <v>6.9659642521500559E-2</v>
      </c>
      <c r="L60" s="7">
        <v>8.7491033480084357E-2</v>
      </c>
      <c r="M60" s="7">
        <v>6.84756156257504E-2</v>
      </c>
      <c r="N60" s="7">
        <v>8.7095368501546727E-2</v>
      </c>
      <c r="O60" s="7">
        <v>0.12921738566409899</v>
      </c>
      <c r="P60" s="7"/>
      <c r="Q60" s="7">
        <v>8.9465052524941399E-2</v>
      </c>
      <c r="R60" s="7">
        <v>0.11399535492819393</v>
      </c>
      <c r="S60" s="61">
        <f t="shared" si="5"/>
        <v>8.0236968579562057E-2</v>
      </c>
    </row>
    <row r="61" spans="1:19" ht="15" x14ac:dyDescent="0.2">
      <c r="A61" s="89"/>
      <c r="B61" s="96" t="s">
        <v>178</v>
      </c>
      <c r="C61" s="7">
        <v>4.8043802619967033E-2</v>
      </c>
      <c r="D61" s="7">
        <v>0</v>
      </c>
      <c r="E61" s="7">
        <v>3.9444575159541216E-2</v>
      </c>
      <c r="F61" s="7"/>
      <c r="G61" s="7">
        <v>0</v>
      </c>
      <c r="H61" s="7">
        <v>0</v>
      </c>
      <c r="I61" s="7">
        <v>4.8836124212751651E-2</v>
      </c>
      <c r="J61" s="7">
        <v>0</v>
      </c>
      <c r="K61" s="7">
        <v>0</v>
      </c>
      <c r="L61" s="7">
        <v>1.4874250397451083E-2</v>
      </c>
      <c r="M61" s="7">
        <v>0</v>
      </c>
      <c r="N61" s="7">
        <v>0</v>
      </c>
      <c r="O61" s="7">
        <v>3.9526999534028391E-2</v>
      </c>
      <c r="P61" s="7"/>
      <c r="Q61" s="7">
        <v>2.8579411400844832E-2</v>
      </c>
      <c r="R61" s="7">
        <v>0</v>
      </c>
      <c r="S61" s="61">
        <f t="shared" si="5"/>
        <v>1.6962295555482777E-2</v>
      </c>
    </row>
    <row r="62" spans="1:19" ht="15" x14ac:dyDescent="0.2">
      <c r="A62" s="89"/>
      <c r="B62" s="96" t="s">
        <v>179</v>
      </c>
      <c r="C62" s="7">
        <v>4.9481519033983484E-2</v>
      </c>
      <c r="D62" s="7">
        <v>0</v>
      </c>
      <c r="E62" s="7">
        <v>0</v>
      </c>
      <c r="F62" s="7"/>
      <c r="G62" s="7">
        <v>0</v>
      </c>
      <c r="H62" s="7">
        <v>0.1582143292699196</v>
      </c>
      <c r="I62" s="7">
        <v>2.0106591711210854E-2</v>
      </c>
      <c r="J62" s="7">
        <v>5.6450382951299595E-2</v>
      </c>
      <c r="K62" s="7">
        <v>1.269252131596672E-2</v>
      </c>
      <c r="L62" s="7">
        <v>1.8211908034273784E-2</v>
      </c>
      <c r="M62" s="7">
        <v>2.8447935970444434E-2</v>
      </c>
      <c r="N62" s="7">
        <v>2.4624078509707995E-2</v>
      </c>
      <c r="O62" s="7">
        <v>2.4293502978995889E-3</v>
      </c>
      <c r="P62" s="7"/>
      <c r="Q62" s="7">
        <v>0</v>
      </c>
      <c r="R62" s="7">
        <v>0.15860293201917047</v>
      </c>
      <c r="S62" s="61">
        <f t="shared" si="5"/>
        <v>3.7424458509791883E-2</v>
      </c>
    </row>
    <row r="63" spans="1:19" ht="15.75" x14ac:dyDescent="0.25">
      <c r="A63" s="89"/>
      <c r="B63" s="103" t="s">
        <v>180</v>
      </c>
      <c r="C63" s="57">
        <v>0.40499999264825159</v>
      </c>
      <c r="D63" s="58">
        <v>0.32440638772892438</v>
      </c>
      <c r="E63" s="58">
        <v>0.35874323875431324</v>
      </c>
      <c r="F63" s="58"/>
      <c r="G63" s="58">
        <v>0.52036181808221438</v>
      </c>
      <c r="H63" s="58">
        <v>0.6830223069522201</v>
      </c>
      <c r="I63" s="58">
        <v>0.35120045364981173</v>
      </c>
      <c r="J63" s="58">
        <v>0.40391096658338949</v>
      </c>
      <c r="K63" s="58">
        <v>0.33220925557046282</v>
      </c>
      <c r="L63" s="58">
        <v>0.32043671907470517</v>
      </c>
      <c r="M63" s="58">
        <v>0.47817088166848465</v>
      </c>
      <c r="N63" s="58">
        <v>0.38292384425443432</v>
      </c>
      <c r="O63" s="58">
        <v>0.38465481454088263</v>
      </c>
      <c r="P63" s="58"/>
      <c r="Q63" s="58">
        <v>0.43623911835648621</v>
      </c>
      <c r="R63" s="58">
        <v>0.58683475677947117</v>
      </c>
      <c r="S63" s="62">
        <f t="shared" si="5"/>
        <v>0.43058408302213191</v>
      </c>
    </row>
    <row r="64" spans="1:19" ht="15" x14ac:dyDescent="0.2">
      <c r="A64" s="89"/>
      <c r="B64" s="96" t="s">
        <v>181</v>
      </c>
      <c r="C64" s="7">
        <v>3.8358753159058825E-3</v>
      </c>
      <c r="D64" s="7">
        <v>8.546173544794141E-3</v>
      </c>
      <c r="E64" s="7">
        <v>7.3521309272727486E-2</v>
      </c>
      <c r="F64" s="7"/>
      <c r="G64" s="7">
        <v>1.9982311561191755E-2</v>
      </c>
      <c r="H64" s="7">
        <v>5.477586802870886E-2</v>
      </c>
      <c r="I64" s="7">
        <v>4.8275413137815068E-2</v>
      </c>
      <c r="J64" s="7">
        <v>3.0540329303959422E-2</v>
      </c>
      <c r="K64" s="7">
        <v>1.3514885022580227E-2</v>
      </c>
      <c r="L64" s="7">
        <v>3.4034722673130263E-2</v>
      </c>
      <c r="M64" s="7">
        <v>1.2311378869110767E-2</v>
      </c>
      <c r="N64" s="7">
        <v>3.3415044288249846E-2</v>
      </c>
      <c r="O64" s="7">
        <v>2.399015519728756E-2</v>
      </c>
      <c r="P64" s="7"/>
      <c r="Q64" s="7">
        <v>2.5760067008860486E-2</v>
      </c>
      <c r="R64" s="7">
        <v>4.1893718458505265E-2</v>
      </c>
      <c r="S64" s="61">
        <f t="shared" si="5"/>
        <v>2.3474052462287159E-2</v>
      </c>
    </row>
    <row r="65" spans="1:19" ht="15" x14ac:dyDescent="0.2">
      <c r="A65" s="89"/>
      <c r="B65" s="96" t="s">
        <v>182</v>
      </c>
      <c r="C65" s="7">
        <v>0</v>
      </c>
      <c r="D65" s="7">
        <v>0</v>
      </c>
      <c r="E65" s="7">
        <v>0</v>
      </c>
      <c r="F65" s="7"/>
      <c r="G65" s="7">
        <v>0</v>
      </c>
      <c r="H65" s="7">
        <v>0</v>
      </c>
      <c r="I65" s="7">
        <v>0</v>
      </c>
      <c r="J65" s="7">
        <v>3.0540329303959422E-2</v>
      </c>
      <c r="K65" s="7">
        <v>0</v>
      </c>
      <c r="L65" s="7">
        <v>1.9335396655708284E-2</v>
      </c>
      <c r="M65" s="7">
        <v>0</v>
      </c>
      <c r="N65" s="7">
        <v>0</v>
      </c>
      <c r="O65" s="7">
        <v>0</v>
      </c>
      <c r="P65" s="7"/>
      <c r="Q65" s="7">
        <v>0</v>
      </c>
      <c r="R65" s="7">
        <v>0</v>
      </c>
      <c r="S65" s="61">
        <f t="shared" si="5"/>
        <v>2.5838089383959798E-3</v>
      </c>
    </row>
    <row r="66" spans="1:19" ht="15.75" x14ac:dyDescent="0.25">
      <c r="A66" s="89"/>
      <c r="B66" s="103" t="s">
        <v>183</v>
      </c>
      <c r="C66" s="57">
        <v>3.8358753159058825E-3</v>
      </c>
      <c r="D66" s="58">
        <v>8.546173544794141E-3</v>
      </c>
      <c r="E66" s="58">
        <v>7.3521309272727486E-2</v>
      </c>
      <c r="F66" s="58"/>
      <c r="G66" s="58">
        <v>1.9982311561191755E-2</v>
      </c>
      <c r="H66" s="58">
        <v>5.477586802870886E-2</v>
      </c>
      <c r="I66" s="58">
        <v>4.8275413137815068E-2</v>
      </c>
      <c r="J66" s="58">
        <v>6.1080658607918843E-2</v>
      </c>
      <c r="K66" s="58">
        <v>1.3514885022580227E-2</v>
      </c>
      <c r="L66" s="58">
        <v>5.3370119328838547E-2</v>
      </c>
      <c r="M66" s="58">
        <v>1.2311378869110767E-2</v>
      </c>
      <c r="N66" s="58">
        <v>3.3415044288249846E-2</v>
      </c>
      <c r="O66" s="58">
        <v>2.399015519728756E-2</v>
      </c>
      <c r="P66" s="58"/>
      <c r="Q66" s="58">
        <v>2.5760067008860486E-2</v>
      </c>
      <c r="R66" s="58">
        <v>4.1893718458505265E-2</v>
      </c>
      <c r="S66" s="62">
        <f t="shared" si="5"/>
        <v>2.6057861400683138E-2</v>
      </c>
    </row>
    <row r="67" spans="1:19" ht="15.75" x14ac:dyDescent="0.25">
      <c r="A67" s="89"/>
      <c r="B67" s="103"/>
      <c r="C67" s="51"/>
      <c r="D67" s="51"/>
      <c r="E67" s="51"/>
      <c r="F67" s="51"/>
      <c r="G67" s="51"/>
      <c r="H67" s="51"/>
      <c r="I67" s="51"/>
      <c r="J67" s="51"/>
      <c r="K67" s="51"/>
      <c r="L67" s="51"/>
      <c r="M67" s="51"/>
      <c r="N67" s="51"/>
      <c r="O67" s="51"/>
      <c r="P67" s="51"/>
      <c r="Q67" s="51"/>
      <c r="R67" s="51"/>
      <c r="S67" s="67"/>
    </row>
    <row r="68" spans="1:19" ht="15.75" x14ac:dyDescent="0.25">
      <c r="A68" s="95" t="s">
        <v>137</v>
      </c>
      <c r="B68" s="96"/>
      <c r="C68" s="7"/>
      <c r="D68" s="7"/>
      <c r="E68" s="7"/>
      <c r="F68" s="7"/>
      <c r="G68" s="7"/>
      <c r="H68" s="7"/>
      <c r="I68" s="7"/>
      <c r="J68" s="7"/>
      <c r="K68" s="7"/>
      <c r="L68" s="7"/>
      <c r="M68" s="7"/>
      <c r="N68" s="7"/>
      <c r="O68" s="7"/>
      <c r="P68" s="7"/>
      <c r="Q68" s="7"/>
      <c r="R68" s="7"/>
      <c r="S68" s="61"/>
    </row>
    <row r="69" spans="1:19" ht="15" x14ac:dyDescent="0.2">
      <c r="A69" s="89"/>
      <c r="B69" s="97" t="s">
        <v>198</v>
      </c>
      <c r="C69" s="7">
        <v>0.10612472342267795</v>
      </c>
      <c r="D69" s="7">
        <v>0.19144755559777943</v>
      </c>
      <c r="E69" s="7">
        <v>0.1163428522250964</v>
      </c>
      <c r="F69" s="7"/>
      <c r="G69" s="7">
        <v>0.13538639852002313</v>
      </c>
      <c r="H69" s="7">
        <v>8.5379489279726647E-2</v>
      </c>
      <c r="I69" s="7">
        <v>9.5500424904906928E-2</v>
      </c>
      <c r="J69" s="7">
        <v>0.17690630746282399</v>
      </c>
      <c r="K69" s="7">
        <v>-0.27114435066218645</v>
      </c>
      <c r="L69" s="7">
        <v>-0.600168053576145</v>
      </c>
      <c r="M69" s="7">
        <v>5.4557813889974272E-2</v>
      </c>
      <c r="N69" s="7">
        <v>-2.9086354927394198</v>
      </c>
      <c r="O69" s="7">
        <v>0.21509957139307906</v>
      </c>
      <c r="P69" s="7"/>
      <c r="Q69" s="7">
        <v>0.16893298475774107</v>
      </c>
      <c r="R69" s="7">
        <v>6.4347971688837768E-2</v>
      </c>
      <c r="S69" s="61">
        <f t="shared" ref="S69:S78" si="6">SUMPRODUCT(C69:R69,$C$92:$R$92)/SUM($C$92:$R$92)</f>
        <v>-2.9106360118110276E-2</v>
      </c>
    </row>
    <row r="70" spans="1:19" ht="15" x14ac:dyDescent="0.2">
      <c r="A70" s="89"/>
      <c r="B70" s="97" t="s">
        <v>199</v>
      </c>
      <c r="C70" s="7">
        <v>8.7621665680245153E-2</v>
      </c>
      <c r="D70" s="7">
        <v>2.1904977206600826E-2</v>
      </c>
      <c r="E70" s="7">
        <v>0.18913417814945147</v>
      </c>
      <c r="F70" s="7"/>
      <c r="G70" s="7">
        <v>0.36756948182700339</v>
      </c>
      <c r="H70" s="7">
        <v>4.3043501837674421E-2</v>
      </c>
      <c r="I70" s="7">
        <v>4.0196603327993928E-2</v>
      </c>
      <c r="J70" s="7">
        <v>3.6864045953151355E-2</v>
      </c>
      <c r="K70" s="7">
        <v>9.4109462681258985E-2</v>
      </c>
      <c r="L70" s="7">
        <v>0</v>
      </c>
      <c r="M70" s="7">
        <v>0.51349176883304282</v>
      </c>
      <c r="N70" s="7">
        <v>2.8391582098197563E-2</v>
      </c>
      <c r="O70" s="7">
        <v>2.7355240577467126E-2</v>
      </c>
      <c r="P70" s="7"/>
      <c r="Q70" s="7">
        <v>7.377464184626939E-2</v>
      </c>
      <c r="R70" s="7">
        <v>0.14403235286239255</v>
      </c>
      <c r="S70" s="61">
        <f t="shared" si="6"/>
        <v>0.1418139500622087</v>
      </c>
    </row>
    <row r="71" spans="1:19" ht="15" x14ac:dyDescent="0.2">
      <c r="A71" s="89"/>
      <c r="B71" s="97" t="s">
        <v>185</v>
      </c>
      <c r="C71" s="7">
        <v>7.7627506572150909E-2</v>
      </c>
      <c r="D71" s="7">
        <v>0.1864138415460603</v>
      </c>
      <c r="E71" s="7">
        <v>0.1840338717081339</v>
      </c>
      <c r="F71" s="7"/>
      <c r="G71" s="7">
        <v>0</v>
      </c>
      <c r="H71" s="7">
        <v>0.11361939693889231</v>
      </c>
      <c r="I71" s="7">
        <v>0.19861066657470847</v>
      </c>
      <c r="J71" s="7">
        <v>0.22406937236797841</v>
      </c>
      <c r="K71" s="7">
        <v>0.10082583841767259</v>
      </c>
      <c r="L71" s="7">
        <v>0.36726780305990564</v>
      </c>
      <c r="M71" s="7">
        <v>0.10215481475577595</v>
      </c>
      <c r="N71" s="7">
        <v>0.22353523559045521</v>
      </c>
      <c r="O71" s="7">
        <v>0.55159888678706925</v>
      </c>
      <c r="P71" s="7"/>
      <c r="Q71" s="7">
        <v>0.25088240645403526</v>
      </c>
      <c r="R71" s="7">
        <v>0.25520808425183372</v>
      </c>
      <c r="S71" s="61">
        <f t="shared" si="6"/>
        <v>0.1566519021890459</v>
      </c>
    </row>
    <row r="72" spans="1:19" ht="15" x14ac:dyDescent="0.2">
      <c r="A72" s="89"/>
      <c r="B72" s="97" t="s">
        <v>186</v>
      </c>
      <c r="C72" s="7">
        <v>0.46046002495079735</v>
      </c>
      <c r="D72" s="7">
        <v>0.47075060389127832</v>
      </c>
      <c r="E72" s="7">
        <v>0.36723879669323822</v>
      </c>
      <c r="F72" s="7"/>
      <c r="G72" s="7">
        <v>0.47575027359356442</v>
      </c>
      <c r="H72" s="7">
        <v>0.56651474395263068</v>
      </c>
      <c r="I72" s="7">
        <v>0.4012775865943341</v>
      </c>
      <c r="J72" s="7">
        <v>0.55539759675606803</v>
      </c>
      <c r="K72" s="7">
        <v>0.34009471896812032</v>
      </c>
      <c r="L72" s="7">
        <v>0.40645823515644436</v>
      </c>
      <c r="M72" s="7">
        <v>0.39485071037587582</v>
      </c>
      <c r="N72" s="7">
        <v>0.45132228371951855</v>
      </c>
      <c r="O72" s="7">
        <v>0.38405976192461633</v>
      </c>
      <c r="P72" s="7"/>
      <c r="Q72" s="7">
        <v>0.99740860665357811</v>
      </c>
      <c r="R72" s="7">
        <v>0.47900068018470743</v>
      </c>
      <c r="S72" s="61">
        <f t="shared" si="6"/>
        <v>0.48353168147186709</v>
      </c>
    </row>
    <row r="73" spans="1:19" ht="15" x14ac:dyDescent="0.2">
      <c r="A73" s="89"/>
      <c r="B73" s="97" t="s">
        <v>187</v>
      </c>
      <c r="C73" s="7">
        <v>0.17006011122122283</v>
      </c>
      <c r="D73" s="7">
        <v>0.26079782729271783</v>
      </c>
      <c r="E73" s="7">
        <v>0.28672830861843773</v>
      </c>
      <c r="F73" s="7"/>
      <c r="G73" s="7">
        <v>0.18068254950469181</v>
      </c>
      <c r="H73" s="7">
        <v>0.29686440829677868</v>
      </c>
      <c r="I73" s="7">
        <v>0.25233431694148573</v>
      </c>
      <c r="J73" s="7">
        <v>0.16276640416083263</v>
      </c>
      <c r="K73" s="7">
        <v>0.1794447859238528</v>
      </c>
      <c r="L73" s="7">
        <v>0.41191645650404535</v>
      </c>
      <c r="M73" s="7">
        <v>0.20387973814549218</v>
      </c>
      <c r="N73" s="7">
        <v>0.26110907082577717</v>
      </c>
      <c r="O73" s="7">
        <v>0.2426292602476002</v>
      </c>
      <c r="P73" s="7"/>
      <c r="Q73" s="7">
        <v>0.33299579032069254</v>
      </c>
      <c r="R73" s="7">
        <v>0.14344739853443819</v>
      </c>
      <c r="S73" s="61">
        <f t="shared" si="6"/>
        <v>0.22143923790802336</v>
      </c>
    </row>
    <row r="74" spans="1:19" ht="15" x14ac:dyDescent="0.2">
      <c r="A74" s="89"/>
      <c r="B74" s="97" t="s">
        <v>209</v>
      </c>
      <c r="C74" s="7">
        <v>1.3291252452172617E-2</v>
      </c>
      <c r="D74" s="7">
        <v>1.2320604101255846E-2</v>
      </c>
      <c r="E74" s="7">
        <v>3.6114360020037373E-2</v>
      </c>
      <c r="F74" s="7"/>
      <c r="G74" s="7">
        <v>4.5586603109760461E-2</v>
      </c>
      <c r="H74" s="7">
        <v>4.0794192144036297E-2</v>
      </c>
      <c r="I74" s="7">
        <v>2.7113015190298635E-2</v>
      </c>
      <c r="J74" s="7">
        <v>4.6429295771521675E-2</v>
      </c>
      <c r="K74" s="7">
        <v>1.306152906774395E-2</v>
      </c>
      <c r="L74" s="7">
        <v>0.14786744592452911</v>
      </c>
      <c r="M74" s="7">
        <v>1.7111480109175032E-2</v>
      </c>
      <c r="N74" s="7">
        <v>5.3005698822110543E-2</v>
      </c>
      <c r="O74" s="7">
        <v>5.1169931445907792E-2</v>
      </c>
      <c r="P74" s="7"/>
      <c r="Q74" s="7">
        <v>4.7321034671383815E-2</v>
      </c>
      <c r="R74" s="7">
        <v>5.8701887264124626E-2</v>
      </c>
      <c r="S74" s="61">
        <f t="shared" si="6"/>
        <v>3.4179189196193338E-2</v>
      </c>
    </row>
    <row r="75" spans="1:19" ht="15" x14ac:dyDescent="0.2">
      <c r="A75" s="89"/>
      <c r="B75" s="97" t="s">
        <v>193</v>
      </c>
      <c r="C75" s="7">
        <v>0.50399760085232492</v>
      </c>
      <c r="D75" s="7">
        <v>0</v>
      </c>
      <c r="E75" s="7">
        <v>2.8874703769687442</v>
      </c>
      <c r="F75" s="7"/>
      <c r="G75" s="7">
        <v>0</v>
      </c>
      <c r="H75" s="7">
        <v>2.2549364787614405</v>
      </c>
      <c r="I75" s="7">
        <v>1.5350500422278193</v>
      </c>
      <c r="J75" s="7">
        <v>1.8508428562345944</v>
      </c>
      <c r="K75" s="7">
        <v>1.2133656374742041</v>
      </c>
      <c r="L75" s="7">
        <v>1.1834068394820791</v>
      </c>
      <c r="M75" s="7">
        <v>0</v>
      </c>
      <c r="N75" s="7">
        <v>0.38643020668483336</v>
      </c>
      <c r="O75" s="7">
        <v>0.19741104757304706</v>
      </c>
      <c r="P75" s="7"/>
      <c r="Q75" s="7">
        <v>0.40419894262526018</v>
      </c>
      <c r="R75" s="7">
        <v>0.8871834294819867</v>
      </c>
      <c r="S75" s="61">
        <f t="shared" si="6"/>
        <v>0.74867917852153598</v>
      </c>
    </row>
    <row r="76" spans="1:19" ht="15" x14ac:dyDescent="0.2">
      <c r="A76" s="89"/>
      <c r="B76" s="97" t="s">
        <v>194</v>
      </c>
      <c r="C76" s="7">
        <v>0.62908744515808301</v>
      </c>
      <c r="D76" s="7">
        <v>1.6085677403508318</v>
      </c>
      <c r="E76" s="7">
        <v>1.5950243814335765</v>
      </c>
      <c r="F76" s="7"/>
      <c r="G76" s="7">
        <v>0.60472125961522927</v>
      </c>
      <c r="H76" s="7">
        <v>1.8544282800963059</v>
      </c>
      <c r="I76" s="7">
        <v>2.0629242911936005</v>
      </c>
      <c r="J76" s="7">
        <v>1.3716839869355331</v>
      </c>
      <c r="K76" s="7">
        <v>0.39865161612551137</v>
      </c>
      <c r="L76" s="7">
        <v>0.53721385504067165</v>
      </c>
      <c r="M76" s="7">
        <v>0.70541415378741668</v>
      </c>
      <c r="N76" s="7">
        <v>0.37049975921729589</v>
      </c>
      <c r="O76" s="7">
        <v>0.17518296065809949</v>
      </c>
      <c r="P76" s="7"/>
      <c r="Q76" s="7">
        <v>2.7868629810830488</v>
      </c>
      <c r="R76" s="7">
        <v>1.81312564936535</v>
      </c>
      <c r="S76" s="61">
        <f t="shared" si="6"/>
        <v>1.123310725584445</v>
      </c>
    </row>
    <row r="77" spans="1:19" ht="15" x14ac:dyDescent="0.2">
      <c r="A77" s="89"/>
      <c r="B77" s="97" t="s">
        <v>195</v>
      </c>
      <c r="C77" s="7">
        <v>0.43089789729720501</v>
      </c>
      <c r="D77" s="7">
        <v>0.70462270784508818</v>
      </c>
      <c r="E77" s="7">
        <v>0.24862755614135737</v>
      </c>
      <c r="F77" s="7"/>
      <c r="G77" s="7">
        <v>0.32246744098180569</v>
      </c>
      <c r="H77" s="7">
        <v>8.4553915382598613E-2</v>
      </c>
      <c r="I77" s="7">
        <v>0.1383653793618603</v>
      </c>
      <c r="J77" s="7">
        <v>0.13880477429128427</v>
      </c>
      <c r="K77" s="7">
        <v>0.39754482339924463</v>
      </c>
      <c r="L77" s="7">
        <v>0.34141476644816904</v>
      </c>
      <c r="M77" s="7">
        <v>0.32089887359694907</v>
      </c>
      <c r="N77" s="7">
        <v>0.21957080126088982</v>
      </c>
      <c r="O77" s="7">
        <v>0.15163400641241134</v>
      </c>
      <c r="P77" s="7"/>
      <c r="Q77" s="7">
        <v>1.8494319833058659</v>
      </c>
      <c r="R77" s="7">
        <v>0.2508624200922559</v>
      </c>
      <c r="S77" s="61">
        <f t="shared" si="6"/>
        <v>0.43102380662631012</v>
      </c>
    </row>
    <row r="78" spans="1:19" ht="15.75" thickBot="1" x14ac:dyDescent="0.25">
      <c r="A78" s="89"/>
      <c r="B78" s="97" t="s">
        <v>727</v>
      </c>
      <c r="C78" s="59">
        <v>2.4791682276068796</v>
      </c>
      <c r="D78" s="59">
        <v>3.4568258578316122</v>
      </c>
      <c r="E78" s="59">
        <v>5.9107146819580736</v>
      </c>
      <c r="F78" s="59"/>
      <c r="G78" s="59">
        <v>2.1321640071520784</v>
      </c>
      <c r="H78" s="59">
        <v>5.3401344066900842</v>
      </c>
      <c r="I78" s="59">
        <v>4.751372326317008</v>
      </c>
      <c r="J78" s="59">
        <v>4.5637646399337877</v>
      </c>
      <c r="K78" s="59">
        <v>2.4659540613954221</v>
      </c>
      <c r="L78" s="59">
        <v>2.7953773480396995</v>
      </c>
      <c r="M78" s="59">
        <v>2.3123593534937017</v>
      </c>
      <c r="N78" s="59">
        <v>-0.91477085452034157</v>
      </c>
      <c r="O78" s="59">
        <v>1.9961406670192974</v>
      </c>
      <c r="P78" s="59"/>
      <c r="Q78" s="59">
        <v>6.9118093717178759</v>
      </c>
      <c r="R78" s="59">
        <v>4.095909873725927</v>
      </c>
      <c r="S78" s="68">
        <f t="shared" si="6"/>
        <v>3.3115233114415199</v>
      </c>
    </row>
    <row r="79" spans="1:19" ht="15.75" thickTop="1" x14ac:dyDescent="0.2">
      <c r="A79" s="89"/>
      <c r="B79" s="96"/>
      <c r="C79" s="7"/>
      <c r="D79" s="7"/>
      <c r="E79" s="7"/>
      <c r="F79" s="7"/>
      <c r="G79" s="7"/>
      <c r="H79" s="7"/>
      <c r="I79" s="7"/>
      <c r="J79" s="7"/>
      <c r="K79" s="7"/>
      <c r="L79" s="7"/>
      <c r="M79" s="7"/>
      <c r="N79" s="7"/>
      <c r="O79" s="7"/>
      <c r="P79" s="7"/>
      <c r="Q79" s="7"/>
      <c r="R79" s="7"/>
      <c r="S79" s="61"/>
    </row>
    <row r="80" spans="1:19" ht="15.75" x14ac:dyDescent="0.25">
      <c r="A80" s="95" t="s">
        <v>138</v>
      </c>
      <c r="B80" s="96"/>
      <c r="C80" s="7"/>
      <c r="D80" s="7"/>
      <c r="E80" s="7"/>
      <c r="F80" s="7"/>
      <c r="G80" s="7"/>
      <c r="H80" s="7"/>
      <c r="I80" s="7"/>
      <c r="J80" s="7"/>
      <c r="K80" s="7"/>
      <c r="L80" s="7"/>
      <c r="M80" s="7"/>
      <c r="N80" s="7"/>
      <c r="O80" s="7"/>
      <c r="P80" s="7"/>
      <c r="Q80" s="7"/>
      <c r="R80" s="7"/>
      <c r="S80" s="61"/>
    </row>
    <row r="81" spans="1:19" ht="15" x14ac:dyDescent="0.2">
      <c r="A81" s="89"/>
      <c r="B81" s="97" t="s">
        <v>201</v>
      </c>
      <c r="C81" s="7">
        <v>0.10615697483490065</v>
      </c>
      <c r="D81" s="7">
        <v>6.7071398144345235E-2</v>
      </c>
      <c r="E81" s="7">
        <v>4.1701414470161312E-3</v>
      </c>
      <c r="F81" s="7"/>
      <c r="G81" s="7">
        <v>5.6044573690753198E-2</v>
      </c>
      <c r="H81" s="7">
        <v>7.0098702952907821E-2</v>
      </c>
      <c r="I81" s="7">
        <v>0.39108647736103175</v>
      </c>
      <c r="J81" s="7">
        <v>6.8302665226272236E-2</v>
      </c>
      <c r="K81" s="7">
        <v>7.8963551132609042E-2</v>
      </c>
      <c r="L81" s="7">
        <v>0</v>
      </c>
      <c r="M81" s="7">
        <v>0.16143842042683423</v>
      </c>
      <c r="N81" s="7">
        <v>0</v>
      </c>
      <c r="O81" s="7">
        <v>4.9535507454672089E-3</v>
      </c>
      <c r="P81" s="7"/>
      <c r="Q81" s="7">
        <v>0.25371936151633795</v>
      </c>
      <c r="R81" s="7">
        <v>2.9483817727368928E-2</v>
      </c>
      <c r="S81" s="61">
        <f t="shared" ref="S81:S84" si="7">SUMPRODUCT(C81:R81,$C$92:$R$92)/SUM($C$92:$R$92)</f>
        <v>9.4297035329520856E-2</v>
      </c>
    </row>
    <row r="82" spans="1:19" ht="15" x14ac:dyDescent="0.2">
      <c r="A82" s="89"/>
      <c r="B82" s="97" t="s">
        <v>202</v>
      </c>
      <c r="C82" s="7">
        <v>1.2419511829843446</v>
      </c>
      <c r="D82" s="7">
        <v>2.4129822705454176</v>
      </c>
      <c r="E82" s="7">
        <v>3.5255046291423016</v>
      </c>
      <c r="F82" s="7"/>
      <c r="G82" s="7">
        <v>0.9732505874865246</v>
      </c>
      <c r="H82" s="7">
        <v>4.8685165259142176</v>
      </c>
      <c r="I82" s="7">
        <v>4.4482398480932526</v>
      </c>
      <c r="J82" s="7">
        <v>3.7207884801446349</v>
      </c>
      <c r="K82" s="7">
        <v>1.9067790027580083</v>
      </c>
      <c r="L82" s="7">
        <v>1.7123625712982329</v>
      </c>
      <c r="M82" s="7">
        <v>0.50499349392971027</v>
      </c>
      <c r="N82" s="7">
        <v>1.0436114650993156</v>
      </c>
      <c r="O82" s="7">
        <v>0.81302345325310699</v>
      </c>
      <c r="P82" s="7"/>
      <c r="Q82" s="7">
        <v>7.5483616895795063</v>
      </c>
      <c r="R82" s="7">
        <v>3.8412196610937901</v>
      </c>
      <c r="S82" s="61">
        <f t="shared" si="7"/>
        <v>2.4343749687803222</v>
      </c>
    </row>
    <row r="83" spans="1:19" ht="15" x14ac:dyDescent="0.2">
      <c r="A83" s="89"/>
      <c r="B83" s="97" t="s">
        <v>728</v>
      </c>
      <c r="C83" s="55">
        <v>1.3481081578192453</v>
      </c>
      <c r="D83" s="55">
        <v>2.480053668689763</v>
      </c>
      <c r="E83" s="55">
        <v>3.5296747705893177</v>
      </c>
      <c r="F83" s="55"/>
      <c r="G83" s="55">
        <v>1.0292951611772778</v>
      </c>
      <c r="H83" s="55">
        <v>4.9386152288671257</v>
      </c>
      <c r="I83" s="55">
        <v>4.8393263254542846</v>
      </c>
      <c r="J83" s="55">
        <v>3.7890911453709073</v>
      </c>
      <c r="K83" s="55">
        <v>1.9857425538906173</v>
      </c>
      <c r="L83" s="55">
        <v>1.7123625712982329</v>
      </c>
      <c r="M83" s="55">
        <v>0.66643191435654447</v>
      </c>
      <c r="N83" s="55">
        <v>1.0436114650993156</v>
      </c>
      <c r="O83" s="55">
        <v>0.8179770039985742</v>
      </c>
      <c r="P83" s="55"/>
      <c r="Q83" s="55">
        <v>7.8020810510958443</v>
      </c>
      <c r="R83" s="55">
        <v>3.8707034788211589</v>
      </c>
      <c r="S83" s="63">
        <f t="shared" si="7"/>
        <v>2.5286720041098434</v>
      </c>
    </row>
    <row r="84" spans="1:19" thickBot="1" x14ac:dyDescent="0.3">
      <c r="A84" s="89"/>
      <c r="B84" s="98" t="s">
        <v>729</v>
      </c>
      <c r="C84" s="59">
        <v>1.1310600697876343</v>
      </c>
      <c r="D84" s="59">
        <v>0.97677218914184927</v>
      </c>
      <c r="E84" s="59">
        <v>2.3810399113687559</v>
      </c>
      <c r="F84" s="59"/>
      <c r="G84" s="59">
        <v>1.1028688459748006</v>
      </c>
      <c r="H84" s="59">
        <v>0.40151917782295854</v>
      </c>
      <c r="I84" s="59">
        <v>-8.7953999137276639E-2</v>
      </c>
      <c r="J84" s="59">
        <v>0.77467349456288037</v>
      </c>
      <c r="K84" s="59">
        <v>0.48021150750480479</v>
      </c>
      <c r="L84" s="59">
        <v>1.0830147767414666</v>
      </c>
      <c r="M84" s="59">
        <v>1.6459274391371572</v>
      </c>
      <c r="N84" s="59">
        <v>-1.9583823196196573</v>
      </c>
      <c r="O84" s="59">
        <v>1.1781636630207233</v>
      </c>
      <c r="P84" s="59"/>
      <c r="Q84" s="59">
        <v>-0.89027167937796836</v>
      </c>
      <c r="R84" s="59">
        <v>0.22520639490476801</v>
      </c>
      <c r="S84" s="68">
        <f t="shared" si="7"/>
        <v>0.78285130733167618</v>
      </c>
    </row>
    <row r="85" spans="1:19" ht="15.75" thickTop="1" x14ac:dyDescent="0.2">
      <c r="A85" s="89"/>
      <c r="B85" s="96"/>
      <c r="C85" s="7"/>
      <c r="D85" s="7"/>
      <c r="E85" s="7"/>
      <c r="F85" s="7"/>
      <c r="G85" s="7"/>
      <c r="H85" s="7"/>
      <c r="I85" s="7"/>
      <c r="J85" s="7"/>
      <c r="K85" s="7"/>
      <c r="L85" s="7"/>
      <c r="M85" s="7"/>
      <c r="N85" s="7"/>
      <c r="O85" s="7"/>
      <c r="P85" s="7"/>
      <c r="Q85" s="7"/>
      <c r="R85" s="7"/>
      <c r="S85" s="35"/>
    </row>
    <row r="86" spans="1:19" ht="15.75" x14ac:dyDescent="0.25">
      <c r="A86" s="95" t="s">
        <v>221</v>
      </c>
      <c r="B86" s="89"/>
      <c r="C86" s="6"/>
      <c r="D86" s="6"/>
      <c r="E86" s="6"/>
      <c r="F86" s="6"/>
      <c r="G86" s="6"/>
      <c r="H86" s="6"/>
      <c r="I86" s="6"/>
      <c r="J86" s="6"/>
      <c r="K86" s="6"/>
      <c r="L86" s="6"/>
      <c r="M86" s="6"/>
      <c r="N86" s="6"/>
      <c r="O86" s="6"/>
      <c r="P86" s="6"/>
      <c r="Q86" s="6"/>
      <c r="R86" s="6"/>
      <c r="S86" s="28"/>
    </row>
    <row r="87" spans="1:19" ht="15" x14ac:dyDescent="0.2">
      <c r="A87" s="104"/>
      <c r="B87" s="104" t="s">
        <v>224</v>
      </c>
      <c r="C87" s="14">
        <v>815</v>
      </c>
      <c r="D87" s="14">
        <v>481.5</v>
      </c>
      <c r="E87" s="14">
        <v>158</v>
      </c>
      <c r="F87" s="14"/>
      <c r="G87" s="14">
        <v>486.5</v>
      </c>
      <c r="H87" s="14">
        <v>267.5</v>
      </c>
      <c r="I87" s="14">
        <v>142.5</v>
      </c>
      <c r="J87" s="14">
        <v>316.5</v>
      </c>
      <c r="K87" s="14">
        <v>164</v>
      </c>
      <c r="L87" s="14">
        <v>111.5</v>
      </c>
      <c r="M87" s="14">
        <v>290</v>
      </c>
      <c r="N87" s="14">
        <v>144</v>
      </c>
      <c r="O87" s="14">
        <v>108.5</v>
      </c>
      <c r="P87" s="14"/>
      <c r="Q87" s="14">
        <v>500</v>
      </c>
      <c r="R87" s="14">
        <v>261.5</v>
      </c>
      <c r="S87" s="29">
        <f t="shared" ref="S87:S102" si="8">SUMPRODUCT(C87:R87,$C$92:$R$92)/SUM($C$92:$R$92)</f>
        <v>415.58358566426801</v>
      </c>
    </row>
    <row r="88" spans="1:19" ht="15" x14ac:dyDescent="0.2">
      <c r="A88" s="104"/>
      <c r="B88" s="104" t="s">
        <v>225</v>
      </c>
      <c r="C88" s="53">
        <v>476.5</v>
      </c>
      <c r="D88" s="53">
        <v>390</v>
      </c>
      <c r="E88" s="53">
        <v>200</v>
      </c>
      <c r="F88" s="53"/>
      <c r="G88" s="53">
        <v>292.5</v>
      </c>
      <c r="H88" s="53">
        <v>206.5</v>
      </c>
      <c r="I88" s="53">
        <v>116</v>
      </c>
      <c r="J88" s="53">
        <v>142.5</v>
      </c>
      <c r="K88" s="53">
        <v>114</v>
      </c>
      <c r="L88" s="53">
        <v>175</v>
      </c>
      <c r="M88" s="53">
        <v>215</v>
      </c>
      <c r="N88" s="53">
        <v>132.5</v>
      </c>
      <c r="O88" s="53">
        <v>102.5</v>
      </c>
      <c r="P88" s="53"/>
      <c r="Q88" s="53">
        <v>275</v>
      </c>
      <c r="R88" s="53">
        <v>129.5</v>
      </c>
      <c r="S88" s="29">
        <f t="shared" si="8"/>
        <v>271.87468422375474</v>
      </c>
    </row>
    <row r="89" spans="1:19" ht="15" x14ac:dyDescent="0.2">
      <c r="A89" s="104"/>
      <c r="B89" s="104" t="s">
        <v>226</v>
      </c>
      <c r="C89" s="53">
        <v>0</v>
      </c>
      <c r="D89" s="53">
        <v>0</v>
      </c>
      <c r="E89" s="53">
        <v>25</v>
      </c>
      <c r="F89" s="53"/>
      <c r="G89" s="53">
        <v>95</v>
      </c>
      <c r="H89" s="53">
        <v>35</v>
      </c>
      <c r="I89" s="53">
        <v>14.5</v>
      </c>
      <c r="J89" s="53">
        <v>64.5</v>
      </c>
      <c r="K89" s="53">
        <v>0</v>
      </c>
      <c r="L89" s="53">
        <v>27</v>
      </c>
      <c r="M89" s="53">
        <v>0</v>
      </c>
      <c r="N89" s="53">
        <v>41</v>
      </c>
      <c r="O89" s="53">
        <v>38</v>
      </c>
      <c r="P89" s="53"/>
      <c r="Q89" s="53">
        <v>0</v>
      </c>
      <c r="R89" s="53">
        <v>79</v>
      </c>
      <c r="S89" s="29">
        <f t="shared" si="8"/>
        <v>27.402116416257289</v>
      </c>
    </row>
    <row r="90" spans="1:19" ht="15" x14ac:dyDescent="0.2">
      <c r="A90" s="104"/>
      <c r="B90" s="104" t="s">
        <v>227</v>
      </c>
      <c r="C90" s="53">
        <v>15</v>
      </c>
      <c r="D90" s="53">
        <v>8</v>
      </c>
      <c r="E90" s="53">
        <v>5.5</v>
      </c>
      <c r="F90" s="53"/>
      <c r="G90" s="53">
        <v>12.5</v>
      </c>
      <c r="H90" s="53">
        <v>6.5</v>
      </c>
      <c r="I90" s="53">
        <v>3.5</v>
      </c>
      <c r="J90" s="53">
        <v>5.5</v>
      </c>
      <c r="K90" s="53">
        <v>4</v>
      </c>
      <c r="L90" s="53">
        <v>21</v>
      </c>
      <c r="M90" s="53">
        <v>8</v>
      </c>
      <c r="N90" s="53">
        <v>3.5</v>
      </c>
      <c r="O90" s="53">
        <v>2.5</v>
      </c>
      <c r="P90" s="53"/>
      <c r="Q90" s="53">
        <v>15</v>
      </c>
      <c r="R90" s="53">
        <v>6.5</v>
      </c>
      <c r="S90" s="29">
        <f t="shared" si="8"/>
        <v>9.5386198844565513</v>
      </c>
    </row>
    <row r="91" spans="1:19" ht="15" x14ac:dyDescent="0.2">
      <c r="A91" s="104"/>
      <c r="B91" s="104" t="s">
        <v>228</v>
      </c>
      <c r="C91" s="14">
        <v>837794</v>
      </c>
      <c r="D91" s="14">
        <v>463422</v>
      </c>
      <c r="E91" s="14">
        <v>200533</v>
      </c>
      <c r="F91" s="14"/>
      <c r="G91" s="14">
        <v>462523</v>
      </c>
      <c r="H91" s="14">
        <v>216850</v>
      </c>
      <c r="I91" s="14">
        <v>162005</v>
      </c>
      <c r="J91" s="14">
        <v>252864</v>
      </c>
      <c r="K91" s="14">
        <v>210042</v>
      </c>
      <c r="L91" s="14">
        <v>132010</v>
      </c>
      <c r="M91" s="14">
        <v>342855</v>
      </c>
      <c r="N91" s="14">
        <v>143970</v>
      </c>
      <c r="O91" s="14">
        <v>131330</v>
      </c>
      <c r="P91" s="14"/>
      <c r="Q91" s="14">
        <v>208064</v>
      </c>
      <c r="R91" s="14">
        <v>253586</v>
      </c>
      <c r="S91" s="29">
        <f t="shared" si="8"/>
        <v>402487.562342752</v>
      </c>
    </row>
    <row r="92" spans="1:19" ht="15" x14ac:dyDescent="0.2">
      <c r="A92" s="104"/>
      <c r="B92" s="104" t="s">
        <v>210</v>
      </c>
      <c r="C92" s="14">
        <v>800940.3205835477</v>
      </c>
      <c r="D92" s="14">
        <v>462680.23492605728</v>
      </c>
      <c r="E92" s="14">
        <v>194825.54851023824</v>
      </c>
      <c r="F92" s="14"/>
      <c r="G92" s="14">
        <v>462778.50422864844</v>
      </c>
      <c r="H92" s="14">
        <v>213621.09511154942</v>
      </c>
      <c r="I92" s="14">
        <v>161232.52870688375</v>
      </c>
      <c r="J92" s="14">
        <v>257703.6718127215</v>
      </c>
      <c r="K92" s="14">
        <v>218198.03678561701</v>
      </c>
      <c r="L92" s="14">
        <v>124124.68400494184</v>
      </c>
      <c r="M92" s="14">
        <v>332642.17728003539</v>
      </c>
      <c r="N92" s="14">
        <v>144409.00073195598</v>
      </c>
      <c r="O92" s="14">
        <v>127946.23355946635</v>
      </c>
      <c r="P92" s="14"/>
      <c r="Q92" s="14">
        <v>226759.62337926216</v>
      </c>
      <c r="R92" s="14">
        <v>247027.83293412469</v>
      </c>
      <c r="S92" s="29">
        <f t="shared" si="8"/>
        <v>394746.93196033465</v>
      </c>
    </row>
    <row r="93" spans="1:19" ht="15" x14ac:dyDescent="0.2">
      <c r="A93" s="104"/>
      <c r="B93" s="104" t="s">
        <v>229</v>
      </c>
      <c r="C93" s="53">
        <v>836334</v>
      </c>
      <c r="D93" s="53">
        <v>463422</v>
      </c>
      <c r="E93" s="53">
        <v>199533</v>
      </c>
      <c r="F93" s="53"/>
      <c r="G93" s="53">
        <v>461523</v>
      </c>
      <c r="H93" s="53">
        <v>216850</v>
      </c>
      <c r="I93" s="53">
        <v>162005</v>
      </c>
      <c r="J93" s="53">
        <v>252744</v>
      </c>
      <c r="K93" s="53">
        <v>210042</v>
      </c>
      <c r="L93" s="53">
        <v>130860</v>
      </c>
      <c r="M93" s="53">
        <v>342855</v>
      </c>
      <c r="N93" s="53">
        <v>143870</v>
      </c>
      <c r="O93" s="53">
        <v>131230</v>
      </c>
      <c r="P93" s="53"/>
      <c r="Q93" s="53">
        <v>208064</v>
      </c>
      <c r="R93" s="53">
        <v>253586</v>
      </c>
      <c r="S93" s="29">
        <f t="shared" si="8"/>
        <v>401977.38960078231</v>
      </c>
    </row>
    <row r="94" spans="1:19" ht="15" x14ac:dyDescent="0.2">
      <c r="A94" s="104"/>
      <c r="B94" s="104" t="s">
        <v>230</v>
      </c>
      <c r="C94" s="53">
        <v>799536.21467904409</v>
      </c>
      <c r="D94" s="53">
        <v>462680.23492605728</v>
      </c>
      <c r="E94" s="53">
        <v>193854.93426656924</v>
      </c>
      <c r="F94" s="53"/>
      <c r="G94" s="53">
        <v>461701.48363659717</v>
      </c>
      <c r="H94" s="53">
        <v>213621.09511154942</v>
      </c>
      <c r="I94" s="53">
        <v>161232.52870688375</v>
      </c>
      <c r="J94" s="53">
        <v>257579.36757912397</v>
      </c>
      <c r="K94" s="53">
        <v>218198.03678561701</v>
      </c>
      <c r="L94" s="53">
        <v>123018.21183618052</v>
      </c>
      <c r="M94" s="53">
        <v>332642.17728003539</v>
      </c>
      <c r="N94" s="53">
        <v>144313.99900422795</v>
      </c>
      <c r="O94" s="53">
        <v>127855.81419960274</v>
      </c>
      <c r="P94" s="53"/>
      <c r="Q94" s="53">
        <v>226759.62337926216</v>
      </c>
      <c r="R94" s="53">
        <v>247027.83293412469</v>
      </c>
      <c r="S94" s="29">
        <f t="shared" si="8"/>
        <v>394242.06520745892</v>
      </c>
    </row>
    <row r="95" spans="1:19" ht="15" x14ac:dyDescent="0.2">
      <c r="A95" s="104"/>
      <c r="B95" s="104" t="s">
        <v>231</v>
      </c>
      <c r="C95" s="53">
        <v>1026.1766871165644</v>
      </c>
      <c r="D95" s="53">
        <v>962.45482866043619</v>
      </c>
      <c r="E95" s="53">
        <v>1262.867088607595</v>
      </c>
      <c r="F95" s="53"/>
      <c r="G95" s="53">
        <v>948.65981500513874</v>
      </c>
      <c r="H95" s="53">
        <v>810.65420560747668</v>
      </c>
      <c r="I95" s="53">
        <v>1136.8771929824561</v>
      </c>
      <c r="J95" s="53">
        <v>798.55924170616117</v>
      </c>
      <c r="K95" s="53">
        <v>1280.7439024390244</v>
      </c>
      <c r="L95" s="53">
        <v>1173.6322869955156</v>
      </c>
      <c r="M95" s="53">
        <v>1182.2586206896551</v>
      </c>
      <c r="N95" s="53">
        <v>999.09722222222217</v>
      </c>
      <c r="O95" s="53">
        <v>1209.4930875576038</v>
      </c>
      <c r="P95" s="53"/>
      <c r="Q95" s="53">
        <v>416.12799999999999</v>
      </c>
      <c r="R95" s="53">
        <v>969.73613766730398</v>
      </c>
      <c r="S95" s="29">
        <f t="shared" si="8"/>
        <v>997.73403002452096</v>
      </c>
    </row>
    <row r="96" spans="1:19" ht="15" x14ac:dyDescent="0.2">
      <c r="A96" s="104"/>
      <c r="B96" s="104" t="s">
        <v>232</v>
      </c>
      <c r="C96" s="53">
        <v>981.02603028103567</v>
      </c>
      <c r="D96" s="53">
        <v>960.91429891185317</v>
      </c>
      <c r="E96" s="53">
        <v>1226.9299637124636</v>
      </c>
      <c r="F96" s="53"/>
      <c r="G96" s="53">
        <v>949.02668784500963</v>
      </c>
      <c r="H96" s="53">
        <v>798.58353312728752</v>
      </c>
      <c r="I96" s="53">
        <v>1131.456341802693</v>
      </c>
      <c r="J96" s="53">
        <v>813.83686438901725</v>
      </c>
      <c r="K96" s="53">
        <v>1330.4758340586402</v>
      </c>
      <c r="L96" s="53">
        <v>1103.3023483065517</v>
      </c>
      <c r="M96" s="53">
        <v>1147.0419906208117</v>
      </c>
      <c r="N96" s="53">
        <v>1002.1805486404719</v>
      </c>
      <c r="O96" s="53">
        <v>1178.3946009179976</v>
      </c>
      <c r="P96" s="53"/>
      <c r="Q96" s="53">
        <v>453.51924675852433</v>
      </c>
      <c r="R96" s="53">
        <v>944.65710491061066</v>
      </c>
      <c r="S96" s="29">
        <f t="shared" si="8"/>
        <v>984.13219576186862</v>
      </c>
    </row>
    <row r="97" spans="1:19" ht="15" x14ac:dyDescent="0.2">
      <c r="A97" s="104"/>
      <c r="B97" s="104" t="s">
        <v>233</v>
      </c>
      <c r="C97" s="54">
        <v>3.6975000000000001E-2</v>
      </c>
      <c r="D97" s="54">
        <v>3.7533333333333328E-2</v>
      </c>
      <c r="E97" s="54">
        <v>3.8583333333333338E-2</v>
      </c>
      <c r="F97" s="54"/>
      <c r="G97" s="54">
        <v>3.7582810769103449E-2</v>
      </c>
      <c r="H97" s="54">
        <v>3.6993041180010788E-2</v>
      </c>
      <c r="I97" s="54">
        <v>3.9550000000000002E-2</v>
      </c>
      <c r="J97" s="54">
        <v>4.2091666666666666E-2</v>
      </c>
      <c r="K97" s="54">
        <v>4.0166666666666663E-2</v>
      </c>
      <c r="L97" s="54">
        <v>3.6515833333333338E-2</v>
      </c>
      <c r="M97" s="54">
        <v>3.5741666666666665E-2</v>
      </c>
      <c r="N97" s="54">
        <v>3.9549999999999995E-2</v>
      </c>
      <c r="O97" s="54">
        <v>3.7150000000000002E-2</v>
      </c>
      <c r="P97" s="54"/>
      <c r="Q97" s="54">
        <v>4.4833333333333336E-2</v>
      </c>
      <c r="R97" s="54">
        <v>3.8343066116736713E-2</v>
      </c>
      <c r="S97" s="42">
        <f t="shared" si="8"/>
        <v>3.8316893201487734E-2</v>
      </c>
    </row>
    <row r="98" spans="1:19" ht="15" x14ac:dyDescent="0.2">
      <c r="A98" s="104"/>
      <c r="B98" s="104" t="s">
        <v>234</v>
      </c>
      <c r="C98" s="15">
        <v>3.8539964347793214</v>
      </c>
      <c r="D98" s="15">
        <v>3.7354230190451236</v>
      </c>
      <c r="E98" s="15">
        <v>3.9782944242171738</v>
      </c>
      <c r="F98" s="15"/>
      <c r="G98" s="15">
        <v>3.7559269910886206</v>
      </c>
      <c r="H98" s="15">
        <v>3.7604994000265686</v>
      </c>
      <c r="I98" s="15">
        <v>3.9279577457434058</v>
      </c>
      <c r="J98" s="15">
        <v>4.1320413190458627</v>
      </c>
      <c r="K98" s="15">
        <v>3.7959680673652945</v>
      </c>
      <c r="L98" s="15">
        <v>3.8814639719914097</v>
      </c>
      <c r="M98" s="15">
        <v>3.6850397626157254</v>
      </c>
      <c r="N98" s="15">
        <v>3.9476483952558019</v>
      </c>
      <c r="O98" s="15">
        <v>3.8180138360458789</v>
      </c>
      <c r="P98" s="15"/>
      <c r="Q98" s="15">
        <v>4.0689673772159809</v>
      </c>
      <c r="R98" s="15">
        <v>3.9330871685989068</v>
      </c>
      <c r="S98" s="43">
        <f t="shared" si="8"/>
        <v>3.8538268537912512</v>
      </c>
    </row>
    <row r="99" spans="1:19" ht="15" x14ac:dyDescent="0.2">
      <c r="A99" s="104"/>
      <c r="B99" s="104" t="s">
        <v>235</v>
      </c>
      <c r="C99" s="54">
        <v>3.2458333333333332E-2</v>
      </c>
      <c r="D99" s="54">
        <v>3.4483333333333338E-2</v>
      </c>
      <c r="E99" s="54">
        <v>3.2258333333333333E-2</v>
      </c>
      <c r="F99" s="54"/>
      <c r="G99" s="54">
        <v>3.4333425452125747E-2</v>
      </c>
      <c r="H99" s="54">
        <v>3.376688769573119E-2</v>
      </c>
      <c r="I99" s="54">
        <v>3.3199999999999993E-2</v>
      </c>
      <c r="J99" s="54">
        <v>3.3124999999999995E-2</v>
      </c>
      <c r="K99" s="54">
        <v>3.5824999999999996E-2</v>
      </c>
      <c r="L99" s="54">
        <v>3.1824999999999999E-2</v>
      </c>
      <c r="M99" s="54">
        <v>3.3616666666666663E-2</v>
      </c>
      <c r="N99" s="54">
        <v>3.3629166666666661E-2</v>
      </c>
      <c r="O99" s="54">
        <v>3.3208333333333333E-2</v>
      </c>
      <c r="P99" s="54"/>
      <c r="Q99" s="54">
        <v>3.6104166666666666E-2</v>
      </c>
      <c r="R99" s="54">
        <v>3.2615650202332307E-2</v>
      </c>
      <c r="S99" s="42">
        <f t="shared" si="8"/>
        <v>3.3592593548966675E-2</v>
      </c>
    </row>
    <row r="100" spans="1:19" ht="15" x14ac:dyDescent="0.2">
      <c r="A100" s="104"/>
      <c r="B100" s="104" t="s">
        <v>236</v>
      </c>
      <c r="C100" s="15">
        <v>3.3829630877190442</v>
      </c>
      <c r="D100" s="15">
        <v>3.4411648689822445</v>
      </c>
      <c r="E100" s="15">
        <v>3.3219513984805866</v>
      </c>
      <c r="F100" s="15"/>
      <c r="G100" s="15">
        <v>3.4311004908203002</v>
      </c>
      <c r="H100" s="15">
        <v>3.4288561231160863</v>
      </c>
      <c r="I100" s="15">
        <v>3.3466591656635254</v>
      </c>
      <c r="J100" s="15">
        <v>3.2464847090265634</v>
      </c>
      <c r="K100" s="15">
        <v>3.411446321725415</v>
      </c>
      <c r="L100" s="15">
        <v>3.369480642410728</v>
      </c>
      <c r="M100" s="15">
        <v>3.4658954989626181</v>
      </c>
      <c r="N100" s="15">
        <v>3.3369940070041841</v>
      </c>
      <c r="O100" s="15">
        <v>3.400625152422148</v>
      </c>
      <c r="P100" s="15"/>
      <c r="Q100" s="15">
        <v>3.2774445640923879</v>
      </c>
      <c r="R100" s="15">
        <v>3.3441413875832224</v>
      </c>
      <c r="S100" s="43">
        <f t="shared" si="8"/>
        <v>3.3830463265758572</v>
      </c>
    </row>
    <row r="101" spans="1:19" ht="15" x14ac:dyDescent="0.2">
      <c r="A101" s="104"/>
      <c r="B101" s="104" t="s">
        <v>237</v>
      </c>
      <c r="C101" s="16">
        <v>58</v>
      </c>
      <c r="D101" s="16">
        <v>349</v>
      </c>
      <c r="E101" s="16">
        <v>101</v>
      </c>
      <c r="F101" s="16"/>
      <c r="G101" s="16">
        <v>0</v>
      </c>
      <c r="H101" s="16">
        <v>80</v>
      </c>
      <c r="I101" s="16">
        <v>60</v>
      </c>
      <c r="J101" s="16">
        <v>110</v>
      </c>
      <c r="K101" s="16">
        <v>30</v>
      </c>
      <c r="L101" s="16">
        <v>95</v>
      </c>
      <c r="M101" s="16">
        <v>270</v>
      </c>
      <c r="N101" s="16">
        <v>87</v>
      </c>
      <c r="O101" s="16">
        <v>220</v>
      </c>
      <c r="P101" s="16"/>
      <c r="Q101" s="16">
        <v>185</v>
      </c>
      <c r="R101" s="16">
        <v>92</v>
      </c>
      <c r="S101" s="44">
        <f t="shared" si="8"/>
        <v>124.84834722935393</v>
      </c>
    </row>
    <row r="102" spans="1:19" ht="15" x14ac:dyDescent="0.2">
      <c r="A102" s="104"/>
      <c r="B102" s="104" t="s">
        <v>238</v>
      </c>
      <c r="C102" s="16">
        <v>58</v>
      </c>
      <c r="D102" s="16">
        <v>269</v>
      </c>
      <c r="E102" s="16">
        <v>101</v>
      </c>
      <c r="F102" s="16"/>
      <c r="G102" s="16">
        <v>0</v>
      </c>
      <c r="H102" s="16">
        <v>60</v>
      </c>
      <c r="I102" s="16">
        <v>45</v>
      </c>
      <c r="J102" s="16">
        <v>110</v>
      </c>
      <c r="K102" s="16">
        <v>30</v>
      </c>
      <c r="L102" s="16">
        <v>95</v>
      </c>
      <c r="M102" s="16">
        <v>75</v>
      </c>
      <c r="N102" s="16">
        <v>71</v>
      </c>
      <c r="O102" s="16">
        <v>130</v>
      </c>
      <c r="P102" s="16"/>
      <c r="Q102" s="16">
        <v>185</v>
      </c>
      <c r="R102" s="16">
        <v>92</v>
      </c>
      <c r="S102" s="44">
        <f t="shared" si="8"/>
        <v>94.055979678548681</v>
      </c>
    </row>
    <row r="103" spans="1:19" ht="15" x14ac:dyDescent="0.2">
      <c r="A103" s="104"/>
      <c r="B103" s="104"/>
      <c r="C103" s="16"/>
      <c r="D103" s="16"/>
      <c r="E103" s="16"/>
      <c r="F103" s="16"/>
      <c r="G103" s="16"/>
      <c r="H103" s="16"/>
      <c r="I103" s="16"/>
      <c r="J103" s="16"/>
      <c r="K103" s="16"/>
      <c r="L103" s="16"/>
      <c r="M103" s="16"/>
      <c r="N103" s="16"/>
      <c r="O103" s="16"/>
      <c r="P103" s="16"/>
      <c r="Q103" s="16"/>
      <c r="R103" s="16"/>
      <c r="S103" s="44"/>
    </row>
    <row r="104" spans="1:19" ht="15.75" x14ac:dyDescent="0.25">
      <c r="A104" s="95" t="s">
        <v>730</v>
      </c>
      <c r="B104" s="104"/>
      <c r="C104" s="16"/>
      <c r="D104" s="16"/>
      <c r="E104" s="16"/>
      <c r="F104" s="16"/>
      <c r="G104" s="16"/>
      <c r="H104" s="16"/>
      <c r="I104" s="16"/>
      <c r="J104" s="16"/>
      <c r="K104" s="16"/>
      <c r="L104" s="16"/>
      <c r="M104" s="16"/>
      <c r="N104" s="16"/>
      <c r="O104" s="16"/>
      <c r="P104" s="16"/>
      <c r="Q104" s="16"/>
      <c r="R104" s="16"/>
      <c r="S104" s="44"/>
    </row>
    <row r="105" spans="1:19" ht="15" x14ac:dyDescent="0.2">
      <c r="A105" s="104"/>
      <c r="B105" s="89" t="s">
        <v>186</v>
      </c>
      <c r="C105" s="60">
        <v>454.6875</v>
      </c>
      <c r="D105" s="60">
        <v>454.6875</v>
      </c>
      <c r="E105" s="60">
        <v>454.6875</v>
      </c>
      <c r="F105" s="60"/>
      <c r="G105" s="60">
        <v>454.6875</v>
      </c>
      <c r="H105" s="60">
        <v>454.6875</v>
      </c>
      <c r="I105" s="60">
        <v>454.6875</v>
      </c>
      <c r="J105" s="60">
        <v>454.6875</v>
      </c>
      <c r="K105" s="60">
        <v>454.6875</v>
      </c>
      <c r="L105" s="60">
        <v>454.6875</v>
      </c>
      <c r="M105" s="60">
        <v>454.6875</v>
      </c>
      <c r="N105" s="60">
        <v>454.6875</v>
      </c>
      <c r="O105" s="60">
        <v>454.6875</v>
      </c>
      <c r="P105" s="60"/>
      <c r="Q105" s="60">
        <v>454.6875</v>
      </c>
      <c r="R105" s="60">
        <v>454.6875</v>
      </c>
      <c r="S105" s="45">
        <f t="shared" ref="S105:S111" si="9">SUMPRODUCT(C105:R105,$C$92:$R$92)/SUM($C$92:$R$92)</f>
        <v>454.68749999999994</v>
      </c>
    </row>
    <row r="106" spans="1:19" ht="15" x14ac:dyDescent="0.2">
      <c r="A106" s="104"/>
      <c r="B106" s="89" t="s">
        <v>731</v>
      </c>
      <c r="C106" s="60">
        <v>442.30769230769232</v>
      </c>
      <c r="D106" s="60">
        <v>442.30769230769232</v>
      </c>
      <c r="E106" s="60">
        <v>442.30769230769232</v>
      </c>
      <c r="F106" s="60"/>
      <c r="G106" s="60">
        <v>442.30769230769232</v>
      </c>
      <c r="H106" s="60">
        <v>442.30769230769232</v>
      </c>
      <c r="I106" s="60">
        <v>442.30769230769232</v>
      </c>
      <c r="J106" s="60">
        <v>442.30769230769232</v>
      </c>
      <c r="K106" s="60">
        <v>442.30769230769232</v>
      </c>
      <c r="L106" s="60">
        <v>442.30769230769232</v>
      </c>
      <c r="M106" s="60">
        <v>442.30769230769232</v>
      </c>
      <c r="N106" s="60">
        <v>442.30769230769232</v>
      </c>
      <c r="O106" s="60">
        <v>442.30769230769232</v>
      </c>
      <c r="P106" s="60"/>
      <c r="Q106" s="60">
        <v>442.30769230769232</v>
      </c>
      <c r="R106" s="60">
        <v>442.30769230769232</v>
      </c>
      <c r="S106" s="45">
        <f t="shared" si="9"/>
        <v>442.30769230769221</v>
      </c>
    </row>
    <row r="107" spans="1:19" ht="15" x14ac:dyDescent="0.2">
      <c r="A107" s="104"/>
      <c r="B107" s="89" t="s">
        <v>96</v>
      </c>
      <c r="C107" s="60">
        <v>405</v>
      </c>
      <c r="D107" s="60">
        <v>405</v>
      </c>
      <c r="E107" s="60">
        <v>405</v>
      </c>
      <c r="F107" s="60"/>
      <c r="G107" s="60">
        <v>405</v>
      </c>
      <c r="H107" s="60">
        <v>405</v>
      </c>
      <c r="I107" s="60">
        <v>405</v>
      </c>
      <c r="J107" s="60">
        <v>405</v>
      </c>
      <c r="K107" s="60">
        <v>405</v>
      </c>
      <c r="L107" s="60">
        <v>405</v>
      </c>
      <c r="M107" s="60">
        <v>405</v>
      </c>
      <c r="N107" s="60">
        <v>405</v>
      </c>
      <c r="O107" s="60">
        <v>405</v>
      </c>
      <c r="P107" s="60"/>
      <c r="Q107" s="60">
        <v>405</v>
      </c>
      <c r="R107" s="60">
        <v>405</v>
      </c>
      <c r="S107" s="45">
        <f t="shared" si="9"/>
        <v>405</v>
      </c>
    </row>
    <row r="108" spans="1:19" ht="15" x14ac:dyDescent="0.2">
      <c r="A108" s="104"/>
      <c r="B108" s="89" t="s">
        <v>95</v>
      </c>
      <c r="C108" s="60">
        <v>332.8125</v>
      </c>
      <c r="D108" s="60">
        <v>332.8125</v>
      </c>
      <c r="E108" s="60">
        <v>332.8125</v>
      </c>
      <c r="F108" s="60"/>
      <c r="G108" s="60">
        <v>332.8125</v>
      </c>
      <c r="H108" s="60">
        <v>332.8125</v>
      </c>
      <c r="I108" s="60">
        <v>332.8125</v>
      </c>
      <c r="J108" s="60">
        <v>332.8125</v>
      </c>
      <c r="K108" s="60">
        <v>332.8125</v>
      </c>
      <c r="L108" s="60">
        <v>332.8125</v>
      </c>
      <c r="M108" s="60">
        <v>332.8125</v>
      </c>
      <c r="N108" s="60">
        <v>332.8125</v>
      </c>
      <c r="O108" s="60">
        <v>332.8125</v>
      </c>
      <c r="P108" s="60"/>
      <c r="Q108" s="60">
        <v>332.8125</v>
      </c>
      <c r="R108" s="60">
        <v>332.8125</v>
      </c>
      <c r="S108" s="45">
        <f t="shared" si="9"/>
        <v>332.8125</v>
      </c>
    </row>
    <row r="109" spans="1:19" ht="15" x14ac:dyDescent="0.2">
      <c r="A109" s="104"/>
      <c r="B109" s="89" t="s">
        <v>94</v>
      </c>
      <c r="C109" s="60">
        <v>164.6875</v>
      </c>
      <c r="D109" s="60">
        <v>164.6875</v>
      </c>
      <c r="E109" s="60">
        <v>164.6875</v>
      </c>
      <c r="F109" s="60"/>
      <c r="G109" s="60">
        <v>164.6875</v>
      </c>
      <c r="H109" s="60">
        <v>164.6875</v>
      </c>
      <c r="I109" s="60">
        <v>164.6875</v>
      </c>
      <c r="J109" s="60">
        <v>164.6875</v>
      </c>
      <c r="K109" s="60">
        <v>164.6875</v>
      </c>
      <c r="L109" s="60">
        <v>164.6875</v>
      </c>
      <c r="M109" s="60">
        <v>164.6875</v>
      </c>
      <c r="N109" s="60">
        <v>164.6875</v>
      </c>
      <c r="O109" s="60">
        <v>164.6875</v>
      </c>
      <c r="P109" s="60"/>
      <c r="Q109" s="60">
        <v>164.6875</v>
      </c>
      <c r="R109" s="60">
        <v>164.6875</v>
      </c>
      <c r="S109" s="45">
        <f t="shared" si="9"/>
        <v>164.6875</v>
      </c>
    </row>
    <row r="110" spans="1:19" ht="15" x14ac:dyDescent="0.2">
      <c r="A110" s="89"/>
      <c r="B110" s="89" t="s">
        <v>188</v>
      </c>
      <c r="C110" s="60">
        <v>131.55000000000001</v>
      </c>
      <c r="D110" s="60">
        <v>131.55000000000001</v>
      </c>
      <c r="E110" s="60">
        <v>131.55000000000001</v>
      </c>
      <c r="F110" s="60"/>
      <c r="G110" s="60">
        <v>131.55000000000001</v>
      </c>
      <c r="H110" s="60">
        <v>131.55000000000001</v>
      </c>
      <c r="I110" s="60">
        <v>131.55000000000001</v>
      </c>
      <c r="J110" s="60">
        <v>131.55000000000001</v>
      </c>
      <c r="K110" s="60">
        <v>131.55000000000001</v>
      </c>
      <c r="L110" s="60">
        <v>131.55000000000001</v>
      </c>
      <c r="M110" s="60">
        <v>131.55000000000001</v>
      </c>
      <c r="N110" s="60">
        <v>131.55000000000001</v>
      </c>
      <c r="O110" s="60">
        <v>131.55000000000001</v>
      </c>
      <c r="P110" s="60"/>
      <c r="Q110" s="60">
        <v>131.55000000000001</v>
      </c>
      <c r="R110" s="60">
        <v>131.55000000000001</v>
      </c>
      <c r="S110" s="45">
        <f t="shared" si="9"/>
        <v>131.54999999999998</v>
      </c>
    </row>
    <row r="111" spans="1:19" ht="15" x14ac:dyDescent="0.2">
      <c r="A111" s="89"/>
      <c r="B111" s="89" t="s">
        <v>239</v>
      </c>
      <c r="C111" s="60">
        <v>704.0625</v>
      </c>
      <c r="D111" s="60">
        <v>704.0625</v>
      </c>
      <c r="E111" s="60">
        <v>704.0625</v>
      </c>
      <c r="F111" s="60"/>
      <c r="G111" s="60">
        <v>704.0625</v>
      </c>
      <c r="H111" s="60">
        <v>704.0625</v>
      </c>
      <c r="I111" s="60">
        <v>704.0625</v>
      </c>
      <c r="J111" s="60">
        <v>704.0625</v>
      </c>
      <c r="K111" s="60">
        <v>704.0625</v>
      </c>
      <c r="L111" s="60">
        <v>704.0625</v>
      </c>
      <c r="M111" s="60">
        <v>704.0625</v>
      </c>
      <c r="N111" s="60">
        <v>704.0625</v>
      </c>
      <c r="O111" s="60">
        <v>704.0625</v>
      </c>
      <c r="P111" s="60"/>
      <c r="Q111" s="60">
        <v>704.0625</v>
      </c>
      <c r="R111" s="60">
        <v>704.0625</v>
      </c>
      <c r="S111" s="45">
        <f t="shared" si="9"/>
        <v>704.06249999999977</v>
      </c>
    </row>
    <row r="112" spans="1:19" ht="15" x14ac:dyDescent="0.2">
      <c r="A112" s="89"/>
      <c r="B112" s="89"/>
      <c r="C112" s="16"/>
      <c r="D112" s="7"/>
      <c r="E112" s="7"/>
      <c r="F112" s="7"/>
      <c r="G112" s="7"/>
      <c r="H112" s="7"/>
      <c r="I112" s="7"/>
      <c r="J112" s="7"/>
      <c r="K112" s="7"/>
      <c r="L112" s="7"/>
      <c r="M112" s="7"/>
      <c r="N112" s="7"/>
      <c r="O112" s="7"/>
      <c r="P112" s="7"/>
      <c r="Q112" s="7"/>
      <c r="R112" s="7"/>
      <c r="S112" s="35"/>
    </row>
    <row r="113" spans="1:19" ht="15.75" x14ac:dyDescent="0.25">
      <c r="A113" s="95" t="s">
        <v>223</v>
      </c>
      <c r="B113" s="96"/>
      <c r="C113" s="7"/>
      <c r="D113" s="7"/>
      <c r="E113" s="7"/>
      <c r="F113" s="7"/>
      <c r="G113" s="7"/>
      <c r="H113" s="7"/>
      <c r="I113" s="7"/>
      <c r="J113" s="7"/>
      <c r="K113" s="7"/>
      <c r="L113" s="7"/>
      <c r="M113" s="7"/>
      <c r="N113" s="7"/>
      <c r="O113" s="7"/>
      <c r="P113" s="7"/>
      <c r="Q113" s="7"/>
      <c r="R113" s="7"/>
      <c r="S113" s="35"/>
    </row>
    <row r="114" spans="1:19" ht="15.75" x14ac:dyDescent="0.25">
      <c r="A114" s="105"/>
      <c r="B114" s="98" t="s">
        <v>240</v>
      </c>
      <c r="C114" s="18"/>
      <c r="D114" s="18"/>
      <c r="E114" s="18"/>
      <c r="F114" s="18"/>
      <c r="G114" s="18"/>
      <c r="H114" s="18"/>
      <c r="I114" s="18"/>
      <c r="J114" s="18"/>
      <c r="K114" s="18"/>
      <c r="L114" s="18"/>
      <c r="M114" s="18"/>
      <c r="N114" s="18"/>
      <c r="O114" s="18"/>
      <c r="P114" s="18"/>
      <c r="Q114" s="18"/>
      <c r="R114" s="18"/>
      <c r="S114" s="43"/>
    </row>
    <row r="115" spans="1:19" ht="15" x14ac:dyDescent="0.2">
      <c r="A115" s="105"/>
      <c r="B115" s="97" t="s">
        <v>241</v>
      </c>
      <c r="C115" s="18">
        <v>251.28132518195048</v>
      </c>
      <c r="D115" s="18">
        <v>113.30666528942203</v>
      </c>
      <c r="E115" s="18">
        <v>52.9192125</v>
      </c>
      <c r="F115" s="18"/>
      <c r="G115" s="18">
        <v>0</v>
      </c>
      <c r="H115" s="18">
        <v>61.169344086021503</v>
      </c>
      <c r="I115" s="18">
        <v>40.72253481308411</v>
      </c>
      <c r="J115" s="18">
        <v>202.09713948919449</v>
      </c>
      <c r="K115" s="18">
        <v>354.6593206896552</v>
      </c>
      <c r="L115" s="18">
        <v>75.354113133208259</v>
      </c>
      <c r="M115" s="18">
        <v>58.799143271489356</v>
      </c>
      <c r="N115" s="18">
        <v>40.29247174331551</v>
      </c>
      <c r="O115" s="18">
        <v>15.842788728571428</v>
      </c>
      <c r="P115" s="18"/>
      <c r="Q115" s="18">
        <v>225.12477890011223</v>
      </c>
      <c r="R115" s="18">
        <v>87.127775202780995</v>
      </c>
      <c r="S115" s="43">
        <f t="shared" ref="S115:S118" si="10">SUMPRODUCT(C115:R115,$C$92:$R$92)/SUM($C$92:$R$92)</f>
        <v>131.43165715972842</v>
      </c>
    </row>
    <row r="116" spans="1:19" ht="15" x14ac:dyDescent="0.2">
      <c r="A116" s="105"/>
      <c r="B116" s="97" t="s">
        <v>242</v>
      </c>
      <c r="C116" s="18">
        <v>4805.570596797671</v>
      </c>
      <c r="D116" s="18">
        <v>3408.720828789531</v>
      </c>
      <c r="E116" s="18">
        <v>1953.8203125</v>
      </c>
      <c r="F116" s="18"/>
      <c r="G116" s="18">
        <v>2041.3936170212767</v>
      </c>
      <c r="H116" s="18">
        <v>5625.1612903225805</v>
      </c>
      <c r="I116" s="18">
        <v>3350.4626168224299</v>
      </c>
      <c r="J116" s="18">
        <v>4105.9135559921415</v>
      </c>
      <c r="K116" s="18">
        <v>4762.2758620689656</v>
      </c>
      <c r="L116" s="18">
        <v>2770.0093808630395</v>
      </c>
      <c r="M116" s="18">
        <v>4218</v>
      </c>
      <c r="N116" s="18">
        <v>1417.5133689839572</v>
      </c>
      <c r="O116" s="18">
        <v>1941.3214285714287</v>
      </c>
      <c r="P116" s="18"/>
      <c r="Q116" s="18">
        <v>2220.2020202020203</v>
      </c>
      <c r="R116" s="18">
        <v>4195.8632676709149</v>
      </c>
      <c r="S116" s="43">
        <f t="shared" si="10"/>
        <v>3605.2624942788816</v>
      </c>
    </row>
    <row r="117" spans="1:19" ht="15" x14ac:dyDescent="0.2">
      <c r="A117" s="105"/>
      <c r="B117" s="97" t="s">
        <v>243</v>
      </c>
      <c r="C117" s="18">
        <v>258.78226026200872</v>
      </c>
      <c r="D117" s="18">
        <v>1283.8624189215268</v>
      </c>
      <c r="E117" s="18">
        <v>275.42044687499998</v>
      </c>
      <c r="F117" s="18"/>
      <c r="G117" s="18">
        <v>0</v>
      </c>
      <c r="H117" s="18">
        <v>254.8722670250896</v>
      </c>
      <c r="I117" s="18">
        <v>158.89773387850465</v>
      </c>
      <c r="J117" s="18">
        <v>45.649134577603142</v>
      </c>
      <c r="K117" s="18">
        <v>277.80103448275861</v>
      </c>
      <c r="L117" s="18">
        <v>1165.5691260787992</v>
      </c>
      <c r="M117" s="18">
        <v>2.161733208510638</v>
      </c>
      <c r="N117" s="18">
        <v>94.673599644064169</v>
      </c>
      <c r="O117" s="18">
        <v>29.313879849234691</v>
      </c>
      <c r="P117" s="18"/>
      <c r="Q117" s="18">
        <v>225.12477890011223</v>
      </c>
      <c r="R117" s="18">
        <v>194.05731749710313</v>
      </c>
      <c r="S117" s="43">
        <f t="shared" si="10"/>
        <v>319.30323912137533</v>
      </c>
    </row>
    <row r="118" spans="1:19" ht="15.75" x14ac:dyDescent="0.25">
      <c r="A118" s="105"/>
      <c r="B118" s="106" t="s">
        <v>244</v>
      </c>
      <c r="C118" s="18"/>
      <c r="D118" s="18"/>
      <c r="E118" s="18"/>
      <c r="F118" s="18"/>
      <c r="G118" s="18"/>
      <c r="H118" s="18"/>
      <c r="I118" s="18"/>
      <c r="J118" s="18"/>
      <c r="K118" s="18"/>
      <c r="L118" s="18"/>
      <c r="M118" s="18"/>
      <c r="N118" s="18"/>
      <c r="O118" s="18"/>
      <c r="P118" s="18"/>
      <c r="Q118" s="18"/>
      <c r="R118" s="18"/>
      <c r="S118" s="43">
        <f t="shared" si="10"/>
        <v>0</v>
      </c>
    </row>
    <row r="119" spans="1:19" ht="15" x14ac:dyDescent="0.2">
      <c r="A119" s="105"/>
      <c r="B119" s="97" t="s">
        <v>241</v>
      </c>
      <c r="C119" s="18">
        <v>0</v>
      </c>
      <c r="D119" s="18">
        <v>0</v>
      </c>
      <c r="E119" s="18">
        <v>0</v>
      </c>
      <c r="F119" s="18"/>
      <c r="G119" s="18">
        <v>0</v>
      </c>
      <c r="H119" s="18">
        <v>0</v>
      </c>
      <c r="I119" s="18">
        <v>0</v>
      </c>
      <c r="J119" s="18">
        <v>0</v>
      </c>
      <c r="K119" s="18">
        <v>0</v>
      </c>
      <c r="L119" s="18">
        <v>0</v>
      </c>
      <c r="M119" s="18">
        <v>1.1187656170212765</v>
      </c>
      <c r="N119" s="18">
        <v>1.9666591644385027</v>
      </c>
      <c r="O119" s="18">
        <v>0</v>
      </c>
      <c r="P119" s="18"/>
      <c r="Q119" s="18">
        <v>0</v>
      </c>
      <c r="R119" s="18">
        <v>0</v>
      </c>
      <c r="S119" s="43"/>
    </row>
    <row r="120" spans="1:19" ht="15" x14ac:dyDescent="0.2">
      <c r="A120" s="105"/>
      <c r="B120" s="97" t="s">
        <v>242</v>
      </c>
      <c r="C120" s="18">
        <v>2382.7561863173214</v>
      </c>
      <c r="D120" s="18">
        <v>0</v>
      </c>
      <c r="E120" s="18">
        <v>100</v>
      </c>
      <c r="F120" s="18"/>
      <c r="G120" s="18">
        <v>4012.005319148936</v>
      </c>
      <c r="H120" s="18">
        <v>0</v>
      </c>
      <c r="I120" s="18">
        <v>922.06853582554515</v>
      </c>
      <c r="J120" s="18">
        <v>0</v>
      </c>
      <c r="K120" s="18">
        <v>90</v>
      </c>
      <c r="L120" s="18">
        <v>163.56472795497186</v>
      </c>
      <c r="M120" s="18">
        <v>263.48936170212767</v>
      </c>
      <c r="N120" s="18">
        <v>1746.4144385026739</v>
      </c>
      <c r="O120" s="18">
        <v>1522.637755102041</v>
      </c>
      <c r="P120" s="18"/>
      <c r="Q120" s="18">
        <v>195.70145903479238</v>
      </c>
      <c r="R120" s="18">
        <v>0</v>
      </c>
      <c r="S120" s="43">
        <f t="shared" ref="S120:S123" si="11">SUMPRODUCT(C120:R120,$C$92:$R$92)/SUM($C$92:$R$92)</f>
        <v>1145.2504948144065</v>
      </c>
    </row>
    <row r="121" spans="1:19" ht="15" x14ac:dyDescent="0.2">
      <c r="A121" s="105"/>
      <c r="B121" s="97" t="s">
        <v>243</v>
      </c>
      <c r="C121" s="18">
        <v>28.12850655021834</v>
      </c>
      <c r="D121" s="18">
        <v>349.12211995637949</v>
      </c>
      <c r="E121" s="18">
        <v>0</v>
      </c>
      <c r="F121" s="18"/>
      <c r="G121" s="18">
        <v>0</v>
      </c>
      <c r="H121" s="18">
        <v>37.072329749103943</v>
      </c>
      <c r="I121" s="18">
        <v>14.372659345794391</v>
      </c>
      <c r="J121" s="18">
        <v>0</v>
      </c>
      <c r="K121" s="18">
        <v>0</v>
      </c>
      <c r="L121" s="18">
        <v>207.39664165103193</v>
      </c>
      <c r="M121" s="18">
        <v>58.364929041702133</v>
      </c>
      <c r="N121" s="18">
        <v>46.746574275080206</v>
      </c>
      <c r="O121" s="18">
        <v>31.124369369846939</v>
      </c>
      <c r="P121" s="18"/>
      <c r="Q121" s="18">
        <v>11.256238945005611</v>
      </c>
      <c r="R121" s="18">
        <v>0</v>
      </c>
      <c r="S121" s="43">
        <f t="shared" si="11"/>
        <v>63.584394985981987</v>
      </c>
    </row>
    <row r="122" spans="1:19" ht="15.75" x14ac:dyDescent="0.25">
      <c r="A122" s="105"/>
      <c r="B122" s="98" t="s">
        <v>245</v>
      </c>
      <c r="C122" s="18"/>
      <c r="D122" s="18"/>
      <c r="E122" s="18"/>
      <c r="F122" s="18"/>
      <c r="G122" s="18"/>
      <c r="H122" s="18"/>
      <c r="I122" s="18"/>
      <c r="J122" s="18"/>
      <c r="K122" s="18"/>
      <c r="L122" s="18"/>
      <c r="M122" s="18"/>
      <c r="N122" s="18"/>
      <c r="O122" s="18"/>
      <c r="P122" s="18"/>
      <c r="Q122" s="18"/>
      <c r="R122" s="18"/>
      <c r="S122" s="43">
        <f t="shared" si="11"/>
        <v>0</v>
      </c>
    </row>
    <row r="123" spans="1:19" ht="15" x14ac:dyDescent="0.2">
      <c r="A123" s="105"/>
      <c r="B123" s="97" t="s">
        <v>241</v>
      </c>
      <c r="C123" s="18">
        <v>0</v>
      </c>
      <c r="D123" s="18">
        <v>0</v>
      </c>
      <c r="E123" s="18">
        <v>0</v>
      </c>
      <c r="F123" s="18"/>
      <c r="G123" s="18">
        <v>0</v>
      </c>
      <c r="H123" s="18">
        <v>0</v>
      </c>
      <c r="I123" s="18">
        <v>0</v>
      </c>
      <c r="J123" s="18">
        <v>0</v>
      </c>
      <c r="K123" s="18">
        <v>0</v>
      </c>
      <c r="L123" s="18">
        <v>0</v>
      </c>
      <c r="M123" s="18">
        <v>0</v>
      </c>
      <c r="N123" s="18">
        <v>0</v>
      </c>
      <c r="O123" s="18">
        <v>0</v>
      </c>
      <c r="P123" s="18"/>
      <c r="Q123" s="18">
        <v>0</v>
      </c>
      <c r="R123" s="18">
        <v>0</v>
      </c>
      <c r="S123" s="43">
        <f t="shared" si="11"/>
        <v>0</v>
      </c>
    </row>
    <row r="124" spans="1:19" ht="15" x14ac:dyDescent="0.2">
      <c r="A124" s="105"/>
      <c r="B124" s="97" t="s">
        <v>242</v>
      </c>
      <c r="C124" s="18">
        <v>416</v>
      </c>
      <c r="D124" s="18">
        <v>1092</v>
      </c>
      <c r="E124" s="18">
        <v>0</v>
      </c>
      <c r="F124" s="18"/>
      <c r="G124" s="18">
        <v>600</v>
      </c>
      <c r="H124" s="18">
        <v>0</v>
      </c>
      <c r="I124" s="18">
        <v>0</v>
      </c>
      <c r="J124" s="18">
        <v>0</v>
      </c>
      <c r="K124" s="18">
        <v>267.58620689655174</v>
      </c>
      <c r="L124" s="18">
        <v>0</v>
      </c>
      <c r="M124" s="18">
        <v>480</v>
      </c>
      <c r="N124" s="18">
        <v>0</v>
      </c>
      <c r="O124" s="18">
        <v>0</v>
      </c>
      <c r="P124" s="18"/>
      <c r="Q124" s="18">
        <v>1053</v>
      </c>
      <c r="R124" s="18">
        <v>0</v>
      </c>
      <c r="S124" s="43"/>
    </row>
    <row r="125" spans="1:19" ht="15" x14ac:dyDescent="0.2">
      <c r="A125" s="105"/>
      <c r="B125" s="97" t="s">
        <v>243</v>
      </c>
      <c r="C125" s="18">
        <v>0</v>
      </c>
      <c r="D125" s="18">
        <v>0</v>
      </c>
      <c r="E125" s="18">
        <v>0</v>
      </c>
      <c r="F125" s="18"/>
      <c r="G125" s="18">
        <v>0</v>
      </c>
      <c r="H125" s="18">
        <v>0</v>
      </c>
      <c r="I125" s="18">
        <v>0</v>
      </c>
      <c r="J125" s="18">
        <v>0</v>
      </c>
      <c r="K125" s="18">
        <v>0</v>
      </c>
      <c r="L125" s="18">
        <v>0</v>
      </c>
      <c r="M125" s="18">
        <v>0</v>
      </c>
      <c r="N125" s="18">
        <v>0</v>
      </c>
      <c r="O125" s="18">
        <v>0</v>
      </c>
      <c r="P125" s="18"/>
      <c r="Q125" s="18">
        <v>0</v>
      </c>
      <c r="R125" s="18">
        <v>0</v>
      </c>
      <c r="S125" s="43">
        <f t="shared" ref="S125:S143" si="12">SUMPRODUCT(C125:R125,$C$92:$R$92)/SUM($C$92:$R$92)</f>
        <v>0</v>
      </c>
    </row>
    <row r="126" spans="1:19" ht="15" x14ac:dyDescent="0.2">
      <c r="A126" s="105"/>
      <c r="B126" s="107" t="s">
        <v>246</v>
      </c>
      <c r="C126" s="19">
        <v>8142.51887510917</v>
      </c>
      <c r="D126" s="19">
        <v>6247.0120329568599</v>
      </c>
      <c r="E126" s="19">
        <v>2382.1599718749999</v>
      </c>
      <c r="F126" s="19"/>
      <c r="G126" s="19">
        <v>6653.3989361702124</v>
      </c>
      <c r="H126" s="19">
        <v>5978.2752311827962</v>
      </c>
      <c r="I126" s="19">
        <v>4486.5240806853581</v>
      </c>
      <c r="J126" s="19">
        <v>4353.6598300589394</v>
      </c>
      <c r="K126" s="19">
        <v>5752.3224241379312</v>
      </c>
      <c r="L126" s="19">
        <v>4381.8939896810507</v>
      </c>
      <c r="M126" s="19">
        <v>5081.9339328408523</v>
      </c>
      <c r="N126" s="19">
        <v>3347.6071123135289</v>
      </c>
      <c r="O126" s="19">
        <v>3540.2402216211226</v>
      </c>
      <c r="P126" s="19"/>
      <c r="Q126" s="19">
        <v>3930.4092759820428</v>
      </c>
      <c r="R126" s="19">
        <v>4477.0483603707989</v>
      </c>
      <c r="S126" s="43">
        <f t="shared" si="12"/>
        <v>5660.7160302936672</v>
      </c>
    </row>
    <row r="127" spans="1:19" ht="15" x14ac:dyDescent="0.2">
      <c r="A127" s="105"/>
      <c r="B127" s="108" t="s">
        <v>247</v>
      </c>
      <c r="C127" s="20">
        <v>2.7141729583697232</v>
      </c>
      <c r="D127" s="20">
        <v>2.0823373443189532</v>
      </c>
      <c r="E127" s="20">
        <v>0.79405332395833328</v>
      </c>
      <c r="F127" s="20"/>
      <c r="G127" s="20">
        <v>2.217799645390071</v>
      </c>
      <c r="H127" s="20">
        <v>1.9927584103942655</v>
      </c>
      <c r="I127" s="20">
        <v>1.4955080268951193</v>
      </c>
      <c r="J127" s="20">
        <v>1.4512199433529798</v>
      </c>
      <c r="K127" s="20">
        <v>1.9174408080459771</v>
      </c>
      <c r="L127" s="20">
        <v>1.4606313298936835</v>
      </c>
      <c r="M127" s="20">
        <v>1.6939779776136175</v>
      </c>
      <c r="N127" s="20">
        <v>1.115869037437843</v>
      </c>
      <c r="O127" s="20">
        <v>1.1800800738737076</v>
      </c>
      <c r="P127" s="20"/>
      <c r="Q127" s="20">
        <v>1.3101364253273475</v>
      </c>
      <c r="R127" s="20">
        <v>1.492349453456933</v>
      </c>
      <c r="S127" s="43">
        <f t="shared" si="12"/>
        <v>1.8869053434312224</v>
      </c>
    </row>
    <row r="128" spans="1:19" ht="15.75" thickBot="1" x14ac:dyDescent="0.25">
      <c r="A128" s="89"/>
      <c r="B128" s="108" t="s">
        <v>248</v>
      </c>
      <c r="C128" s="21">
        <v>98.365178253616165</v>
      </c>
      <c r="D128" s="21">
        <v>74.064245832268654</v>
      </c>
      <c r="E128" s="21">
        <v>81.7852498616585</v>
      </c>
      <c r="F128" s="21"/>
      <c r="G128" s="21">
        <v>69.555201584685094</v>
      </c>
      <c r="H128" s="21">
        <v>35.732897340908252</v>
      </c>
      <c r="I128" s="21">
        <v>35.93706972419816</v>
      </c>
      <c r="J128" s="21">
        <v>59.192422438119777</v>
      </c>
      <c r="K128" s="21">
        <v>37.932163863070862</v>
      </c>
      <c r="L128" s="21">
        <v>28.326719974797161</v>
      </c>
      <c r="M128" s="21">
        <v>65.455824824956949</v>
      </c>
      <c r="N128" s="21">
        <v>43.137977632074936</v>
      </c>
      <c r="O128" s="21">
        <v>36.140551360912475</v>
      </c>
      <c r="P128" s="21"/>
      <c r="Q128" s="21">
        <v>57.693641414125899</v>
      </c>
      <c r="R128" s="21">
        <v>55.17649421005256</v>
      </c>
      <c r="S128" s="43">
        <f t="shared" si="12"/>
        <v>65.659499103340181</v>
      </c>
    </row>
    <row r="129" spans="1:19" ht="15" x14ac:dyDescent="0.2">
      <c r="A129" s="89"/>
      <c r="B129" s="108"/>
      <c r="C129" s="17"/>
      <c r="D129" s="17"/>
      <c r="E129" s="17"/>
      <c r="F129" s="17"/>
      <c r="G129" s="17"/>
      <c r="H129" s="17"/>
      <c r="I129" s="17"/>
      <c r="J129" s="17"/>
      <c r="K129" s="17"/>
      <c r="L129" s="17"/>
      <c r="M129" s="17"/>
      <c r="N129" s="17"/>
      <c r="O129" s="17"/>
      <c r="P129" s="17"/>
      <c r="Q129" s="17"/>
      <c r="R129" s="17"/>
      <c r="S129" s="43">
        <f t="shared" si="12"/>
        <v>0</v>
      </c>
    </row>
    <row r="130" spans="1:19" ht="15.75" x14ac:dyDescent="0.25">
      <c r="A130" s="95" t="s">
        <v>732</v>
      </c>
      <c r="B130" s="108"/>
      <c r="C130" s="17"/>
      <c r="D130" s="17"/>
      <c r="E130" s="17"/>
      <c r="F130" s="17"/>
      <c r="G130" s="17"/>
      <c r="H130" s="17"/>
      <c r="I130" s="17"/>
      <c r="J130" s="17"/>
      <c r="K130" s="17"/>
      <c r="L130" s="17"/>
      <c r="M130" s="17"/>
      <c r="N130" s="17"/>
      <c r="O130" s="17"/>
      <c r="P130" s="17"/>
      <c r="Q130" s="17"/>
      <c r="R130" s="17"/>
      <c r="S130" s="43">
        <f t="shared" si="12"/>
        <v>0</v>
      </c>
    </row>
    <row r="131" spans="1:19" ht="15.75" x14ac:dyDescent="0.25">
      <c r="A131" s="89"/>
      <c r="B131" s="98" t="s">
        <v>240</v>
      </c>
      <c r="C131" s="17"/>
      <c r="D131" s="17"/>
      <c r="E131" s="17"/>
      <c r="F131" s="17"/>
      <c r="G131" s="17"/>
      <c r="H131" s="17"/>
      <c r="I131" s="17"/>
      <c r="J131" s="17"/>
      <c r="K131" s="17"/>
      <c r="L131" s="17"/>
      <c r="M131" s="17"/>
      <c r="N131" s="17"/>
      <c r="O131" s="17"/>
      <c r="P131" s="17"/>
      <c r="Q131" s="17"/>
      <c r="R131" s="17"/>
      <c r="S131" s="43">
        <f t="shared" si="12"/>
        <v>0</v>
      </c>
    </row>
    <row r="132" spans="1:19" ht="15" x14ac:dyDescent="0.2">
      <c r="A132" s="89"/>
      <c r="B132" s="97" t="s">
        <v>241</v>
      </c>
      <c r="C132" s="17">
        <v>49.102125181950512</v>
      </c>
      <c r="D132" s="17">
        <v>15.51989408942203</v>
      </c>
      <c r="E132" s="17">
        <v>4.5412124999999994</v>
      </c>
      <c r="F132" s="17"/>
      <c r="G132" s="17">
        <v>0</v>
      </c>
      <c r="H132" s="17">
        <v>19.226344086021506</v>
      </c>
      <c r="I132" s="17">
        <v>12.210984813084112</v>
      </c>
      <c r="J132" s="17">
        <v>11.7171394891945</v>
      </c>
      <c r="K132" s="17">
        <v>119.30582068965518</v>
      </c>
      <c r="L132" s="17">
        <v>25.879013133208257</v>
      </c>
      <c r="M132" s="17">
        <v>15.215212391489358</v>
      </c>
      <c r="N132" s="17">
        <v>5.8999774933155091</v>
      </c>
      <c r="O132" s="17">
        <v>4.4431459285714281</v>
      </c>
      <c r="P132" s="17"/>
      <c r="Q132" s="17">
        <v>25.626778900112232</v>
      </c>
      <c r="R132" s="17">
        <v>9.3577752027809975</v>
      </c>
      <c r="S132" s="43">
        <f t="shared" si="12"/>
        <v>25.242930627000192</v>
      </c>
    </row>
    <row r="133" spans="1:19" ht="15" x14ac:dyDescent="0.2">
      <c r="A133" s="89"/>
      <c r="B133" s="97" t="s">
        <v>242</v>
      </c>
      <c r="C133" s="17">
        <v>359.57059679767099</v>
      </c>
      <c r="D133" s="17">
        <v>492.72082878953108</v>
      </c>
      <c r="E133" s="17">
        <v>310.8203125</v>
      </c>
      <c r="F133" s="17"/>
      <c r="G133" s="17">
        <v>8.3936170212765973</v>
      </c>
      <c r="H133" s="17">
        <v>1145.1612903225807</v>
      </c>
      <c r="I133" s="17">
        <v>229.46261682242988</v>
      </c>
      <c r="J133" s="17">
        <v>415.91355599214148</v>
      </c>
      <c r="K133" s="17">
        <v>1208.2758620689656</v>
      </c>
      <c r="L133" s="17">
        <v>315.00938086303938</v>
      </c>
      <c r="M133" s="17">
        <v>0</v>
      </c>
      <c r="N133" s="17">
        <v>342.51336898395726</v>
      </c>
      <c r="O133" s="17">
        <v>67.321428571428569</v>
      </c>
      <c r="P133" s="17"/>
      <c r="Q133" s="17">
        <v>760.20202020202032</v>
      </c>
      <c r="R133" s="17">
        <v>1225.8632676709153</v>
      </c>
      <c r="S133" s="43">
        <f t="shared" si="12"/>
        <v>454.16147286396421</v>
      </c>
    </row>
    <row r="134" spans="1:19" ht="15" x14ac:dyDescent="0.2">
      <c r="A134" s="89"/>
      <c r="B134" s="97" t="s">
        <v>243</v>
      </c>
      <c r="C134" s="17">
        <v>50.567860262008729</v>
      </c>
      <c r="D134" s="17">
        <v>175.85380980152672</v>
      </c>
      <c r="E134" s="17">
        <v>23.634946875000001</v>
      </c>
      <c r="F134" s="17"/>
      <c r="G134" s="17">
        <v>0</v>
      </c>
      <c r="H134" s="17">
        <v>80.10976702508961</v>
      </c>
      <c r="I134" s="17">
        <v>47.646783878504664</v>
      </c>
      <c r="J134" s="17">
        <v>2.6466345776031432</v>
      </c>
      <c r="K134" s="17">
        <v>93.451034482758615</v>
      </c>
      <c r="L134" s="17">
        <v>400.29372607879924</v>
      </c>
      <c r="M134" s="17">
        <v>0.55938280851063826</v>
      </c>
      <c r="N134" s="17">
        <v>13.862939724064173</v>
      </c>
      <c r="O134" s="17">
        <v>8.2211438992346935</v>
      </c>
      <c r="P134" s="17"/>
      <c r="Q134" s="17">
        <v>25.626778900112232</v>
      </c>
      <c r="R134" s="17">
        <v>20.842317497103132</v>
      </c>
      <c r="S134" s="43">
        <f t="shared" si="12"/>
        <v>59.429273440686153</v>
      </c>
    </row>
    <row r="135" spans="1:19" ht="15.75" x14ac:dyDescent="0.25">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ht="15" x14ac:dyDescent="0.2">
      <c r="A136" s="89"/>
      <c r="B136" s="97" t="s">
        <v>241</v>
      </c>
      <c r="C136" s="17">
        <v>0</v>
      </c>
      <c r="D136" s="17">
        <v>0</v>
      </c>
      <c r="E136" s="17">
        <v>0</v>
      </c>
      <c r="F136" s="17"/>
      <c r="G136" s="17">
        <v>0</v>
      </c>
      <c r="H136" s="17">
        <v>0</v>
      </c>
      <c r="I136" s="17">
        <v>0</v>
      </c>
      <c r="J136" s="17">
        <v>0</v>
      </c>
      <c r="K136" s="17">
        <v>0</v>
      </c>
      <c r="L136" s="17">
        <v>0</v>
      </c>
      <c r="M136" s="17">
        <v>1.1187656170212765</v>
      </c>
      <c r="N136" s="17">
        <v>1.9666591644385027</v>
      </c>
      <c r="O136" s="17">
        <v>0</v>
      </c>
      <c r="P136" s="17"/>
      <c r="Q136" s="17">
        <v>0</v>
      </c>
      <c r="R136" s="17">
        <v>0</v>
      </c>
      <c r="S136" s="43">
        <f t="shared" si="12"/>
        <v>0.16507425342462398</v>
      </c>
    </row>
    <row r="137" spans="1:19" ht="15" x14ac:dyDescent="0.2">
      <c r="A137" s="89"/>
      <c r="B137" s="97" t="s">
        <v>242</v>
      </c>
      <c r="C137" s="17">
        <v>464.75618631732164</v>
      </c>
      <c r="D137" s="17">
        <v>0</v>
      </c>
      <c r="E137" s="17">
        <v>0</v>
      </c>
      <c r="F137" s="17"/>
      <c r="G137" s="17">
        <v>519.00531914893622</v>
      </c>
      <c r="H137" s="17">
        <v>0</v>
      </c>
      <c r="I137" s="17">
        <v>183.06853582554515</v>
      </c>
      <c r="J137" s="17">
        <v>0</v>
      </c>
      <c r="K137" s="17">
        <v>0</v>
      </c>
      <c r="L137" s="17">
        <v>103.56472795497186</v>
      </c>
      <c r="M137" s="17">
        <v>1.4893617021276595</v>
      </c>
      <c r="N137" s="17">
        <v>95.414438502673804</v>
      </c>
      <c r="O137" s="17">
        <v>515.63775510204084</v>
      </c>
      <c r="P137" s="17"/>
      <c r="Q137" s="17">
        <v>195.70145903479238</v>
      </c>
      <c r="R137" s="17">
        <v>0</v>
      </c>
      <c r="S137" s="43">
        <f t="shared" si="12"/>
        <v>196.08677014155367</v>
      </c>
    </row>
    <row r="138" spans="1:19" ht="15" x14ac:dyDescent="0.2">
      <c r="A138" s="89"/>
      <c r="B138" s="97" t="s">
        <v>243</v>
      </c>
      <c r="C138" s="17">
        <v>5.4965065502183403</v>
      </c>
      <c r="D138" s="17">
        <v>47.8201199563795</v>
      </c>
      <c r="E138" s="17">
        <v>0</v>
      </c>
      <c r="F138" s="17"/>
      <c r="G138" s="17">
        <v>0</v>
      </c>
      <c r="H138" s="17">
        <v>11.652329749103943</v>
      </c>
      <c r="I138" s="17">
        <v>4.3097593457943919</v>
      </c>
      <c r="J138" s="17">
        <v>0</v>
      </c>
      <c r="K138" s="17">
        <v>0</v>
      </c>
      <c r="L138" s="17">
        <v>71.226641651031898</v>
      </c>
      <c r="M138" s="17">
        <v>15.102852561702127</v>
      </c>
      <c r="N138" s="17">
        <v>6.8450438550802133</v>
      </c>
      <c r="O138" s="17">
        <v>8.7288997798469374</v>
      </c>
      <c r="P138" s="17"/>
      <c r="Q138" s="17">
        <v>1.2813389450056116</v>
      </c>
      <c r="R138" s="17">
        <v>0</v>
      </c>
      <c r="S138" s="43">
        <f t="shared" si="12"/>
        <v>11.565744621512865</v>
      </c>
    </row>
    <row r="139" spans="1:19" ht="15.75" x14ac:dyDescent="0.25">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ht="15" x14ac:dyDescent="0.2">
      <c r="A140" s="89"/>
      <c r="B140" s="104" t="s">
        <v>241</v>
      </c>
      <c r="C140" s="17">
        <v>0</v>
      </c>
      <c r="D140" s="17">
        <v>0</v>
      </c>
      <c r="E140" s="17">
        <v>0</v>
      </c>
      <c r="F140" s="17"/>
      <c r="G140" s="17">
        <v>0</v>
      </c>
      <c r="H140" s="17">
        <v>0</v>
      </c>
      <c r="I140" s="17">
        <v>0</v>
      </c>
      <c r="J140" s="17">
        <v>0</v>
      </c>
      <c r="K140" s="17">
        <v>0</v>
      </c>
      <c r="L140" s="17">
        <v>0</v>
      </c>
      <c r="M140" s="17">
        <v>0</v>
      </c>
      <c r="N140" s="17">
        <v>0</v>
      </c>
      <c r="O140" s="17">
        <v>0</v>
      </c>
      <c r="P140" s="17"/>
      <c r="Q140" s="17">
        <v>0</v>
      </c>
      <c r="R140" s="17">
        <v>0</v>
      </c>
      <c r="S140" s="43">
        <f t="shared" si="12"/>
        <v>0</v>
      </c>
    </row>
    <row r="141" spans="1:19" ht="15" x14ac:dyDescent="0.2">
      <c r="A141" s="89"/>
      <c r="B141" s="104" t="s">
        <v>242</v>
      </c>
      <c r="C141" s="17">
        <v>0</v>
      </c>
      <c r="D141" s="17">
        <v>0</v>
      </c>
      <c r="E141" s="17">
        <v>0</v>
      </c>
      <c r="F141" s="17"/>
      <c r="G141" s="17">
        <v>0</v>
      </c>
      <c r="H141" s="17">
        <v>0</v>
      </c>
      <c r="I141" s="17">
        <v>0</v>
      </c>
      <c r="J141" s="17">
        <v>0</v>
      </c>
      <c r="K141" s="17">
        <v>11.586206896551724</v>
      </c>
      <c r="L141" s="17">
        <v>0</v>
      </c>
      <c r="M141" s="17">
        <v>0</v>
      </c>
      <c r="N141" s="17">
        <v>0</v>
      </c>
      <c r="O141" s="17">
        <v>0</v>
      </c>
      <c r="P141" s="17"/>
      <c r="Q141" s="17">
        <v>0</v>
      </c>
      <c r="R141" s="17">
        <v>0</v>
      </c>
      <c r="S141" s="43">
        <f t="shared" si="12"/>
        <v>0.63601456175188242</v>
      </c>
    </row>
    <row r="142" spans="1:19" ht="15" x14ac:dyDescent="0.2">
      <c r="A142" s="89"/>
      <c r="B142" s="104" t="s">
        <v>243</v>
      </c>
      <c r="C142" s="17">
        <v>0</v>
      </c>
      <c r="D142" s="17">
        <v>0</v>
      </c>
      <c r="E142" s="17">
        <v>0</v>
      </c>
      <c r="F142" s="17"/>
      <c r="G142" s="17">
        <v>0</v>
      </c>
      <c r="H142" s="17">
        <v>0</v>
      </c>
      <c r="I142" s="17">
        <v>0</v>
      </c>
      <c r="J142" s="17">
        <v>0</v>
      </c>
      <c r="K142" s="17">
        <v>0</v>
      </c>
      <c r="L142" s="17">
        <v>0</v>
      </c>
      <c r="M142" s="17">
        <v>0</v>
      </c>
      <c r="N142" s="17">
        <v>0</v>
      </c>
      <c r="O142" s="17">
        <v>0</v>
      </c>
      <c r="P142" s="17"/>
      <c r="Q142" s="17">
        <v>0</v>
      </c>
      <c r="R142" s="17">
        <v>0</v>
      </c>
      <c r="S142" s="43">
        <f t="shared" si="12"/>
        <v>0</v>
      </c>
    </row>
    <row r="143" spans="1:19" ht="15.75" thickBot="1" x14ac:dyDescent="0.25">
      <c r="A143" s="89"/>
      <c r="B143" s="110" t="s">
        <v>733</v>
      </c>
      <c r="C143" s="87">
        <v>929.4932751091701</v>
      </c>
      <c r="D143" s="87">
        <v>731.91465263685939</v>
      </c>
      <c r="E143" s="87">
        <v>338.996471875</v>
      </c>
      <c r="F143" s="87"/>
      <c r="G143" s="87">
        <v>527.39893617021278</v>
      </c>
      <c r="H143" s="87">
        <v>1256.1497311827959</v>
      </c>
      <c r="I143" s="87">
        <v>476.69868068535823</v>
      </c>
      <c r="J143" s="87">
        <v>430.27733005893913</v>
      </c>
      <c r="K143" s="87">
        <v>1432.6189241379309</v>
      </c>
      <c r="L143" s="87">
        <v>915.97348968105064</v>
      </c>
      <c r="M143" s="87">
        <v>33.485575080851063</v>
      </c>
      <c r="N143" s="87">
        <v>466.50242772352954</v>
      </c>
      <c r="O143" s="87">
        <v>604.35237328112248</v>
      </c>
      <c r="P143" s="87"/>
      <c r="Q143" s="87">
        <v>1008.4383759820427</v>
      </c>
      <c r="R143" s="87">
        <v>1256.0633603707993</v>
      </c>
      <c r="S143" s="43">
        <f t="shared" si="12"/>
        <v>747.28728050989355</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DB248-B066-4B1B-A4D5-BD6D507B18A5}">
  <sheetPr>
    <tabColor theme="1"/>
  </sheetPr>
  <dimension ref="A1:S143"/>
  <sheetViews>
    <sheetView showGridLines="0" zoomScale="55" zoomScaleNormal="55" workbookViewId="0">
      <pane xSplit="2" ySplit="5" topLeftCell="H6" activePane="bottomRight" state="frozen"/>
      <selection activeCell="S6" sqref="S6:S143"/>
      <selection pane="topRight" activeCell="S6" sqref="S6:S143"/>
      <selection pane="bottomLeft" activeCell="S6" sqref="S6:S143"/>
      <selection pane="bottomRight" activeCell="S6" sqref="S6:S143"/>
    </sheetView>
  </sheetViews>
  <sheetFormatPr defaultRowHeight="16.5" x14ac:dyDescent="0.3"/>
  <cols>
    <col min="1" max="1" width="8.375" style="113"/>
    <col min="2" max="2" width="60.875" style="113" bestFit="1"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s>
  <sheetData>
    <row r="1" spans="1:19" ht="21.75" x14ac:dyDescent="0.3">
      <c r="A1" s="88" t="s">
        <v>703</v>
      </c>
      <c r="B1" s="89"/>
      <c r="C1" s="114" t="s">
        <v>704</v>
      </c>
      <c r="D1" s="114"/>
      <c r="E1" s="114"/>
      <c r="F1" s="114"/>
      <c r="G1" s="114"/>
      <c r="H1" s="114"/>
      <c r="I1" s="114"/>
      <c r="J1" s="114"/>
      <c r="K1" s="114"/>
      <c r="L1" s="114"/>
      <c r="M1" s="114"/>
      <c r="N1" s="114"/>
      <c r="O1" s="114"/>
      <c r="P1" s="114"/>
      <c r="Q1" s="114"/>
      <c r="R1" s="114"/>
      <c r="S1" s="30"/>
    </row>
    <row r="2" spans="1:19" ht="53.25" customHeight="1" x14ac:dyDescent="0.3">
      <c r="A2" s="90"/>
      <c r="B2" s="91" t="s">
        <v>735</v>
      </c>
      <c r="C2" s="22"/>
      <c r="D2" s="22"/>
      <c r="E2" s="22"/>
      <c r="F2" s="86" t="s">
        <v>742</v>
      </c>
      <c r="G2" s="22"/>
      <c r="H2" s="22"/>
      <c r="I2" s="22"/>
      <c r="J2" s="22"/>
      <c r="K2" s="22"/>
      <c r="L2" s="22"/>
      <c r="M2" s="22"/>
      <c r="N2" s="22"/>
      <c r="O2" s="22"/>
      <c r="P2" s="86" t="s">
        <v>742</v>
      </c>
      <c r="Q2" s="22"/>
      <c r="R2" s="22"/>
      <c r="S2" s="31"/>
    </row>
    <row r="3" spans="1:19" ht="15" customHeight="1"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112"/>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f t="shared" ref="S6:S69" si="0">SUMPRODUCT(C6:R6,$C$87:$R$87)/SUM($C$87:$R$87)</f>
        <v>0</v>
      </c>
    </row>
    <row r="7" spans="1:19" x14ac:dyDescent="0.3">
      <c r="A7" s="89"/>
      <c r="B7" s="97" t="s">
        <v>139</v>
      </c>
      <c r="C7" s="48">
        <v>398.01328091782221</v>
      </c>
      <c r="D7" s="48">
        <v>311.72673662706615</v>
      </c>
      <c r="E7" s="48">
        <v>442.3566345863826</v>
      </c>
      <c r="F7" s="48"/>
      <c r="G7" s="48">
        <v>494.98923706019986</v>
      </c>
      <c r="H7" s="48">
        <v>550.42144238408173</v>
      </c>
      <c r="I7" s="48">
        <v>397.36798052606213</v>
      </c>
      <c r="J7" s="48">
        <v>328.87626911205348</v>
      </c>
      <c r="K7" s="48">
        <v>441.99638638711161</v>
      </c>
      <c r="L7" s="48">
        <v>358.35262276710108</v>
      </c>
      <c r="M7" s="48">
        <v>548.48207996592726</v>
      </c>
      <c r="N7" s="48">
        <v>390.73895633129501</v>
      </c>
      <c r="O7" s="48">
        <v>454.81377145249604</v>
      </c>
      <c r="P7" s="48"/>
      <c r="Q7" s="48">
        <v>197.84283636363637</v>
      </c>
      <c r="R7" s="48">
        <v>555.55143239922268</v>
      </c>
      <c r="S7" s="709">
        <f t="shared" si="0"/>
        <v>403.68477080991704</v>
      </c>
    </row>
    <row r="8" spans="1:19" x14ac:dyDescent="0.3">
      <c r="A8" s="89"/>
      <c r="B8" s="97" t="s">
        <v>140</v>
      </c>
      <c r="C8" s="48">
        <v>4.8554872215597626</v>
      </c>
      <c r="D8" s="48">
        <v>10.806322345520016</v>
      </c>
      <c r="E8" s="48">
        <v>0</v>
      </c>
      <c r="F8" s="48"/>
      <c r="G8" s="48">
        <v>1.9173051103190395</v>
      </c>
      <c r="H8" s="48">
        <v>2.9457943925233643</v>
      </c>
      <c r="I8" s="48">
        <v>2.7980817397894011</v>
      </c>
      <c r="J8" s="48">
        <v>0.49541864139020542</v>
      </c>
      <c r="K8" s="48">
        <v>0</v>
      </c>
      <c r="L8" s="48">
        <v>11.208089686098653</v>
      </c>
      <c r="M8" s="48">
        <v>6.8438337170601766</v>
      </c>
      <c r="N8" s="48">
        <v>2.6132650029708859</v>
      </c>
      <c r="O8" s="48">
        <v>8.9526267281105998</v>
      </c>
      <c r="P8" s="48"/>
      <c r="Q8" s="48">
        <v>5.4721835016835012</v>
      </c>
      <c r="R8" s="48">
        <v>3.0313615051767036</v>
      </c>
      <c r="S8" s="709">
        <f t="shared" si="0"/>
        <v>4.60269333690841</v>
      </c>
    </row>
    <row r="9" spans="1:19" x14ac:dyDescent="0.3">
      <c r="A9" s="89"/>
      <c r="B9" s="97" t="s">
        <v>141</v>
      </c>
      <c r="C9" s="48">
        <v>3.7697020923192328</v>
      </c>
      <c r="D9" s="48">
        <v>8.2121403601748888</v>
      </c>
      <c r="E9" s="48">
        <v>90.65714814082277</v>
      </c>
      <c r="F9" s="48"/>
      <c r="G9" s="48">
        <v>19.007984080820453</v>
      </c>
      <c r="H9" s="48">
        <v>43.743106220480357</v>
      </c>
      <c r="I9" s="48">
        <v>54.621522347925904</v>
      </c>
      <c r="J9" s="48">
        <v>49.73368088467614</v>
      </c>
      <c r="K9" s="48">
        <v>17.981227922624051</v>
      </c>
      <c r="L9" s="48">
        <v>59.412997282494381</v>
      </c>
      <c r="M9" s="48">
        <v>14.121668525311813</v>
      </c>
      <c r="N9" s="48">
        <v>33.509952465834822</v>
      </c>
      <c r="O9" s="48">
        <v>28.28986175115207</v>
      </c>
      <c r="P9" s="48"/>
      <c r="Q9" s="48">
        <v>11.682686186307521</v>
      </c>
      <c r="R9" s="48">
        <v>39.575198792951795</v>
      </c>
      <c r="S9" s="709">
        <f t="shared" si="0"/>
        <v>24.388302208625198</v>
      </c>
    </row>
    <row r="10" spans="1:19" x14ac:dyDescent="0.3">
      <c r="A10" s="89"/>
      <c r="B10" s="97" t="s">
        <v>142</v>
      </c>
      <c r="C10" s="48">
        <v>0</v>
      </c>
      <c r="D10" s="48">
        <v>1.3117916004622665</v>
      </c>
      <c r="E10" s="48">
        <v>0</v>
      </c>
      <c r="F10" s="48"/>
      <c r="G10" s="48">
        <v>0</v>
      </c>
      <c r="H10" s="48">
        <v>0</v>
      </c>
      <c r="I10" s="48">
        <v>0</v>
      </c>
      <c r="J10" s="48">
        <v>0</v>
      </c>
      <c r="K10" s="48">
        <v>0</v>
      </c>
      <c r="L10" s="48">
        <v>0</v>
      </c>
      <c r="M10" s="48">
        <v>1.4959643413660155</v>
      </c>
      <c r="N10" s="48">
        <v>0</v>
      </c>
      <c r="O10" s="48">
        <v>0</v>
      </c>
      <c r="P10" s="48"/>
      <c r="Q10" s="48">
        <v>0</v>
      </c>
      <c r="R10" s="48">
        <v>0</v>
      </c>
      <c r="S10" s="709">
        <f t="shared" si="0"/>
        <v>0.25087292550476237</v>
      </c>
    </row>
    <row r="11" spans="1:19" x14ac:dyDescent="0.3">
      <c r="A11" s="89"/>
      <c r="B11" s="97" t="s">
        <v>143</v>
      </c>
      <c r="C11" s="48">
        <v>14.012469585144018</v>
      </c>
      <c r="D11" s="48">
        <v>45.957060741423426</v>
      </c>
      <c r="E11" s="48">
        <v>38.751715168987552</v>
      </c>
      <c r="F11" s="48"/>
      <c r="G11" s="48">
        <v>0</v>
      </c>
      <c r="H11" s="48">
        <v>30.167052401598223</v>
      </c>
      <c r="I11" s="48">
        <v>80.921576586487134</v>
      </c>
      <c r="J11" s="48">
        <v>9.6342452660586417</v>
      </c>
      <c r="K11" s="48">
        <v>53.037189731031425</v>
      </c>
      <c r="L11" s="48">
        <v>165.18160040211981</v>
      </c>
      <c r="M11" s="48">
        <v>12.909061133054006</v>
      </c>
      <c r="N11" s="48">
        <v>55.03447237955853</v>
      </c>
      <c r="O11" s="48">
        <v>3.7504111286159523</v>
      </c>
      <c r="P11" s="48"/>
      <c r="Q11" s="48">
        <v>5.2976300617683032</v>
      </c>
      <c r="R11" s="48">
        <v>26.175017801608451</v>
      </c>
      <c r="S11" s="709">
        <f t="shared" si="0"/>
        <v>26.137614638268072</v>
      </c>
    </row>
    <row r="12" spans="1:19" x14ac:dyDescent="0.3">
      <c r="A12" s="89"/>
      <c r="B12" s="97" t="s">
        <v>144</v>
      </c>
      <c r="C12" s="48">
        <v>12.15835037857074</v>
      </c>
      <c r="D12" s="48">
        <v>6.0680802212464702</v>
      </c>
      <c r="E12" s="48">
        <v>9.623098654785732</v>
      </c>
      <c r="F12" s="48"/>
      <c r="G12" s="48">
        <v>0</v>
      </c>
      <c r="H12" s="48">
        <v>20.37431971895343</v>
      </c>
      <c r="I12" s="48">
        <v>38.489525995563078</v>
      </c>
      <c r="J12" s="48">
        <v>32.447527727205248</v>
      </c>
      <c r="K12" s="48">
        <v>0</v>
      </c>
      <c r="L12" s="48">
        <v>1.7733326970145216</v>
      </c>
      <c r="M12" s="48">
        <v>159.04292168863046</v>
      </c>
      <c r="N12" s="48">
        <v>11.848740149496287</v>
      </c>
      <c r="O12" s="48">
        <v>5.7466807393087889</v>
      </c>
      <c r="P12" s="48"/>
      <c r="Q12" s="48">
        <v>25.206642518811165</v>
      </c>
      <c r="R12" s="48">
        <v>9.6953933214067387</v>
      </c>
      <c r="S12" s="709">
        <f t="shared" si="0"/>
        <v>23.391662401103272</v>
      </c>
    </row>
    <row r="13" spans="1:19" x14ac:dyDescent="0.3">
      <c r="A13" s="89"/>
      <c r="B13" s="97" t="s">
        <v>145</v>
      </c>
      <c r="C13" s="48">
        <v>5.1255083496307385</v>
      </c>
      <c r="D13" s="48">
        <v>4.0807895474111371</v>
      </c>
      <c r="E13" s="48">
        <v>0</v>
      </c>
      <c r="F13" s="48"/>
      <c r="G13" s="48">
        <v>0</v>
      </c>
      <c r="H13" s="48">
        <v>0</v>
      </c>
      <c r="I13" s="48">
        <v>11.56140350877193</v>
      </c>
      <c r="J13" s="48">
        <v>0</v>
      </c>
      <c r="K13" s="48">
        <v>0.13624894869638352</v>
      </c>
      <c r="L13" s="48">
        <v>0</v>
      </c>
      <c r="M13" s="48">
        <v>1.6571241379310346</v>
      </c>
      <c r="N13" s="48">
        <v>3.7310925186870367</v>
      </c>
      <c r="O13" s="48">
        <v>15.103410138248849</v>
      </c>
      <c r="P13" s="48"/>
      <c r="Q13" s="48">
        <v>1.1834242424242425</v>
      </c>
      <c r="R13" s="48">
        <v>1.1360141645196451</v>
      </c>
      <c r="S13" s="709">
        <f t="shared" si="0"/>
        <v>2.6742117842097159</v>
      </c>
    </row>
    <row r="14" spans="1:19" x14ac:dyDescent="0.3">
      <c r="A14" s="89"/>
      <c r="B14" s="97" t="s">
        <v>146</v>
      </c>
      <c r="C14" s="48">
        <v>13.200268706730146</v>
      </c>
      <c r="D14" s="48">
        <v>32.557925471237311</v>
      </c>
      <c r="E14" s="48">
        <v>19.439059838556545</v>
      </c>
      <c r="F14" s="48"/>
      <c r="G14" s="48">
        <v>11.410454615031382</v>
      </c>
      <c r="H14" s="48">
        <v>10.431261271705196</v>
      </c>
      <c r="I14" s="48">
        <v>26.389283576148586</v>
      </c>
      <c r="J14" s="48">
        <v>6.1694783301476503</v>
      </c>
      <c r="K14" s="48">
        <v>17.601842579193576</v>
      </c>
      <c r="L14" s="48">
        <v>67.611538764694188</v>
      </c>
      <c r="M14" s="48">
        <v>38.52992520875825</v>
      </c>
      <c r="N14" s="48">
        <v>15.233594602262128</v>
      </c>
      <c r="O14" s="48">
        <v>34.454930875576039</v>
      </c>
      <c r="P14" s="48"/>
      <c r="Q14" s="48">
        <v>14.782561902475448</v>
      </c>
      <c r="R14" s="48">
        <v>12.377503587714303</v>
      </c>
      <c r="S14" s="709">
        <f t="shared" si="0"/>
        <v>19.241807335603106</v>
      </c>
    </row>
    <row r="15" spans="1:19" x14ac:dyDescent="0.3">
      <c r="A15" s="89"/>
      <c r="B15" s="97" t="s">
        <v>147</v>
      </c>
      <c r="C15" s="48">
        <v>22.30453421270575</v>
      </c>
      <c r="D15" s="48">
        <v>24.679505312983785</v>
      </c>
      <c r="E15" s="48">
        <v>0</v>
      </c>
      <c r="F15" s="48"/>
      <c r="G15" s="48">
        <v>14.70840698869476</v>
      </c>
      <c r="H15" s="48">
        <v>0</v>
      </c>
      <c r="I15" s="48">
        <v>0</v>
      </c>
      <c r="J15" s="48">
        <v>0</v>
      </c>
      <c r="K15" s="48">
        <v>22.357094827586202</v>
      </c>
      <c r="L15" s="48">
        <v>0</v>
      </c>
      <c r="M15" s="48">
        <v>26.933606398337375</v>
      </c>
      <c r="N15" s="48">
        <v>0</v>
      </c>
      <c r="O15" s="48">
        <v>0</v>
      </c>
      <c r="P15" s="48"/>
      <c r="Q15" s="48">
        <v>29.938253804713806</v>
      </c>
      <c r="R15" s="48">
        <v>0</v>
      </c>
      <c r="S15" s="709">
        <f t="shared" si="0"/>
        <v>14.990217447882213</v>
      </c>
    </row>
    <row r="16" spans="1:19" x14ac:dyDescent="0.3">
      <c r="A16" s="89"/>
      <c r="B16" s="97" t="s">
        <v>148</v>
      </c>
      <c r="C16" s="48">
        <v>38.924441717791403</v>
      </c>
      <c r="D16" s="48">
        <v>52.615929387331249</v>
      </c>
      <c r="E16" s="48">
        <v>94.40253164556961</v>
      </c>
      <c r="F16" s="48"/>
      <c r="G16" s="48">
        <v>62.12010277492292</v>
      </c>
      <c r="H16" s="48">
        <v>65.509457943925241</v>
      </c>
      <c r="I16" s="48">
        <v>80.448000000000008</v>
      </c>
      <c r="J16" s="48">
        <v>30.68603475513428</v>
      </c>
      <c r="K16" s="48">
        <v>74.305243902439031</v>
      </c>
      <c r="L16" s="48">
        <v>129.85506726457402</v>
      </c>
      <c r="M16" s="48">
        <v>33.743931034482756</v>
      </c>
      <c r="N16" s="48">
        <v>92.855763888888887</v>
      </c>
      <c r="O16" s="48">
        <v>76.804516129032265</v>
      </c>
      <c r="P16" s="48"/>
      <c r="Q16" s="48">
        <v>23.967500000000005</v>
      </c>
      <c r="R16" s="48">
        <v>71.041682600382401</v>
      </c>
      <c r="S16" s="709">
        <f t="shared" si="0"/>
        <v>54.064299505533313</v>
      </c>
    </row>
    <row r="17" spans="1:19" x14ac:dyDescent="0.3">
      <c r="A17" s="89"/>
      <c r="B17" s="97" t="s">
        <v>149</v>
      </c>
      <c r="C17" s="48">
        <v>8.3606453938681415</v>
      </c>
      <c r="D17" s="48">
        <v>5.8237715465236377</v>
      </c>
      <c r="E17" s="48">
        <v>4.8761867088607591</v>
      </c>
      <c r="F17" s="48"/>
      <c r="G17" s="48">
        <v>8.9617901423542037</v>
      </c>
      <c r="H17" s="48">
        <v>0.84485981308411218</v>
      </c>
      <c r="I17" s="48">
        <v>1.114736842105263</v>
      </c>
      <c r="J17" s="48">
        <v>0.84241706161137442</v>
      </c>
      <c r="K17" s="48">
        <v>1.3989268292682926</v>
      </c>
      <c r="L17" s="48">
        <v>4.5716591928251118</v>
      </c>
      <c r="M17" s="48">
        <v>11.882410124724872</v>
      </c>
      <c r="N17" s="48">
        <v>0</v>
      </c>
      <c r="O17" s="48">
        <v>1.3824884792626728</v>
      </c>
      <c r="P17" s="48"/>
      <c r="Q17" s="48">
        <v>1.5351739618406286</v>
      </c>
      <c r="R17" s="48">
        <v>0.91245167265242633</v>
      </c>
      <c r="S17" s="709">
        <f t="shared" si="0"/>
        <v>4.8837182550972749</v>
      </c>
    </row>
    <row r="18" spans="1:19" x14ac:dyDescent="0.3">
      <c r="A18" s="89"/>
      <c r="B18" s="97" t="s">
        <v>150</v>
      </c>
      <c r="C18" s="48">
        <v>21.237984984274178</v>
      </c>
      <c r="D18" s="48">
        <v>27.221673371147002</v>
      </c>
      <c r="E18" s="48">
        <v>13.785424638499153</v>
      </c>
      <c r="F18" s="48"/>
      <c r="G18" s="48">
        <v>5.9460431654676267</v>
      </c>
      <c r="H18" s="48">
        <v>9.3432983029354464</v>
      </c>
      <c r="I18" s="48">
        <v>32.828794951981401</v>
      </c>
      <c r="J18" s="48">
        <v>13.121136517283849</v>
      </c>
      <c r="K18" s="48">
        <v>34.979817073170729</v>
      </c>
      <c r="L18" s="48">
        <v>41.490762331838567</v>
      </c>
      <c r="M18" s="48">
        <v>20.133495617961369</v>
      </c>
      <c r="N18" s="48">
        <v>19.045403320085715</v>
      </c>
      <c r="O18" s="48">
        <v>24.88479262672811</v>
      </c>
      <c r="P18" s="48"/>
      <c r="Q18" s="48">
        <v>25.70990243249625</v>
      </c>
      <c r="R18" s="48">
        <v>7.6219806956529048</v>
      </c>
      <c r="S18" s="709">
        <f t="shared" si="0"/>
        <v>19.616100033705916</v>
      </c>
    </row>
    <row r="19" spans="1:19" x14ac:dyDescent="0.3">
      <c r="A19" s="89"/>
      <c r="B19" s="97" t="s">
        <v>151</v>
      </c>
      <c r="C19" s="48">
        <v>0</v>
      </c>
      <c r="D19" s="48">
        <v>21.054526349768651</v>
      </c>
      <c r="E19" s="48">
        <v>0</v>
      </c>
      <c r="F19" s="48"/>
      <c r="G19" s="48">
        <v>3.0967587632022044</v>
      </c>
      <c r="H19" s="48">
        <v>5.9770942549000265</v>
      </c>
      <c r="I19" s="48">
        <v>40.885137860133455</v>
      </c>
      <c r="J19" s="48">
        <v>0</v>
      </c>
      <c r="K19" s="48">
        <v>0.75884612394042072</v>
      </c>
      <c r="L19" s="48">
        <v>35.694210968194049</v>
      </c>
      <c r="M19" s="48">
        <v>0.51743751540576566</v>
      </c>
      <c r="N19" s="48">
        <v>0</v>
      </c>
      <c r="O19" s="48">
        <v>0</v>
      </c>
      <c r="P19" s="48"/>
      <c r="Q19" s="48">
        <v>12.610919304152638</v>
      </c>
      <c r="R19" s="48">
        <v>4.1726032893982685</v>
      </c>
      <c r="S19" s="709">
        <f t="shared" si="0"/>
        <v>7.2334212415747006</v>
      </c>
    </row>
    <row r="20" spans="1:19" x14ac:dyDescent="0.3">
      <c r="A20" s="89"/>
      <c r="B20" s="97" t="s">
        <v>152</v>
      </c>
      <c r="C20" s="48">
        <v>57.517482925210103</v>
      </c>
      <c r="D20" s="48">
        <v>62.660082737889823</v>
      </c>
      <c r="E20" s="48">
        <v>29.787416721481936</v>
      </c>
      <c r="F20" s="48"/>
      <c r="G20" s="48">
        <v>24.336622969101924</v>
      </c>
      <c r="H20" s="48">
        <v>0</v>
      </c>
      <c r="I20" s="48">
        <v>86.423278274648354</v>
      </c>
      <c r="J20" s="48">
        <v>20.310498336421503</v>
      </c>
      <c r="K20" s="48">
        <v>72.7268161925698</v>
      </c>
      <c r="L20" s="48">
        <v>196.80108653748067</v>
      </c>
      <c r="M20" s="48">
        <v>63.141445451210565</v>
      </c>
      <c r="N20" s="48">
        <v>7.2705224271998263</v>
      </c>
      <c r="O20" s="48">
        <v>183.97235023041475</v>
      </c>
      <c r="P20" s="48"/>
      <c r="Q20" s="48">
        <v>52.526045871136333</v>
      </c>
      <c r="R20" s="48">
        <v>34.950454590962039</v>
      </c>
      <c r="S20" s="709">
        <f t="shared" si="0"/>
        <v>52.020110064139466</v>
      </c>
    </row>
    <row r="21" spans="1:19" x14ac:dyDescent="0.3">
      <c r="A21" s="89"/>
      <c r="B21" s="97" t="s">
        <v>153</v>
      </c>
      <c r="C21" s="48">
        <v>22.009714652491791</v>
      </c>
      <c r="D21" s="48">
        <v>26.42310455817934</v>
      </c>
      <c r="E21" s="48">
        <v>43.451372008504755</v>
      </c>
      <c r="F21" s="48"/>
      <c r="G21" s="48">
        <v>21.12048238612757</v>
      </c>
      <c r="H21" s="48">
        <v>49.738814772384686</v>
      </c>
      <c r="I21" s="48">
        <v>23.062315789473686</v>
      </c>
      <c r="J21" s="48">
        <v>8.6992417061611373</v>
      </c>
      <c r="K21" s="48">
        <v>28.704585365853656</v>
      </c>
      <c r="L21" s="48">
        <v>33.969237668161433</v>
      </c>
      <c r="M21" s="48">
        <v>45.577468451944242</v>
      </c>
      <c r="N21" s="48">
        <v>47.830984477124183</v>
      </c>
      <c r="O21" s="48">
        <v>31.634654377880185</v>
      </c>
      <c r="P21" s="48"/>
      <c r="Q21" s="48">
        <v>31.097253562289566</v>
      </c>
      <c r="R21" s="48">
        <v>14.825506692160612</v>
      </c>
      <c r="S21" s="709">
        <f t="shared" si="0"/>
        <v>27.926537106961707</v>
      </c>
    </row>
    <row r="22" spans="1:19" x14ac:dyDescent="0.3">
      <c r="A22" s="89"/>
      <c r="B22" s="97" t="s">
        <v>154</v>
      </c>
      <c r="C22" s="48">
        <v>48.665679565729896</v>
      </c>
      <c r="D22" s="48">
        <v>38.102670086219909</v>
      </c>
      <c r="E22" s="48">
        <v>38.249949910996833</v>
      </c>
      <c r="F22" s="48"/>
      <c r="G22" s="48">
        <v>30.258570007216115</v>
      </c>
      <c r="H22" s="48">
        <v>19.891780658560275</v>
      </c>
      <c r="I22" s="48">
        <v>35.047229377266284</v>
      </c>
      <c r="J22" s="48">
        <v>14.683401707650908</v>
      </c>
      <c r="K22" s="48">
        <v>86.88779238856182</v>
      </c>
      <c r="L22" s="48">
        <v>10.762331838565023</v>
      </c>
      <c r="M22" s="48">
        <v>29.482777879677187</v>
      </c>
      <c r="N22" s="48">
        <v>29.020317142008317</v>
      </c>
      <c r="O22" s="48">
        <v>68.648322580645157</v>
      </c>
      <c r="P22" s="48"/>
      <c r="Q22" s="48">
        <v>17.389295999999998</v>
      </c>
      <c r="R22" s="48">
        <v>21.880475499004095</v>
      </c>
      <c r="S22" s="709">
        <f t="shared" si="0"/>
        <v>33.854272095172831</v>
      </c>
    </row>
    <row r="23" spans="1:19" x14ac:dyDescent="0.3">
      <c r="A23" s="89"/>
      <c r="B23" s="97" t="s">
        <v>155</v>
      </c>
      <c r="C23" s="48">
        <v>-64.131015457979487</v>
      </c>
      <c r="D23" s="48">
        <v>-49.953499480789212</v>
      </c>
      <c r="E23" s="48">
        <v>-226.6677403085443</v>
      </c>
      <c r="F23" s="48"/>
      <c r="G23" s="48">
        <v>-113.16295991778006</v>
      </c>
      <c r="H23" s="48">
        <v>-162.16190654205604</v>
      </c>
      <c r="I23" s="48">
        <v>413.02251451057549</v>
      </c>
      <c r="J23" s="48">
        <v>-107.57661927330174</v>
      </c>
      <c r="K23" s="48">
        <v>-120.05950378469302</v>
      </c>
      <c r="L23" s="48">
        <v>-239.69793721973093</v>
      </c>
      <c r="M23" s="48">
        <v>59.647197358767414</v>
      </c>
      <c r="N23" s="48">
        <v>-157.90097222222224</v>
      </c>
      <c r="O23" s="48">
        <v>-177.58912442396311</v>
      </c>
      <c r="P23" s="48"/>
      <c r="Q23" s="48">
        <v>-0.70368574635241521</v>
      </c>
      <c r="R23" s="48">
        <v>-294.74772466539196</v>
      </c>
      <c r="S23" s="709">
        <f t="shared" si="0"/>
        <v>-78.716787499192264</v>
      </c>
    </row>
    <row r="24" spans="1:19" ht="17.25" thickBot="1" x14ac:dyDescent="0.35">
      <c r="A24" s="89"/>
      <c r="B24" s="98" t="s">
        <v>156</v>
      </c>
      <c r="C24" s="84">
        <v>606.02453524586838</v>
      </c>
      <c r="D24" s="84">
        <v>629.34861078379572</v>
      </c>
      <c r="E24" s="84">
        <v>598.71279771490413</v>
      </c>
      <c r="F24" s="84"/>
      <c r="G24" s="84">
        <v>584.71079814567781</v>
      </c>
      <c r="H24" s="84">
        <v>647.226375593076</v>
      </c>
      <c r="I24" s="84">
        <v>1324.9813818869322</v>
      </c>
      <c r="J24" s="84">
        <v>408.12273077249267</v>
      </c>
      <c r="K24" s="84">
        <v>732.81251448735384</v>
      </c>
      <c r="L24" s="84">
        <v>876.9866001814305</v>
      </c>
      <c r="M24" s="84">
        <v>1074.1423485505507</v>
      </c>
      <c r="N24" s="84">
        <v>550.8320924831894</v>
      </c>
      <c r="O24" s="84">
        <v>760.84969281350834</v>
      </c>
      <c r="P24" s="84"/>
      <c r="Q24" s="84">
        <v>455.53862396738344</v>
      </c>
      <c r="R24" s="84">
        <v>508.19935194742118</v>
      </c>
      <c r="S24" s="710">
        <f t="shared" si="0"/>
        <v>640.24382369101477</v>
      </c>
    </row>
    <row r="25" spans="1:19" ht="17.25" thickTop="1" x14ac:dyDescent="0.3">
      <c r="A25" s="89"/>
      <c r="B25" s="96"/>
      <c r="C25" s="7"/>
      <c r="D25" s="7"/>
      <c r="E25" s="7"/>
      <c r="F25" s="7"/>
      <c r="G25" s="7"/>
      <c r="H25" s="7"/>
      <c r="I25" s="7"/>
      <c r="J25" s="7"/>
      <c r="K25" s="7"/>
      <c r="L25" s="7"/>
      <c r="M25" s="7"/>
      <c r="N25" s="7"/>
      <c r="O25" s="7"/>
      <c r="P25" s="7"/>
      <c r="Q25" s="7"/>
      <c r="R25" s="7"/>
      <c r="S25" s="709">
        <f t="shared" si="0"/>
        <v>0</v>
      </c>
    </row>
    <row r="26" spans="1:19" x14ac:dyDescent="0.3">
      <c r="A26" s="95" t="s">
        <v>131</v>
      </c>
      <c r="B26" s="96"/>
      <c r="C26" s="7"/>
      <c r="D26" s="7"/>
      <c r="E26" s="7"/>
      <c r="F26" s="7"/>
      <c r="G26" s="7"/>
      <c r="H26" s="7"/>
      <c r="I26" s="7"/>
      <c r="J26" s="7"/>
      <c r="K26" s="7"/>
      <c r="L26" s="7"/>
      <c r="M26" s="7"/>
      <c r="N26" s="7"/>
      <c r="O26" s="7"/>
      <c r="P26" s="7"/>
      <c r="Q26" s="7"/>
      <c r="R26" s="7"/>
      <c r="S26" s="709">
        <f t="shared" si="0"/>
        <v>0</v>
      </c>
    </row>
    <row r="27" spans="1:19" x14ac:dyDescent="0.3">
      <c r="A27" s="89"/>
      <c r="B27" s="99" t="s">
        <v>157</v>
      </c>
      <c r="C27" s="48">
        <v>0</v>
      </c>
      <c r="D27" s="48">
        <v>0</v>
      </c>
      <c r="E27" s="48">
        <v>0</v>
      </c>
      <c r="F27" s="48"/>
      <c r="G27" s="48">
        <v>0</v>
      </c>
      <c r="H27" s="48">
        <v>0</v>
      </c>
      <c r="I27" s="48">
        <v>0</v>
      </c>
      <c r="J27" s="48">
        <v>0</v>
      </c>
      <c r="K27" s="48">
        <v>0</v>
      </c>
      <c r="L27" s="48">
        <v>0</v>
      </c>
      <c r="M27" s="48">
        <v>0</v>
      </c>
      <c r="N27" s="48">
        <v>0</v>
      </c>
      <c r="O27" s="48">
        <v>0</v>
      </c>
      <c r="P27" s="48"/>
      <c r="Q27" s="48">
        <v>0</v>
      </c>
      <c r="R27" s="48">
        <v>0</v>
      </c>
      <c r="S27" s="709">
        <f t="shared" si="0"/>
        <v>0</v>
      </c>
    </row>
    <row r="28" spans="1:19" x14ac:dyDescent="0.3">
      <c r="A28" s="89"/>
      <c r="B28" s="99" t="s">
        <v>158</v>
      </c>
      <c r="C28" s="48">
        <v>-12.809815950920246</v>
      </c>
      <c r="D28" s="48">
        <v>-52.440290758047766</v>
      </c>
      <c r="E28" s="48">
        <v>0</v>
      </c>
      <c r="F28" s="48"/>
      <c r="G28" s="48">
        <v>0</v>
      </c>
      <c r="H28" s="48">
        <v>0</v>
      </c>
      <c r="I28" s="48">
        <v>0</v>
      </c>
      <c r="J28" s="48">
        <v>0</v>
      </c>
      <c r="K28" s="48">
        <v>0</v>
      </c>
      <c r="L28" s="48">
        <v>0</v>
      </c>
      <c r="M28" s="48">
        <v>-1.4379310344827587</v>
      </c>
      <c r="N28" s="48">
        <v>0</v>
      </c>
      <c r="O28" s="48">
        <v>0</v>
      </c>
      <c r="P28" s="48"/>
      <c r="Q28" s="48">
        <v>0</v>
      </c>
      <c r="R28" s="48">
        <v>0</v>
      </c>
      <c r="S28" s="709">
        <f t="shared" si="0"/>
        <v>-8.5017659524370135</v>
      </c>
    </row>
    <row r="29" spans="1:19" x14ac:dyDescent="0.3">
      <c r="A29" s="89"/>
      <c r="B29" s="99" t="s">
        <v>159</v>
      </c>
      <c r="C29" s="48">
        <v>-34.38159509202454</v>
      </c>
      <c r="D29" s="48">
        <v>-1.3686396677050883</v>
      </c>
      <c r="E29" s="48">
        <v>0</v>
      </c>
      <c r="F29" s="48"/>
      <c r="G29" s="48">
        <v>-4.1109969167523125E-3</v>
      </c>
      <c r="H29" s="48">
        <v>0</v>
      </c>
      <c r="I29" s="48">
        <v>-1.0877192982456141</v>
      </c>
      <c r="J29" s="48">
        <v>-0.84044233807266988</v>
      </c>
      <c r="K29" s="48">
        <v>0</v>
      </c>
      <c r="L29" s="48">
        <v>-19.390134529147982</v>
      </c>
      <c r="M29" s="48">
        <v>-7.3034482758620687</v>
      </c>
      <c r="N29" s="48">
        <v>-2.8611111111111112</v>
      </c>
      <c r="O29" s="48">
        <v>-12.599078341013826</v>
      </c>
      <c r="P29" s="48"/>
      <c r="Q29" s="48">
        <v>0</v>
      </c>
      <c r="R29" s="48">
        <v>-3.0707456978967493</v>
      </c>
      <c r="S29" s="709">
        <f t="shared" si="0"/>
        <v>-8.4683305862962097</v>
      </c>
    </row>
    <row r="30" spans="1:19" ht="17.25" thickBot="1" x14ac:dyDescent="0.35">
      <c r="A30" s="89"/>
      <c r="B30" s="98" t="s">
        <v>160</v>
      </c>
      <c r="C30" s="84">
        <v>-47.191411042944786</v>
      </c>
      <c r="D30" s="84">
        <v>-53.808930425752855</v>
      </c>
      <c r="E30" s="84">
        <v>0</v>
      </c>
      <c r="F30" s="84"/>
      <c r="G30" s="84">
        <v>-4.1109969167523125E-3</v>
      </c>
      <c r="H30" s="84">
        <v>0</v>
      </c>
      <c r="I30" s="84">
        <v>-1.0877192982456141</v>
      </c>
      <c r="J30" s="84">
        <v>-0.84044233807266988</v>
      </c>
      <c r="K30" s="84">
        <v>0</v>
      </c>
      <c r="L30" s="84">
        <v>-19.390134529147982</v>
      </c>
      <c r="M30" s="84">
        <v>-8.7413793103448274</v>
      </c>
      <c r="N30" s="84">
        <v>-2.8611111111111112</v>
      </c>
      <c r="O30" s="84">
        <v>-12.599078341013826</v>
      </c>
      <c r="P30" s="84"/>
      <c r="Q30" s="84">
        <v>0</v>
      </c>
      <c r="R30" s="84">
        <v>-3.0707456978967493</v>
      </c>
      <c r="S30" s="711">
        <f t="shared" si="0"/>
        <v>-16.970096538733223</v>
      </c>
    </row>
    <row r="31" spans="1:19" ht="17.25" thickTop="1" x14ac:dyDescent="0.3">
      <c r="A31" s="89"/>
      <c r="B31" s="96"/>
      <c r="C31" s="48"/>
      <c r="D31" s="48"/>
      <c r="E31" s="48"/>
      <c r="F31" s="48"/>
      <c r="G31" s="48"/>
      <c r="H31" s="48"/>
      <c r="I31" s="48"/>
      <c r="J31" s="48"/>
      <c r="K31" s="48"/>
      <c r="L31" s="48"/>
      <c r="M31" s="48"/>
      <c r="N31" s="48"/>
      <c r="O31" s="48"/>
      <c r="P31" s="48"/>
      <c r="Q31" s="48"/>
      <c r="R31" s="48"/>
      <c r="S31" s="709">
        <f t="shared" si="0"/>
        <v>0</v>
      </c>
    </row>
    <row r="32" spans="1:19" x14ac:dyDescent="0.3">
      <c r="A32" s="95" t="s">
        <v>132</v>
      </c>
      <c r="B32" s="96"/>
      <c r="C32" s="48"/>
      <c r="D32" s="48"/>
      <c r="E32" s="48"/>
      <c r="F32" s="48"/>
      <c r="G32" s="48"/>
      <c r="H32" s="48"/>
      <c r="I32" s="48"/>
      <c r="J32" s="48"/>
      <c r="K32" s="48"/>
      <c r="L32" s="48"/>
      <c r="M32" s="48"/>
      <c r="N32" s="48"/>
      <c r="O32" s="48"/>
      <c r="P32" s="48"/>
      <c r="Q32" s="48"/>
      <c r="R32" s="48"/>
      <c r="S32" s="709">
        <f t="shared" si="0"/>
        <v>0</v>
      </c>
    </row>
    <row r="33" spans="1:19" x14ac:dyDescent="0.3">
      <c r="A33" s="89"/>
      <c r="B33" s="97" t="s">
        <v>161</v>
      </c>
      <c r="C33" s="48">
        <v>86.199671685434296</v>
      </c>
      <c r="D33" s="48">
        <v>101.07900601919656</v>
      </c>
      <c r="E33" s="48">
        <v>53.41176236155065</v>
      </c>
      <c r="F33" s="48"/>
      <c r="G33" s="48">
        <v>50.573505280881676</v>
      </c>
      <c r="H33" s="48">
        <v>57.627637400485042</v>
      </c>
      <c r="I33" s="48">
        <v>119.9653888722702</v>
      </c>
      <c r="J33" s="48">
        <v>3.1360979462875198</v>
      </c>
      <c r="K33" s="48">
        <v>174.18019764507986</v>
      </c>
      <c r="L33" s="48">
        <v>187.34448430493273</v>
      </c>
      <c r="M33" s="48">
        <v>62.53295832595439</v>
      </c>
      <c r="N33" s="48">
        <v>17.159072341057637</v>
      </c>
      <c r="O33" s="48">
        <v>55.138847926267275</v>
      </c>
      <c r="P33" s="48"/>
      <c r="Q33" s="48">
        <v>88.443181389505227</v>
      </c>
      <c r="R33" s="48">
        <v>144.76262858940643</v>
      </c>
      <c r="S33" s="709">
        <f t="shared" si="0"/>
        <v>80.901315829853758</v>
      </c>
    </row>
    <row r="34" spans="1:19" x14ac:dyDescent="0.3">
      <c r="A34" s="89"/>
      <c r="B34" s="97" t="s">
        <v>162</v>
      </c>
      <c r="C34" s="48">
        <v>29.786942427733273</v>
      </c>
      <c r="D34" s="48">
        <v>79.271028037383175</v>
      </c>
      <c r="E34" s="48">
        <v>98.6875</v>
      </c>
      <c r="F34" s="48"/>
      <c r="G34" s="48">
        <v>30.66247184623122</v>
      </c>
      <c r="H34" s="48">
        <v>74.019723310890015</v>
      </c>
      <c r="I34" s="48">
        <v>107.42197081488769</v>
      </c>
      <c r="J34" s="48">
        <v>47.145820724587757</v>
      </c>
      <c r="K34" s="48">
        <v>26.887720773759465</v>
      </c>
      <c r="L34" s="48">
        <v>28.715032096854255</v>
      </c>
      <c r="M34" s="48">
        <v>38.399926632428468</v>
      </c>
      <c r="N34" s="48">
        <v>18.957980540701126</v>
      </c>
      <c r="O34" s="48">
        <v>9.8840402520455193</v>
      </c>
      <c r="P34" s="48"/>
      <c r="Q34" s="48">
        <v>63.597925925925928</v>
      </c>
      <c r="R34" s="48">
        <v>83.644071439174567</v>
      </c>
      <c r="S34" s="709">
        <f t="shared" si="0"/>
        <v>51.614405683194207</v>
      </c>
    </row>
    <row r="35" spans="1:19" x14ac:dyDescent="0.3">
      <c r="A35" s="100"/>
      <c r="B35" s="97" t="s">
        <v>163</v>
      </c>
      <c r="C35" s="48">
        <v>49.278301676177215</v>
      </c>
      <c r="D35" s="48">
        <v>81.838640381124506</v>
      </c>
      <c r="E35" s="48">
        <v>31.581635680379748</v>
      </c>
      <c r="F35" s="48"/>
      <c r="G35" s="48">
        <v>45.436531018346422</v>
      </c>
      <c r="H35" s="48">
        <v>7.4066257997521188</v>
      </c>
      <c r="I35" s="48">
        <v>19.777001694266819</v>
      </c>
      <c r="J35" s="48">
        <v>10.664109225101415</v>
      </c>
      <c r="K35" s="48">
        <v>60.914634146341463</v>
      </c>
      <c r="L35" s="48">
        <v>39.092891577415259</v>
      </c>
      <c r="M35" s="48">
        <v>47.309097578870144</v>
      </c>
      <c r="N35" s="48">
        <v>19.197805258467024</v>
      </c>
      <c r="O35" s="48">
        <v>22.793049938869558</v>
      </c>
      <c r="P35" s="48"/>
      <c r="Q35" s="48">
        <v>82.657450056116716</v>
      </c>
      <c r="R35" s="48">
        <v>26.489993331102983</v>
      </c>
      <c r="S35" s="709">
        <f t="shared" si="0"/>
        <v>46.244045577729047</v>
      </c>
    </row>
    <row r="36" spans="1:19" ht="17.25" thickBot="1" x14ac:dyDescent="0.35">
      <c r="A36" s="89"/>
      <c r="B36" s="98" t="s">
        <v>164</v>
      </c>
      <c r="C36" s="84">
        <v>165.2649157893448</v>
      </c>
      <c r="D36" s="84">
        <v>262.18867443770421</v>
      </c>
      <c r="E36" s="84">
        <v>183.68089804193039</v>
      </c>
      <c r="F36" s="84"/>
      <c r="G36" s="84">
        <v>126.67250814545932</v>
      </c>
      <c r="H36" s="84">
        <v>139.05398651112716</v>
      </c>
      <c r="I36" s="84">
        <v>247.1643613814247</v>
      </c>
      <c r="J36" s="84">
        <v>60.946027895976691</v>
      </c>
      <c r="K36" s="84">
        <v>261.98255256518081</v>
      </c>
      <c r="L36" s="84">
        <v>255.15240797920225</v>
      </c>
      <c r="M36" s="84">
        <v>148.24198253725299</v>
      </c>
      <c r="N36" s="84">
        <v>55.314858140225795</v>
      </c>
      <c r="O36" s="84">
        <v>87.815938117182355</v>
      </c>
      <c r="P36" s="84"/>
      <c r="Q36" s="84">
        <v>234.69855737154788</v>
      </c>
      <c r="R36" s="84">
        <v>254.89669335968398</v>
      </c>
      <c r="S36" s="710">
        <f t="shared" si="0"/>
        <v>178.75976709077699</v>
      </c>
    </row>
    <row r="37" spans="1:19" ht="17.25" thickTop="1" x14ac:dyDescent="0.3">
      <c r="A37" s="89"/>
      <c r="B37" s="96"/>
      <c r="C37" s="48"/>
      <c r="D37" s="48"/>
      <c r="E37" s="48"/>
      <c r="F37" s="48"/>
      <c r="G37" s="48"/>
      <c r="H37" s="48"/>
      <c r="I37" s="48"/>
      <c r="J37" s="48"/>
      <c r="K37" s="48"/>
      <c r="L37" s="48"/>
      <c r="M37" s="48"/>
      <c r="N37" s="48"/>
      <c r="O37" s="48"/>
      <c r="P37" s="48"/>
      <c r="Q37" s="48"/>
      <c r="R37" s="48"/>
      <c r="S37" s="709">
        <f t="shared" si="0"/>
        <v>0</v>
      </c>
    </row>
    <row r="38" spans="1:19" x14ac:dyDescent="0.3">
      <c r="A38" s="95" t="s">
        <v>133</v>
      </c>
      <c r="B38" s="96"/>
      <c r="C38" s="49"/>
      <c r="D38" s="49"/>
      <c r="E38" s="49"/>
      <c r="F38" s="49"/>
      <c r="G38" s="49"/>
      <c r="H38" s="49"/>
      <c r="I38" s="49"/>
      <c r="J38" s="49"/>
      <c r="K38" s="49"/>
      <c r="L38" s="49"/>
      <c r="M38" s="49"/>
      <c r="N38" s="49"/>
      <c r="O38" s="49"/>
      <c r="P38" s="49"/>
      <c r="Q38" s="49"/>
      <c r="R38" s="49"/>
      <c r="S38" s="712">
        <f t="shared" si="0"/>
        <v>0</v>
      </c>
    </row>
    <row r="39" spans="1:19" x14ac:dyDescent="0.3">
      <c r="A39" s="89"/>
      <c r="B39" s="97" t="s">
        <v>165</v>
      </c>
      <c r="C39" s="48">
        <v>229.11832392292263</v>
      </c>
      <c r="D39" s="48">
        <v>261.56137089165645</v>
      </c>
      <c r="E39" s="48">
        <v>368.25591246321204</v>
      </c>
      <c r="F39" s="48"/>
      <c r="G39" s="48">
        <v>310.81994948721876</v>
      </c>
      <c r="H39" s="48">
        <v>552.55814975580336</v>
      </c>
      <c r="I39" s="48">
        <v>779.34121133957478</v>
      </c>
      <c r="J39" s="48">
        <v>327.66520066487271</v>
      </c>
      <c r="K39" s="48">
        <v>781.39829802354927</v>
      </c>
      <c r="L39" s="48">
        <v>964.81942705080814</v>
      </c>
      <c r="M39" s="48">
        <v>391.23986302872237</v>
      </c>
      <c r="N39" s="48">
        <v>573.38605955219634</v>
      </c>
      <c r="O39" s="48">
        <v>811.42348270650632</v>
      </c>
      <c r="P39" s="48"/>
      <c r="Q39" s="48">
        <v>132.50813347421325</v>
      </c>
      <c r="R39" s="48">
        <v>419.3507312332585</v>
      </c>
      <c r="S39" s="709">
        <f t="shared" si="0"/>
        <v>372.10986767986003</v>
      </c>
    </row>
    <row r="40" spans="1:19" x14ac:dyDescent="0.3">
      <c r="A40" s="89"/>
      <c r="B40" s="97" t="s">
        <v>166</v>
      </c>
      <c r="C40" s="48">
        <v>13.745023265777915</v>
      </c>
      <c r="D40" s="48">
        <v>10.490641377398591</v>
      </c>
      <c r="E40" s="48">
        <v>14.931352901312989</v>
      </c>
      <c r="F40" s="48"/>
      <c r="G40" s="48">
        <v>0</v>
      </c>
      <c r="H40" s="48">
        <v>10.194194408814729</v>
      </c>
      <c r="I40" s="48">
        <v>12.739805956858469</v>
      </c>
      <c r="J40" s="48">
        <v>28.466188864707945</v>
      </c>
      <c r="K40" s="48">
        <v>96.407407450720157</v>
      </c>
      <c r="L40" s="48">
        <v>30.128323768985005</v>
      </c>
      <c r="M40" s="48">
        <v>9.2108884905585633</v>
      </c>
      <c r="N40" s="48">
        <v>13.082807263899925</v>
      </c>
      <c r="O40" s="48">
        <v>6.5094570650223442</v>
      </c>
      <c r="P40" s="48"/>
      <c r="Q40" s="48">
        <v>20.072255166414138</v>
      </c>
      <c r="R40" s="48">
        <v>14.853465971518371</v>
      </c>
      <c r="S40" s="709">
        <f t="shared" si="0"/>
        <v>16.603790800297094</v>
      </c>
    </row>
    <row r="41" spans="1:19" ht="17.25" thickBot="1" x14ac:dyDescent="0.35">
      <c r="A41" s="89"/>
      <c r="B41" s="98" t="s">
        <v>167</v>
      </c>
      <c r="C41" s="84">
        <v>242.86334718870054</v>
      </c>
      <c r="D41" s="84">
        <v>272.05201226905507</v>
      </c>
      <c r="E41" s="84">
        <v>383.18726536452505</v>
      </c>
      <c r="F41" s="84"/>
      <c r="G41" s="84">
        <v>310.81994948721876</v>
      </c>
      <c r="H41" s="84">
        <v>562.75234416461808</v>
      </c>
      <c r="I41" s="84">
        <v>792.08101729643329</v>
      </c>
      <c r="J41" s="84">
        <v>356.13138952958064</v>
      </c>
      <c r="K41" s="84">
        <v>877.80570547426942</v>
      </c>
      <c r="L41" s="84">
        <v>994.9477508197931</v>
      </c>
      <c r="M41" s="84">
        <v>400.45075151928091</v>
      </c>
      <c r="N41" s="84">
        <v>586.46886681609624</v>
      </c>
      <c r="O41" s="84">
        <v>817.93293977152871</v>
      </c>
      <c r="P41" s="84"/>
      <c r="Q41" s="84">
        <v>152.5803886406274</v>
      </c>
      <c r="R41" s="84">
        <v>434.20419720477685</v>
      </c>
      <c r="S41" s="710">
        <f t="shared" si="0"/>
        <v>388.71365848015711</v>
      </c>
    </row>
    <row r="42" spans="1:19" ht="17.25" thickTop="1" x14ac:dyDescent="0.3">
      <c r="A42" s="89"/>
      <c r="B42" s="96"/>
      <c r="C42" s="50"/>
      <c r="D42" s="50"/>
      <c r="E42" s="50"/>
      <c r="F42" s="50"/>
      <c r="G42" s="50"/>
      <c r="H42" s="50"/>
      <c r="I42" s="50"/>
      <c r="J42" s="50"/>
      <c r="K42" s="50"/>
      <c r="L42" s="50"/>
      <c r="M42" s="50"/>
      <c r="N42" s="50"/>
      <c r="O42" s="50"/>
      <c r="P42" s="50"/>
      <c r="Q42" s="50"/>
      <c r="R42" s="50"/>
      <c r="S42" s="713">
        <f t="shared" si="0"/>
        <v>0</v>
      </c>
    </row>
    <row r="43" spans="1:19" ht="17.25" thickBot="1" x14ac:dyDescent="0.35">
      <c r="A43" s="101" t="s">
        <v>207</v>
      </c>
      <c r="B43" s="102"/>
      <c r="C43" s="85">
        <v>966.96138718096904</v>
      </c>
      <c r="D43" s="85">
        <v>1109.7803670648022</v>
      </c>
      <c r="E43" s="85">
        <v>1165.5809611213595</v>
      </c>
      <c r="F43" s="85"/>
      <c r="G43" s="85">
        <v>1022.1991447814391</v>
      </c>
      <c r="H43" s="85">
        <v>1349.0327062688211</v>
      </c>
      <c r="I43" s="85">
        <v>2363.1390412665446</v>
      </c>
      <c r="J43" s="85">
        <v>824.35970585997734</v>
      </c>
      <c r="K43" s="85">
        <v>1872.6007725268041</v>
      </c>
      <c r="L43" s="85">
        <v>2107.6966244512778</v>
      </c>
      <c r="M43" s="85">
        <v>1614.0937032967397</v>
      </c>
      <c r="N43" s="85">
        <v>1189.7547063284005</v>
      </c>
      <c r="O43" s="85">
        <v>1653.9994923612055</v>
      </c>
      <c r="P43" s="85"/>
      <c r="Q43" s="85">
        <v>842.81756997955881</v>
      </c>
      <c r="R43" s="85">
        <v>1194.2294968139852</v>
      </c>
      <c r="S43" s="714">
        <f t="shared" si="0"/>
        <v>1190.7471527232158</v>
      </c>
    </row>
    <row r="44" spans="1:19" ht="17.25" thickTop="1" x14ac:dyDescent="0.3">
      <c r="A44" s="89"/>
      <c r="B44" s="96"/>
      <c r="C44" s="11"/>
      <c r="D44" s="11"/>
      <c r="E44" s="11"/>
      <c r="F44" s="11"/>
      <c r="G44" s="11"/>
      <c r="H44" s="11"/>
      <c r="I44" s="11"/>
      <c r="J44" s="11"/>
      <c r="K44" s="11"/>
      <c r="L44" s="11"/>
      <c r="M44" s="11"/>
      <c r="N44" s="11"/>
      <c r="O44" s="11"/>
      <c r="P44" s="11"/>
      <c r="Q44" s="11"/>
      <c r="R44" s="11"/>
      <c r="S44" s="715">
        <f t="shared" si="0"/>
        <v>0</v>
      </c>
    </row>
    <row r="45" spans="1:19" x14ac:dyDescent="0.3">
      <c r="A45" s="95" t="s">
        <v>135</v>
      </c>
      <c r="B45" s="96"/>
      <c r="C45" s="11"/>
      <c r="D45" s="11"/>
      <c r="E45" s="11"/>
      <c r="F45" s="11"/>
      <c r="G45" s="11"/>
      <c r="H45" s="11"/>
      <c r="I45" s="11"/>
      <c r="J45" s="11"/>
      <c r="K45" s="11"/>
      <c r="L45" s="11"/>
      <c r="M45" s="11"/>
      <c r="N45" s="11"/>
      <c r="O45" s="11"/>
      <c r="P45" s="11"/>
      <c r="Q45" s="11"/>
      <c r="R45" s="11"/>
      <c r="S45" s="715">
        <f t="shared" si="0"/>
        <v>0</v>
      </c>
    </row>
    <row r="46" spans="1:19" x14ac:dyDescent="0.3">
      <c r="A46" s="89"/>
      <c r="B46" s="96" t="s">
        <v>168</v>
      </c>
      <c r="C46" s="48">
        <v>1027.998773006135</v>
      </c>
      <c r="D46" s="48">
        <v>1035.214953271028</v>
      </c>
      <c r="E46" s="48">
        <v>1283.8860759493671</v>
      </c>
      <c r="F46" s="48"/>
      <c r="G46" s="48">
        <v>955.23535457348407</v>
      </c>
      <c r="H46" s="48">
        <v>812.41121495327104</v>
      </c>
      <c r="I46" s="48">
        <v>1200.5964912280701</v>
      </c>
      <c r="J46" s="48">
        <v>786.2243285939968</v>
      </c>
      <c r="K46" s="48">
        <v>1402.6280487804879</v>
      </c>
      <c r="L46" s="48">
        <v>1167.7668161434979</v>
      </c>
      <c r="M46" s="48">
        <v>1127.5689655172414</v>
      </c>
      <c r="N46" s="48">
        <v>968.375</v>
      </c>
      <c r="O46" s="48">
        <v>1144</v>
      </c>
      <c r="P46" s="48"/>
      <c r="Q46" s="48">
        <v>471.01</v>
      </c>
      <c r="R46" s="48">
        <v>954.28298279158696</v>
      </c>
      <c r="S46" s="709">
        <f t="shared" si="0"/>
        <v>959.95950082411116</v>
      </c>
    </row>
    <row r="47" spans="1:19" x14ac:dyDescent="0.3">
      <c r="A47" s="89"/>
      <c r="B47" s="96" t="s">
        <v>169</v>
      </c>
      <c r="C47" s="48">
        <v>55.3239263803681</v>
      </c>
      <c r="D47" s="48">
        <v>54.627206645898234</v>
      </c>
      <c r="E47" s="48">
        <v>147.71518987341773</v>
      </c>
      <c r="F47" s="48"/>
      <c r="G47" s="48">
        <v>113.16341212744091</v>
      </c>
      <c r="H47" s="48">
        <v>169.63738317757009</v>
      </c>
      <c r="I47" s="48">
        <v>18.933333333333334</v>
      </c>
      <c r="J47" s="48">
        <v>107.57661927330174</v>
      </c>
      <c r="K47" s="48">
        <v>113.70121951219512</v>
      </c>
      <c r="L47" s="48">
        <v>239.69506726457399</v>
      </c>
      <c r="M47" s="48">
        <v>29.348275862068967</v>
      </c>
      <c r="N47" s="48">
        <v>157.90277777777777</v>
      </c>
      <c r="O47" s="48">
        <v>191.41013824884791</v>
      </c>
      <c r="P47" s="48"/>
      <c r="Q47" s="48">
        <v>53.823999999999998</v>
      </c>
      <c r="R47" s="48">
        <v>298.19120458891013</v>
      </c>
      <c r="S47" s="709">
        <f t="shared" si="0"/>
        <v>102.23404756298564</v>
      </c>
    </row>
    <row r="48" spans="1:19" x14ac:dyDescent="0.3">
      <c r="A48" s="89"/>
      <c r="B48" s="96" t="s">
        <v>170</v>
      </c>
      <c r="C48" s="48">
        <v>22.085889570552148</v>
      </c>
      <c r="D48" s="48">
        <v>0</v>
      </c>
      <c r="E48" s="48">
        <v>107.57594936708861</v>
      </c>
      <c r="F48" s="48"/>
      <c r="G48" s="48">
        <v>0</v>
      </c>
      <c r="H48" s="48">
        <v>0</v>
      </c>
      <c r="I48" s="48">
        <v>0</v>
      </c>
      <c r="J48" s="48">
        <v>0</v>
      </c>
      <c r="K48" s="48">
        <v>7.6829268292682924</v>
      </c>
      <c r="L48" s="48">
        <v>0</v>
      </c>
      <c r="M48" s="48">
        <v>59.579310344827583</v>
      </c>
      <c r="N48" s="48">
        <v>0</v>
      </c>
      <c r="O48" s="48">
        <v>0</v>
      </c>
      <c r="P48" s="48"/>
      <c r="Q48" s="48">
        <v>3.16</v>
      </c>
      <c r="R48" s="48">
        <v>0</v>
      </c>
      <c r="S48" s="709">
        <f t="shared" si="0"/>
        <v>12.977395808806216</v>
      </c>
    </row>
    <row r="49" spans="1:19" x14ac:dyDescent="0.3">
      <c r="A49" s="89"/>
      <c r="B49" s="99" t="s">
        <v>157</v>
      </c>
      <c r="C49" s="48">
        <v>0</v>
      </c>
      <c r="D49" s="48">
        <v>0</v>
      </c>
      <c r="E49" s="48">
        <v>0</v>
      </c>
      <c r="F49" s="48"/>
      <c r="G49" s="48">
        <v>0</v>
      </c>
      <c r="H49" s="48">
        <v>0</v>
      </c>
      <c r="I49" s="48">
        <v>0</v>
      </c>
      <c r="J49" s="48">
        <v>0</v>
      </c>
      <c r="K49" s="48">
        <v>0</v>
      </c>
      <c r="L49" s="48">
        <v>0</v>
      </c>
      <c r="M49" s="48">
        <v>0</v>
      </c>
      <c r="N49" s="48">
        <v>0</v>
      </c>
      <c r="O49" s="48">
        <v>0</v>
      </c>
      <c r="P49" s="48"/>
      <c r="Q49" s="48">
        <v>0</v>
      </c>
      <c r="R49" s="48">
        <v>0</v>
      </c>
      <c r="S49" s="709">
        <f t="shared" si="0"/>
        <v>0</v>
      </c>
    </row>
    <row r="50" spans="1:19" x14ac:dyDescent="0.3">
      <c r="A50" s="89"/>
      <c r="B50" s="99" t="s">
        <v>158</v>
      </c>
      <c r="C50" s="48">
        <v>12.809815950920246</v>
      </c>
      <c r="D50" s="48">
        <v>52.440290758047766</v>
      </c>
      <c r="E50" s="48">
        <v>0</v>
      </c>
      <c r="F50" s="48"/>
      <c r="G50" s="48">
        <v>0</v>
      </c>
      <c r="H50" s="48">
        <v>0</v>
      </c>
      <c r="I50" s="48">
        <v>0</v>
      </c>
      <c r="J50" s="48">
        <v>0</v>
      </c>
      <c r="K50" s="48">
        <v>0</v>
      </c>
      <c r="L50" s="48">
        <v>0</v>
      </c>
      <c r="M50" s="48">
        <v>1.4379310344827587</v>
      </c>
      <c r="N50" s="48">
        <v>0</v>
      </c>
      <c r="O50" s="48">
        <v>0</v>
      </c>
      <c r="P50" s="48"/>
      <c r="Q50" s="48">
        <v>0</v>
      </c>
      <c r="R50" s="48">
        <v>0</v>
      </c>
      <c r="S50" s="709">
        <f t="shared" si="0"/>
        <v>8.5017659524370135</v>
      </c>
    </row>
    <row r="51" spans="1:19" x14ac:dyDescent="0.3">
      <c r="A51" s="89"/>
      <c r="B51" s="99" t="s">
        <v>159</v>
      </c>
      <c r="C51" s="48">
        <v>34.38159509202454</v>
      </c>
      <c r="D51" s="48">
        <v>1.3686396677050883</v>
      </c>
      <c r="E51" s="48">
        <v>0</v>
      </c>
      <c r="F51" s="48"/>
      <c r="G51" s="48">
        <v>4.1109969167523125E-3</v>
      </c>
      <c r="H51" s="48">
        <v>0</v>
      </c>
      <c r="I51" s="48">
        <v>1.0877192982456141</v>
      </c>
      <c r="J51" s="48">
        <v>0.84044233807266988</v>
      </c>
      <c r="K51" s="48">
        <v>0</v>
      </c>
      <c r="L51" s="48">
        <v>19.390134529147982</v>
      </c>
      <c r="M51" s="48">
        <v>7.3034482758620687</v>
      </c>
      <c r="N51" s="48">
        <v>2.8611111111111112</v>
      </c>
      <c r="O51" s="48">
        <v>12.599078341013826</v>
      </c>
      <c r="P51" s="48"/>
      <c r="Q51" s="48">
        <v>0</v>
      </c>
      <c r="R51" s="48">
        <v>3.0707456978967493</v>
      </c>
      <c r="S51" s="709">
        <f t="shared" si="0"/>
        <v>8.4683305862962097</v>
      </c>
    </row>
    <row r="52" spans="1:19" ht="17.25" thickBot="1" x14ac:dyDescent="0.35">
      <c r="A52" s="89"/>
      <c r="B52" s="98" t="s">
        <v>171</v>
      </c>
      <c r="C52" s="84">
        <v>1152.5999999999999</v>
      </c>
      <c r="D52" s="84">
        <v>1143.651090342679</v>
      </c>
      <c r="E52" s="84">
        <v>1539.1772151898736</v>
      </c>
      <c r="F52" s="84"/>
      <c r="G52" s="84">
        <v>1068.4028776978419</v>
      </c>
      <c r="H52" s="84">
        <v>982.04859813084113</v>
      </c>
      <c r="I52" s="84">
        <v>1220.6175438596492</v>
      </c>
      <c r="J52" s="84">
        <v>894.64139020537118</v>
      </c>
      <c r="K52" s="84">
        <v>1524.0121951219514</v>
      </c>
      <c r="L52" s="84">
        <v>1426.8520179372197</v>
      </c>
      <c r="M52" s="84">
        <v>1225.2379310344827</v>
      </c>
      <c r="N52" s="84">
        <v>1129.1388888888889</v>
      </c>
      <c r="O52" s="84">
        <v>1348.0092165898618</v>
      </c>
      <c r="P52" s="84"/>
      <c r="Q52" s="84">
        <v>527.99399999999991</v>
      </c>
      <c r="R52" s="84">
        <v>1255.5449330783938</v>
      </c>
      <c r="S52" s="710">
        <f t="shared" si="0"/>
        <v>1092.1410407346361</v>
      </c>
    </row>
    <row r="53" spans="1:19" ht="17.25" thickTop="1" x14ac:dyDescent="0.3">
      <c r="A53" s="89"/>
      <c r="B53" s="96"/>
      <c r="C53" s="11"/>
      <c r="D53" s="11"/>
      <c r="E53" s="11"/>
      <c r="F53" s="11"/>
      <c r="G53" s="11"/>
      <c r="H53" s="11"/>
      <c r="I53" s="11"/>
      <c r="J53" s="11"/>
      <c r="K53" s="11"/>
      <c r="L53" s="11"/>
      <c r="M53" s="11"/>
      <c r="N53" s="11"/>
      <c r="O53" s="11"/>
      <c r="P53" s="11"/>
      <c r="Q53" s="11"/>
      <c r="R53" s="11"/>
      <c r="S53" s="715">
        <f t="shared" si="0"/>
        <v>0</v>
      </c>
    </row>
    <row r="54" spans="1:19" x14ac:dyDescent="0.3">
      <c r="A54" s="95" t="s">
        <v>136</v>
      </c>
      <c r="B54" s="96"/>
      <c r="C54" s="11"/>
      <c r="D54" s="11"/>
      <c r="E54" s="11"/>
      <c r="F54" s="11"/>
      <c r="G54" s="11"/>
      <c r="H54" s="11"/>
      <c r="I54" s="11"/>
      <c r="J54" s="11"/>
      <c r="K54" s="11"/>
      <c r="L54" s="11"/>
      <c r="M54" s="11"/>
      <c r="N54" s="11"/>
      <c r="O54" s="11"/>
      <c r="P54" s="11"/>
      <c r="Q54" s="11"/>
      <c r="R54" s="11"/>
      <c r="S54" s="715">
        <f t="shared" si="0"/>
        <v>0</v>
      </c>
    </row>
    <row r="55" spans="1:19" x14ac:dyDescent="0.3">
      <c r="A55" s="89"/>
      <c r="B55" s="96" t="s">
        <v>172</v>
      </c>
      <c r="C55" s="48">
        <v>7.6687116564417179</v>
      </c>
      <c r="D55" s="48">
        <v>4.6728971962616823</v>
      </c>
      <c r="E55" s="48">
        <v>12.658227848101266</v>
      </c>
      <c r="F55" s="48"/>
      <c r="G55" s="48">
        <v>0</v>
      </c>
      <c r="H55" s="48">
        <v>7.4766355140186915</v>
      </c>
      <c r="I55" s="48">
        <v>310.5263157894737</v>
      </c>
      <c r="J55" s="48">
        <v>0</v>
      </c>
      <c r="K55" s="48">
        <v>0</v>
      </c>
      <c r="L55" s="48">
        <v>0</v>
      </c>
      <c r="M55" s="48">
        <v>133.36206896551724</v>
      </c>
      <c r="N55" s="48">
        <v>0</v>
      </c>
      <c r="O55" s="48">
        <v>13.824884792626728</v>
      </c>
      <c r="P55" s="48"/>
      <c r="Q55" s="48">
        <v>55</v>
      </c>
      <c r="R55" s="48">
        <v>3.4416826003824093</v>
      </c>
      <c r="S55" s="709">
        <f t="shared" si="0"/>
        <v>29.509065222510007</v>
      </c>
    </row>
    <row r="56" spans="1:19" x14ac:dyDescent="0.3">
      <c r="A56" s="89"/>
      <c r="B56" s="96" t="s">
        <v>173</v>
      </c>
      <c r="C56" s="48">
        <v>0</v>
      </c>
      <c r="D56" s="48">
        <v>0</v>
      </c>
      <c r="E56" s="48">
        <v>0</v>
      </c>
      <c r="F56" s="48"/>
      <c r="G56" s="48">
        <v>0</v>
      </c>
      <c r="H56" s="48">
        <v>0</v>
      </c>
      <c r="I56" s="48">
        <v>121.42974258075094</v>
      </c>
      <c r="J56" s="48">
        <v>0</v>
      </c>
      <c r="K56" s="48">
        <v>0</v>
      </c>
      <c r="L56" s="48">
        <v>0</v>
      </c>
      <c r="M56" s="48">
        <v>0</v>
      </c>
      <c r="N56" s="48">
        <v>0</v>
      </c>
      <c r="O56" s="48">
        <v>0</v>
      </c>
      <c r="P56" s="48"/>
      <c r="Q56" s="48">
        <v>0</v>
      </c>
      <c r="R56" s="48">
        <v>0</v>
      </c>
      <c r="S56" s="709">
        <f t="shared" si="0"/>
        <v>4.0743438468935738</v>
      </c>
    </row>
    <row r="57" spans="1:19" x14ac:dyDescent="0.3">
      <c r="A57" s="89"/>
      <c r="B57" s="103" t="s">
        <v>174</v>
      </c>
      <c r="C57" s="46">
        <v>7.6687116564417179</v>
      </c>
      <c r="D57" s="47">
        <v>4.6728971962616823</v>
      </c>
      <c r="E57" s="47">
        <v>12.658227848101266</v>
      </c>
      <c r="F57" s="47"/>
      <c r="G57" s="47">
        <v>0</v>
      </c>
      <c r="H57" s="47">
        <v>7.4766355140186915</v>
      </c>
      <c r="I57" s="47">
        <v>431.95605837022464</v>
      </c>
      <c r="J57" s="47">
        <v>0</v>
      </c>
      <c r="K57" s="47">
        <v>0</v>
      </c>
      <c r="L57" s="47">
        <v>0</v>
      </c>
      <c r="M57" s="47">
        <v>133.36206896551724</v>
      </c>
      <c r="N57" s="47">
        <v>0</v>
      </c>
      <c r="O57" s="47">
        <v>13.824884792626728</v>
      </c>
      <c r="P57" s="47"/>
      <c r="Q57" s="47">
        <v>55</v>
      </c>
      <c r="R57" s="47">
        <v>3.4416826003824093</v>
      </c>
      <c r="S57" s="710">
        <f t="shared" si="0"/>
        <v>33.583409069403579</v>
      </c>
    </row>
    <row r="58" spans="1:19" x14ac:dyDescent="0.3">
      <c r="A58" s="89"/>
      <c r="B58" s="96" t="s">
        <v>175</v>
      </c>
      <c r="C58" s="48">
        <v>279.04106748466256</v>
      </c>
      <c r="D58" s="48">
        <v>241.97779854620975</v>
      </c>
      <c r="E58" s="48">
        <v>306.66924683544306</v>
      </c>
      <c r="F58" s="48"/>
      <c r="G58" s="48">
        <v>356.96378211716342</v>
      </c>
      <c r="H58" s="48">
        <v>282.70162056074764</v>
      </c>
      <c r="I58" s="48">
        <v>242.09066666666666</v>
      </c>
      <c r="J58" s="48">
        <v>245.93883886255929</v>
      </c>
      <c r="K58" s="48">
        <v>327.00759512195123</v>
      </c>
      <c r="L58" s="48">
        <v>159.82562481315398</v>
      </c>
      <c r="M58" s="48">
        <v>421.89566896551719</v>
      </c>
      <c r="N58" s="48">
        <v>262.51636111111111</v>
      </c>
      <c r="O58" s="48">
        <v>251.74285714285713</v>
      </c>
      <c r="P58" s="48"/>
      <c r="Q58" s="48">
        <v>144.3074</v>
      </c>
      <c r="R58" s="48">
        <v>292.23326959847037</v>
      </c>
      <c r="S58" s="709">
        <f t="shared" si="0"/>
        <v>273.48630792716432</v>
      </c>
    </row>
    <row r="59" spans="1:19" x14ac:dyDescent="0.3">
      <c r="A59" s="89"/>
      <c r="B59" s="96" t="s">
        <v>176</v>
      </c>
      <c r="C59" s="48">
        <v>0</v>
      </c>
      <c r="D59" s="48">
        <v>0</v>
      </c>
      <c r="E59" s="48">
        <v>0</v>
      </c>
      <c r="F59" s="48"/>
      <c r="G59" s="48">
        <v>0</v>
      </c>
      <c r="H59" s="48">
        <v>0</v>
      </c>
      <c r="I59" s="48">
        <v>0</v>
      </c>
      <c r="J59" s="48">
        <v>0</v>
      </c>
      <c r="K59" s="48">
        <v>5.4212273969722453</v>
      </c>
      <c r="L59" s="48">
        <v>62.663170294214147</v>
      </c>
      <c r="M59" s="48">
        <v>15.411027439471754</v>
      </c>
      <c r="N59" s="48">
        <v>9.4583333333333339</v>
      </c>
      <c r="O59" s="48">
        <v>0</v>
      </c>
      <c r="P59" s="48"/>
      <c r="Q59" s="48">
        <v>0</v>
      </c>
      <c r="R59" s="48">
        <v>4.6124442504580712</v>
      </c>
      <c r="S59" s="709">
        <f t="shared" si="0"/>
        <v>3.5115085730750928</v>
      </c>
    </row>
    <row r="60" spans="1:19" x14ac:dyDescent="0.3">
      <c r="A60" s="89"/>
      <c r="B60" s="96" t="s">
        <v>177</v>
      </c>
      <c r="C60" s="48">
        <v>23.129314794474062</v>
      </c>
      <c r="D60" s="48">
        <v>69.748938080856448</v>
      </c>
      <c r="E60" s="48">
        <v>87.049343502768991</v>
      </c>
      <c r="F60" s="48"/>
      <c r="G60" s="48">
        <v>138.02545494303646</v>
      </c>
      <c r="H60" s="48">
        <v>136.40138847017047</v>
      </c>
      <c r="I60" s="48">
        <v>77.271640706126689</v>
      </c>
      <c r="J60" s="48">
        <v>36.973856910523693</v>
      </c>
      <c r="K60" s="48">
        <v>92.680470984020175</v>
      </c>
      <c r="L60" s="48">
        <v>97.397281470683936</v>
      </c>
      <c r="M60" s="48">
        <v>78.544406456346294</v>
      </c>
      <c r="N60" s="48">
        <v>87.342743983957206</v>
      </c>
      <c r="O60" s="48">
        <v>152.37675397347877</v>
      </c>
      <c r="P60" s="48"/>
      <c r="Q60" s="48">
        <v>40.574123232323238</v>
      </c>
      <c r="R60" s="48">
        <v>107.6865219597252</v>
      </c>
      <c r="S60" s="709">
        <f t="shared" si="0"/>
        <v>75.096087431450655</v>
      </c>
    </row>
    <row r="61" spans="1:19" x14ac:dyDescent="0.3">
      <c r="A61" s="89"/>
      <c r="B61" s="96" t="s">
        <v>178</v>
      </c>
      <c r="C61" s="48">
        <v>47.21499223618293</v>
      </c>
      <c r="D61" s="48">
        <v>0</v>
      </c>
      <c r="E61" s="48">
        <v>48.63804424817048</v>
      </c>
      <c r="F61" s="48"/>
      <c r="G61" s="48">
        <v>0</v>
      </c>
      <c r="H61" s="48">
        <v>0</v>
      </c>
      <c r="I61" s="48">
        <v>55.255942449581902</v>
      </c>
      <c r="J61" s="48">
        <v>0</v>
      </c>
      <c r="K61" s="48">
        <v>0</v>
      </c>
      <c r="L61" s="48">
        <v>16.558400272591896</v>
      </c>
      <c r="M61" s="48">
        <v>0</v>
      </c>
      <c r="N61" s="48">
        <v>0</v>
      </c>
      <c r="O61" s="48">
        <v>46.611342988808424</v>
      </c>
      <c r="P61" s="48"/>
      <c r="Q61" s="48">
        <v>12.961313131313132</v>
      </c>
      <c r="R61" s="48">
        <v>0</v>
      </c>
      <c r="S61" s="709">
        <f t="shared" si="0"/>
        <v>15.87550044104114</v>
      </c>
    </row>
    <row r="62" spans="1:19" x14ac:dyDescent="0.3">
      <c r="A62" s="89"/>
      <c r="B62" s="96" t="s">
        <v>179</v>
      </c>
      <c r="C62" s="48">
        <v>48.627906402502639</v>
      </c>
      <c r="D62" s="48">
        <v>0</v>
      </c>
      <c r="E62" s="48">
        <v>0</v>
      </c>
      <c r="F62" s="48"/>
      <c r="G62" s="48">
        <v>0</v>
      </c>
      <c r="H62" s="48">
        <v>126.34735805973642</v>
      </c>
      <c r="I62" s="48">
        <v>22.749730703686982</v>
      </c>
      <c r="J62" s="48">
        <v>45.963573338970491</v>
      </c>
      <c r="K62" s="48">
        <v>16.887092884167892</v>
      </c>
      <c r="L62" s="48">
        <v>20.273967084137173</v>
      </c>
      <c r="M62" s="48">
        <v>32.630977104591977</v>
      </c>
      <c r="N62" s="48">
        <v>24.694017857862246</v>
      </c>
      <c r="O62" s="48">
        <v>2.8647577936665432</v>
      </c>
      <c r="P62" s="48"/>
      <c r="Q62" s="48">
        <v>0</v>
      </c>
      <c r="R62" s="48">
        <v>149.82538659156398</v>
      </c>
      <c r="S62" s="709">
        <f t="shared" si="0"/>
        <v>35.026627477074214</v>
      </c>
    </row>
    <row r="63" spans="1:19" x14ac:dyDescent="0.3">
      <c r="A63" s="89"/>
      <c r="B63" s="103" t="s">
        <v>180</v>
      </c>
      <c r="C63" s="46">
        <v>398.01328091782216</v>
      </c>
      <c r="D63" s="47">
        <v>311.7267366270662</v>
      </c>
      <c r="E63" s="47">
        <v>442.35663458638254</v>
      </c>
      <c r="F63" s="47"/>
      <c r="G63" s="47">
        <v>494.98923706019991</v>
      </c>
      <c r="H63" s="47">
        <v>545.45036709065448</v>
      </c>
      <c r="I63" s="47">
        <v>397.36798052606218</v>
      </c>
      <c r="J63" s="47">
        <v>328.87626911205348</v>
      </c>
      <c r="K63" s="47">
        <v>441.99638638711156</v>
      </c>
      <c r="L63" s="47">
        <v>356.71844393478113</v>
      </c>
      <c r="M63" s="47">
        <v>548.48207996592714</v>
      </c>
      <c r="N63" s="47">
        <v>384.01145628626386</v>
      </c>
      <c r="O63" s="47">
        <v>453.59571189881092</v>
      </c>
      <c r="P63" s="47"/>
      <c r="Q63" s="47">
        <v>197.84283636363637</v>
      </c>
      <c r="R63" s="47">
        <v>554.35762240021768</v>
      </c>
      <c r="S63" s="710">
        <f t="shared" si="0"/>
        <v>402.99603184980532</v>
      </c>
    </row>
    <row r="64" spans="1:19" x14ac:dyDescent="0.3">
      <c r="A64" s="89"/>
      <c r="B64" s="96" t="s">
        <v>181</v>
      </c>
      <c r="C64" s="48">
        <v>3.7697020923192328</v>
      </c>
      <c r="D64" s="48">
        <v>8.2121403601748888</v>
      </c>
      <c r="E64" s="48">
        <v>90.65714814082277</v>
      </c>
      <c r="F64" s="48"/>
      <c r="G64" s="48">
        <v>19.007984080820453</v>
      </c>
      <c r="H64" s="48">
        <v>43.743106220480357</v>
      </c>
      <c r="I64" s="48">
        <v>54.621522347925904</v>
      </c>
      <c r="J64" s="48">
        <v>24.86684044233807</v>
      </c>
      <c r="K64" s="48">
        <v>17.981227922624051</v>
      </c>
      <c r="L64" s="48">
        <v>37.88833360536433</v>
      </c>
      <c r="M64" s="48">
        <v>14.121668525311813</v>
      </c>
      <c r="N64" s="48">
        <v>33.509952465834814</v>
      </c>
      <c r="O64" s="48">
        <v>28.28986175115207</v>
      </c>
      <c r="P64" s="48"/>
      <c r="Q64" s="48">
        <v>11.682686186307521</v>
      </c>
      <c r="R64" s="48">
        <v>39.575198792951795</v>
      </c>
      <c r="S64" s="709">
        <f t="shared" si="0"/>
        <v>21.970041083124848</v>
      </c>
    </row>
    <row r="65" spans="1:19" x14ac:dyDescent="0.3">
      <c r="A65" s="89"/>
      <c r="B65" s="96" t="s">
        <v>182</v>
      </c>
      <c r="C65" s="48">
        <v>0</v>
      </c>
      <c r="D65" s="48">
        <v>0</v>
      </c>
      <c r="E65" s="48">
        <v>0</v>
      </c>
      <c r="F65" s="48"/>
      <c r="G65" s="48">
        <v>0</v>
      </c>
      <c r="H65" s="48">
        <v>0</v>
      </c>
      <c r="I65" s="48">
        <v>0</v>
      </c>
      <c r="J65" s="48">
        <v>24.86684044233807</v>
      </c>
      <c r="K65" s="48">
        <v>0</v>
      </c>
      <c r="L65" s="48">
        <v>21.524663677130047</v>
      </c>
      <c r="M65" s="48">
        <v>0</v>
      </c>
      <c r="N65" s="48">
        <v>0</v>
      </c>
      <c r="O65" s="48">
        <v>0</v>
      </c>
      <c r="P65" s="48"/>
      <c r="Q65" s="48">
        <v>0</v>
      </c>
      <c r="R65" s="48">
        <v>0</v>
      </c>
      <c r="S65" s="709">
        <f t="shared" si="0"/>
        <v>2.418261125500353</v>
      </c>
    </row>
    <row r="66" spans="1:19" x14ac:dyDescent="0.3">
      <c r="A66" s="89"/>
      <c r="B66" s="103" t="s">
        <v>183</v>
      </c>
      <c r="C66" s="46">
        <v>3.7697020923192328</v>
      </c>
      <c r="D66" s="47">
        <v>8.2121403601748888</v>
      </c>
      <c r="E66" s="47">
        <v>90.65714814082277</v>
      </c>
      <c r="F66" s="47"/>
      <c r="G66" s="47">
        <v>19.007984080820453</v>
      </c>
      <c r="H66" s="47">
        <v>43.743106220480357</v>
      </c>
      <c r="I66" s="47">
        <v>54.621522347925904</v>
      </c>
      <c r="J66" s="47">
        <v>49.73368088467614</v>
      </c>
      <c r="K66" s="47">
        <v>17.981227922624051</v>
      </c>
      <c r="L66" s="47">
        <v>59.412997282494374</v>
      </c>
      <c r="M66" s="47">
        <v>14.121668525311813</v>
      </c>
      <c r="N66" s="47">
        <v>33.509952465834814</v>
      </c>
      <c r="O66" s="47">
        <v>28.28986175115207</v>
      </c>
      <c r="P66" s="47"/>
      <c r="Q66" s="47">
        <v>11.682686186307521</v>
      </c>
      <c r="R66" s="47">
        <v>39.575198792951795</v>
      </c>
      <c r="S66" s="710">
        <f t="shared" si="0"/>
        <v>24.388302208625198</v>
      </c>
    </row>
    <row r="67" spans="1:19" x14ac:dyDescent="0.3">
      <c r="A67" s="89"/>
      <c r="B67" s="96"/>
      <c r="C67" s="11"/>
      <c r="D67" s="11"/>
      <c r="E67" s="11"/>
      <c r="F67" s="11"/>
      <c r="G67" s="11"/>
      <c r="H67" s="11"/>
      <c r="I67" s="11"/>
      <c r="J67" s="11"/>
      <c r="K67" s="11"/>
      <c r="L67" s="11"/>
      <c r="M67" s="11"/>
      <c r="N67" s="11"/>
      <c r="O67" s="11"/>
      <c r="P67" s="11"/>
      <c r="Q67" s="11"/>
      <c r="R67" s="11"/>
      <c r="S67" s="715">
        <f t="shared" si="0"/>
        <v>0</v>
      </c>
    </row>
    <row r="68" spans="1:19" x14ac:dyDescent="0.3">
      <c r="A68" s="95" t="s">
        <v>137</v>
      </c>
      <c r="B68" s="96"/>
      <c r="C68" s="7"/>
      <c r="D68" s="7"/>
      <c r="E68" s="7"/>
      <c r="F68" s="7"/>
      <c r="G68" s="7"/>
      <c r="H68" s="7"/>
      <c r="I68" s="7"/>
      <c r="J68" s="7"/>
      <c r="K68" s="7"/>
      <c r="L68" s="7"/>
      <c r="M68" s="7"/>
      <c r="N68" s="7"/>
      <c r="O68" s="7"/>
      <c r="P68" s="7"/>
      <c r="Q68" s="7"/>
      <c r="R68" s="7"/>
      <c r="S68" s="709">
        <f t="shared" si="0"/>
        <v>0</v>
      </c>
    </row>
    <row r="69" spans="1:19" x14ac:dyDescent="0.3">
      <c r="A69" s="89"/>
      <c r="B69" s="97" t="s">
        <v>198</v>
      </c>
      <c r="C69" s="6">
        <v>104.29395092024541</v>
      </c>
      <c r="D69" s="6">
        <v>183.96469366562823</v>
      </c>
      <c r="E69" s="6">
        <v>143.45924050632911</v>
      </c>
      <c r="F69" s="6"/>
      <c r="G69" s="6">
        <v>128.78502569373074</v>
      </c>
      <c r="H69" s="6">
        <v>68.182654205607477</v>
      </c>
      <c r="I69" s="6">
        <v>108.05456140350879</v>
      </c>
      <c r="J69" s="6">
        <v>144.04235387045813</v>
      </c>
      <c r="K69" s="6">
        <v>-360.75100609756095</v>
      </c>
      <c r="L69" s="6">
        <v>-668.12260089686094</v>
      </c>
      <c r="M69" s="6">
        <v>62.580103448275864</v>
      </c>
      <c r="N69" s="6">
        <v>-2916.8968402777778</v>
      </c>
      <c r="O69" s="6">
        <v>253.65142857142857</v>
      </c>
      <c r="P69" s="6"/>
      <c r="Q69" s="6">
        <v>76.614360000000005</v>
      </c>
      <c r="R69" s="6">
        <v>60.786768642447427</v>
      </c>
      <c r="S69" s="709">
        <f t="shared" si="0"/>
        <v>-27.241479868142196</v>
      </c>
    </row>
    <row r="70" spans="1:19" x14ac:dyDescent="0.3">
      <c r="A70" s="89"/>
      <c r="B70" s="97" t="s">
        <v>199</v>
      </c>
      <c r="C70" s="6">
        <v>86.110092024539867</v>
      </c>
      <c r="D70" s="6">
        <v>21.048805815160954</v>
      </c>
      <c r="E70" s="6">
        <v>233.21626582278481</v>
      </c>
      <c r="F70" s="6"/>
      <c r="G70" s="6">
        <v>349.64697841726621</v>
      </c>
      <c r="H70" s="6">
        <v>34.373831775700936</v>
      </c>
      <c r="I70" s="6">
        <v>45.480701754385962</v>
      </c>
      <c r="J70" s="6">
        <v>30.015797788309637</v>
      </c>
      <c r="K70" s="6">
        <v>125.21036585365853</v>
      </c>
      <c r="L70" s="6">
        <v>0</v>
      </c>
      <c r="M70" s="6">
        <v>588.99662068965517</v>
      </c>
      <c r="N70" s="6">
        <v>28.472222222222221</v>
      </c>
      <c r="O70" s="6">
        <v>32.258064516129032</v>
      </c>
      <c r="P70" s="6"/>
      <c r="Q70" s="6">
        <v>33.458220000000004</v>
      </c>
      <c r="R70" s="6">
        <v>136.06118546845124</v>
      </c>
      <c r="S70" s="709">
        <f t="shared" ref="S70:S133" si="1">SUMPRODUCT(C70:R70,$C$87:$R$87)/SUM($C$87:$R$87)</f>
        <v>132.72775606310339</v>
      </c>
    </row>
    <row r="71" spans="1:19" x14ac:dyDescent="0.3">
      <c r="A71" s="89"/>
      <c r="B71" s="97" t="s">
        <v>185</v>
      </c>
      <c r="C71" s="6">
        <v>76.288343558282222</v>
      </c>
      <c r="D71" s="6">
        <v>179.12772585669782</v>
      </c>
      <c r="E71" s="6">
        <v>226.92721518987341</v>
      </c>
      <c r="F71" s="6"/>
      <c r="G71" s="6">
        <v>0</v>
      </c>
      <c r="H71" s="6">
        <v>90.734579439252343</v>
      </c>
      <c r="I71" s="6">
        <v>224.71929824561403</v>
      </c>
      <c r="J71" s="6">
        <v>182.4439178515008</v>
      </c>
      <c r="K71" s="6">
        <v>134.14634146341464</v>
      </c>
      <c r="L71" s="6">
        <v>408.85201793721973</v>
      </c>
      <c r="M71" s="6">
        <v>117.17586206896551</v>
      </c>
      <c r="N71" s="6">
        <v>224.17013888888889</v>
      </c>
      <c r="O71" s="6">
        <v>650.46082949308754</v>
      </c>
      <c r="P71" s="6"/>
      <c r="Q71" s="6">
        <v>113.78000000000002</v>
      </c>
      <c r="R71" s="6">
        <v>241.08413001912047</v>
      </c>
      <c r="S71" s="709">
        <f t="shared" si="1"/>
        <v>146.61502236873088</v>
      </c>
    </row>
    <row r="72" spans="1:19" x14ac:dyDescent="0.3">
      <c r="A72" s="89"/>
      <c r="B72" s="97" t="s">
        <v>186</v>
      </c>
      <c r="C72" s="6">
        <v>452.5165644171779</v>
      </c>
      <c r="D72" s="6">
        <v>452.35098650051918</v>
      </c>
      <c r="E72" s="6">
        <v>452.83227848101268</v>
      </c>
      <c r="F72" s="6"/>
      <c r="G72" s="6">
        <v>452.55292908530316</v>
      </c>
      <c r="H72" s="6">
        <v>452.40934579439249</v>
      </c>
      <c r="I72" s="6">
        <v>454.02807017543859</v>
      </c>
      <c r="J72" s="6">
        <v>452.22116903633491</v>
      </c>
      <c r="K72" s="6">
        <v>452.48780487804879</v>
      </c>
      <c r="L72" s="6">
        <v>452.47982062780267</v>
      </c>
      <c r="M72" s="6">
        <v>452.91034482758619</v>
      </c>
      <c r="N72" s="6">
        <v>452.60416666666669</v>
      </c>
      <c r="O72" s="6">
        <v>452.89400921658984</v>
      </c>
      <c r="P72" s="6"/>
      <c r="Q72" s="6">
        <v>452.34399999999999</v>
      </c>
      <c r="R72" s="6">
        <v>452.49139579349907</v>
      </c>
      <c r="S72" s="709">
        <f t="shared" si="1"/>
        <v>452.55121262067343</v>
      </c>
    </row>
    <row r="73" spans="1:19" x14ac:dyDescent="0.3">
      <c r="A73" s="89"/>
      <c r="B73" s="97" t="s">
        <v>187</v>
      </c>
      <c r="C73" s="6">
        <v>167.12638036809815</v>
      </c>
      <c r="D73" s="6">
        <v>250.6043613707165</v>
      </c>
      <c r="E73" s="6">
        <v>353.55696202531647</v>
      </c>
      <c r="F73" s="6"/>
      <c r="G73" s="6">
        <v>171.87255909558067</v>
      </c>
      <c r="H73" s="6">
        <v>237.07102803738317</v>
      </c>
      <c r="I73" s="6">
        <v>285.50526315789472</v>
      </c>
      <c r="J73" s="6">
        <v>132.52922590837284</v>
      </c>
      <c r="K73" s="6">
        <v>238.7469512195122</v>
      </c>
      <c r="L73" s="6">
        <v>458.55605381165918</v>
      </c>
      <c r="M73" s="6">
        <v>233.85862068965517</v>
      </c>
      <c r="N73" s="6">
        <v>261.85069444444446</v>
      </c>
      <c r="O73" s="6">
        <v>286.11520737327191</v>
      </c>
      <c r="P73" s="6"/>
      <c r="Q73" s="6">
        <v>151.02000000000001</v>
      </c>
      <c r="R73" s="6">
        <v>135.50860420650096</v>
      </c>
      <c r="S73" s="709">
        <f t="shared" si="1"/>
        <v>207.25135389686838</v>
      </c>
    </row>
    <row r="74" spans="1:19" x14ac:dyDescent="0.3">
      <c r="A74" s="89"/>
      <c r="B74" s="97" t="s">
        <v>209</v>
      </c>
      <c r="C74" s="6">
        <v>13.061963190184048</v>
      </c>
      <c r="D74" s="6">
        <v>11.839044652128765</v>
      </c>
      <c r="E74" s="6">
        <v>44.531645569620245</v>
      </c>
      <c r="F74" s="6"/>
      <c r="G74" s="6">
        <v>43.363823227132578</v>
      </c>
      <c r="H74" s="6">
        <v>32.577570093457943</v>
      </c>
      <c r="I74" s="6">
        <v>30.677192982456141</v>
      </c>
      <c r="J74" s="6">
        <v>37.804107424960506</v>
      </c>
      <c r="K74" s="6">
        <v>17.378048780487806</v>
      </c>
      <c r="L74" s="6">
        <v>164.60986547085201</v>
      </c>
      <c r="M74" s="6">
        <v>19.627586206896552</v>
      </c>
      <c r="N74" s="6">
        <v>53.15625</v>
      </c>
      <c r="O74" s="6">
        <v>60.34101382488479</v>
      </c>
      <c r="P74" s="6"/>
      <c r="Q74" s="6">
        <v>21.460999999999999</v>
      </c>
      <c r="R74" s="6">
        <v>55.453154875717019</v>
      </c>
      <c r="S74" s="709">
        <f t="shared" si="1"/>
        <v>31.989286555215447</v>
      </c>
    </row>
    <row r="75" spans="1:19" x14ac:dyDescent="0.3">
      <c r="A75" s="89"/>
      <c r="B75" s="97" t="s">
        <v>193</v>
      </c>
      <c r="C75" s="6">
        <v>495.30306748466262</v>
      </c>
      <c r="D75" s="6">
        <v>0</v>
      </c>
      <c r="E75" s="6">
        <v>3560.4620253164558</v>
      </c>
      <c r="F75" s="6"/>
      <c r="G75" s="6">
        <v>0</v>
      </c>
      <c r="H75" s="6">
        <v>1800.7551401869162</v>
      </c>
      <c r="I75" s="6">
        <v>1736.8421052631577</v>
      </c>
      <c r="J75" s="6">
        <v>1507.0110584518168</v>
      </c>
      <c r="K75" s="6">
        <v>1614.3536585365853</v>
      </c>
      <c r="L75" s="6">
        <v>1317.3991031390135</v>
      </c>
      <c r="M75" s="6">
        <v>0</v>
      </c>
      <c r="N75" s="6">
        <v>387.52777777777777</v>
      </c>
      <c r="O75" s="6">
        <v>232.7926267281106</v>
      </c>
      <c r="P75" s="6"/>
      <c r="Q75" s="6">
        <v>183.31200000000001</v>
      </c>
      <c r="R75" s="6">
        <v>838.08413001912049</v>
      </c>
      <c r="S75" s="709">
        <f t="shared" si="1"/>
        <v>700.71038380032962</v>
      </c>
    </row>
    <row r="76" spans="1:19" x14ac:dyDescent="0.3">
      <c r="A76" s="89"/>
      <c r="B76" s="97" t="s">
        <v>194</v>
      </c>
      <c r="C76" s="6">
        <v>618.23496932515343</v>
      </c>
      <c r="D76" s="6">
        <v>1545.6957424714435</v>
      </c>
      <c r="E76" s="6">
        <v>1966.7816455696202</v>
      </c>
      <c r="F76" s="6"/>
      <c r="G76" s="6">
        <v>575.23535457348407</v>
      </c>
      <c r="H76" s="6">
        <v>1480.9158878504672</v>
      </c>
      <c r="I76" s="6">
        <v>2334.1087719298243</v>
      </c>
      <c r="J76" s="6">
        <v>1116.8657187993681</v>
      </c>
      <c r="K76" s="6">
        <v>530.39634146341461</v>
      </c>
      <c r="L76" s="6">
        <v>598.04035874439467</v>
      </c>
      <c r="M76" s="6">
        <v>809.13965517241377</v>
      </c>
      <c r="N76" s="6">
        <v>371.55208333333331</v>
      </c>
      <c r="O76" s="6">
        <v>206.58064516129033</v>
      </c>
      <c r="P76" s="6"/>
      <c r="Q76" s="6">
        <v>1263.896</v>
      </c>
      <c r="R76" s="6">
        <v>1712.7820267686425</v>
      </c>
      <c r="S76" s="709">
        <f t="shared" si="1"/>
        <v>1051.3388274075819</v>
      </c>
    </row>
    <row r="77" spans="1:19" x14ac:dyDescent="0.3">
      <c r="A77" s="89"/>
      <c r="B77" s="97" t="s">
        <v>195</v>
      </c>
      <c r="C77" s="6">
        <v>423.46441717791413</v>
      </c>
      <c r="D77" s="6">
        <v>677.08203530633432</v>
      </c>
      <c r="E77" s="6">
        <v>306.57594936708858</v>
      </c>
      <c r="F77" s="6"/>
      <c r="G77" s="6">
        <v>306.74409044193214</v>
      </c>
      <c r="H77" s="6">
        <v>67.523364485981304</v>
      </c>
      <c r="I77" s="6">
        <v>156.55438596491229</v>
      </c>
      <c r="J77" s="6">
        <v>113.01895734597156</v>
      </c>
      <c r="K77" s="6">
        <v>528.92378048780483</v>
      </c>
      <c r="L77" s="6">
        <v>380.07174887892376</v>
      </c>
      <c r="M77" s="6">
        <v>368.08448275862071</v>
      </c>
      <c r="N77" s="6">
        <v>220.19444444444446</v>
      </c>
      <c r="O77" s="6">
        <v>178.81105990783411</v>
      </c>
      <c r="P77" s="6"/>
      <c r="Q77" s="6">
        <v>838.75300000000004</v>
      </c>
      <c r="R77" s="6">
        <v>236.97896749521985</v>
      </c>
      <c r="S77" s="709">
        <f t="shared" si="1"/>
        <v>403.40758182246293</v>
      </c>
    </row>
    <row r="78" spans="1:19" ht="17.25" thickBot="1" x14ac:dyDescent="0.35">
      <c r="A78" s="89"/>
      <c r="B78" s="97" t="s">
        <v>727</v>
      </c>
      <c r="C78" s="12">
        <v>2436.3997484662577</v>
      </c>
      <c r="D78" s="12">
        <v>3321.7133956386297</v>
      </c>
      <c r="E78" s="12">
        <v>7288.3432278481005</v>
      </c>
      <c r="F78" s="12"/>
      <c r="G78" s="12">
        <v>2028.2007605344297</v>
      </c>
      <c r="H78" s="12">
        <v>4264.5434018691585</v>
      </c>
      <c r="I78" s="12">
        <v>5375.9703508771918</v>
      </c>
      <c r="J78" s="12">
        <v>3715.9523064770933</v>
      </c>
      <c r="K78" s="12">
        <v>3280.8922865853656</v>
      </c>
      <c r="L78" s="12">
        <v>3111.8863677130048</v>
      </c>
      <c r="M78" s="12">
        <v>2652.373275862069</v>
      </c>
      <c r="N78" s="12">
        <v>-917.3690625000005</v>
      </c>
      <c r="O78" s="12">
        <v>2353.9048847926269</v>
      </c>
      <c r="P78" s="12"/>
      <c r="Q78" s="12">
        <v>3134.6385800000003</v>
      </c>
      <c r="R78" s="12">
        <v>3869.2303632887188</v>
      </c>
      <c r="S78" s="716">
        <f t="shared" si="1"/>
        <v>3099.3499446668238</v>
      </c>
    </row>
    <row r="79" spans="1:19" ht="17.25" thickTop="1" x14ac:dyDescent="0.3">
      <c r="A79" s="89"/>
      <c r="B79" s="96"/>
      <c r="C79" s="7"/>
      <c r="D79" s="7"/>
      <c r="E79" s="7"/>
      <c r="F79" s="7"/>
      <c r="G79" s="7"/>
      <c r="H79" s="7"/>
      <c r="I79" s="7"/>
      <c r="J79" s="7"/>
      <c r="K79" s="7"/>
      <c r="L79" s="7"/>
      <c r="M79" s="7"/>
      <c r="N79" s="7"/>
      <c r="O79" s="7"/>
      <c r="P79" s="7"/>
      <c r="Q79" s="7"/>
      <c r="R79" s="7"/>
      <c r="S79" s="709">
        <f t="shared" si="1"/>
        <v>0</v>
      </c>
    </row>
    <row r="80" spans="1:19" x14ac:dyDescent="0.3">
      <c r="A80" s="95" t="s">
        <v>138</v>
      </c>
      <c r="B80" s="96"/>
      <c r="C80" s="7"/>
      <c r="D80" s="7"/>
      <c r="E80" s="7"/>
      <c r="F80" s="7"/>
      <c r="G80" s="7"/>
      <c r="H80" s="7"/>
      <c r="I80" s="7"/>
      <c r="J80" s="7"/>
      <c r="K80" s="7"/>
      <c r="L80" s="7"/>
      <c r="M80" s="7"/>
      <c r="N80" s="7"/>
      <c r="O80" s="7"/>
      <c r="P80" s="7"/>
      <c r="Q80" s="7"/>
      <c r="R80" s="7"/>
      <c r="S80" s="709">
        <f t="shared" si="1"/>
        <v>0</v>
      </c>
    </row>
    <row r="81" spans="1:19" x14ac:dyDescent="0.3">
      <c r="A81" s="89"/>
      <c r="B81" s="97" t="s">
        <v>201</v>
      </c>
      <c r="C81" s="6">
        <v>104.32564595882813</v>
      </c>
      <c r="D81" s="6">
        <v>64.449865524911274</v>
      </c>
      <c r="E81" s="6">
        <v>5.1420892074695965</v>
      </c>
      <c r="F81" s="6"/>
      <c r="G81" s="6">
        <v>53.311868412618765</v>
      </c>
      <c r="H81" s="6">
        <v>55.979669871773353</v>
      </c>
      <c r="I81" s="6">
        <v>442.4972750034147</v>
      </c>
      <c r="J81" s="6">
        <v>55.614052522608048</v>
      </c>
      <c r="K81" s="6">
        <v>105.05909655339011</v>
      </c>
      <c r="L81" s="6">
        <v>0</v>
      </c>
      <c r="M81" s="6">
        <v>185.17664712907543</v>
      </c>
      <c r="N81" s="6">
        <v>0</v>
      </c>
      <c r="O81" s="6">
        <v>5.8413655357439271</v>
      </c>
      <c r="P81" s="6"/>
      <c r="Q81" s="6">
        <v>115.0666137229433</v>
      </c>
      <c r="R81" s="6">
        <v>27.852097896048473</v>
      </c>
      <c r="S81" s="709">
        <f t="shared" si="1"/>
        <v>88.255308431929549</v>
      </c>
    </row>
    <row r="82" spans="1:19" x14ac:dyDescent="0.3">
      <c r="A82" s="89"/>
      <c r="B82" s="97" t="s">
        <v>202</v>
      </c>
      <c r="C82" s="6">
        <v>1220.526108771285</v>
      </c>
      <c r="D82" s="6">
        <v>2318.6691667878813</v>
      </c>
      <c r="E82" s="6">
        <v>4347.204893341981</v>
      </c>
      <c r="F82" s="6"/>
      <c r="G82" s="6">
        <v>925.79537742377636</v>
      </c>
      <c r="H82" s="6">
        <v>3887.9171283531632</v>
      </c>
      <c r="I82" s="6">
        <v>5032.9891859845584</v>
      </c>
      <c r="J82" s="6">
        <v>3029.5761559928837</v>
      </c>
      <c r="K82" s="6">
        <v>2536.9233840599636</v>
      </c>
      <c r="L82" s="6">
        <v>1906.2463055092633</v>
      </c>
      <c r="M82" s="6">
        <v>579.24874252769359</v>
      </c>
      <c r="N82" s="6">
        <v>1046.5756168569771</v>
      </c>
      <c r="O82" s="6">
        <v>958.73998745848746</v>
      </c>
      <c r="P82" s="6"/>
      <c r="Q82" s="6">
        <v>3423.3273077189997</v>
      </c>
      <c r="R82" s="6">
        <v>3628.6354443745768</v>
      </c>
      <c r="S82" s="709">
        <f t="shared" si="1"/>
        <v>2278.4015738977942</v>
      </c>
    </row>
    <row r="83" spans="1:19" x14ac:dyDescent="0.3">
      <c r="A83" s="89"/>
      <c r="B83" s="97" t="s">
        <v>728</v>
      </c>
      <c r="C83" s="13">
        <v>1324.851754730113</v>
      </c>
      <c r="D83" s="13">
        <v>2383.1190323127926</v>
      </c>
      <c r="E83" s="13">
        <v>4352.3469825494503</v>
      </c>
      <c r="F83" s="13"/>
      <c r="G83" s="13">
        <v>979.10724583639512</v>
      </c>
      <c r="H83" s="13">
        <v>3943.8967982249364</v>
      </c>
      <c r="I83" s="13">
        <v>5475.4864609879733</v>
      </c>
      <c r="J83" s="13">
        <v>3085.1902085154916</v>
      </c>
      <c r="K83" s="13">
        <v>2641.9824806133538</v>
      </c>
      <c r="L83" s="13">
        <v>1906.2463055092633</v>
      </c>
      <c r="M83" s="13">
        <v>764.42538965676908</v>
      </c>
      <c r="N83" s="13">
        <v>1046.5756168569771</v>
      </c>
      <c r="O83" s="13">
        <v>964.58135299423134</v>
      </c>
      <c r="P83" s="13"/>
      <c r="Q83" s="13">
        <v>3538.3939214419429</v>
      </c>
      <c r="R83" s="13">
        <v>3656.4875422706255</v>
      </c>
      <c r="S83" s="711">
        <f t="shared" si="1"/>
        <v>2366.6568823297234</v>
      </c>
    </row>
    <row r="84" spans="1:19" ht="17.25" thickBot="1" x14ac:dyDescent="0.35">
      <c r="A84" s="89"/>
      <c r="B84" s="98" t="s">
        <v>729</v>
      </c>
      <c r="C84" s="8">
        <v>1111.5479937361447</v>
      </c>
      <c r="D84" s="12">
        <v>938.59436332583709</v>
      </c>
      <c r="E84" s="12">
        <v>2935.9962452986501</v>
      </c>
      <c r="F84" s="12"/>
      <c r="G84" s="12">
        <v>1049.0935146980346</v>
      </c>
      <c r="H84" s="12">
        <v>320.64660364422207</v>
      </c>
      <c r="I84" s="12">
        <v>-99.516110110781483</v>
      </c>
      <c r="J84" s="12">
        <v>630.76209796160174</v>
      </c>
      <c r="K84" s="12">
        <v>638.90980597201178</v>
      </c>
      <c r="L84" s="12">
        <v>1205.6400622037415</v>
      </c>
      <c r="M84" s="12">
        <v>1887.9478862052999</v>
      </c>
      <c r="N84" s="12">
        <v>-1963.9446793569778</v>
      </c>
      <c r="O84" s="12">
        <v>1389.3235317983956</v>
      </c>
      <c r="P84" s="12"/>
      <c r="Q84" s="12">
        <v>-403.75534144194262</v>
      </c>
      <c r="R84" s="12">
        <v>212.74282101809331</v>
      </c>
      <c r="S84" s="716">
        <f t="shared" si="1"/>
        <v>732.69306233710017</v>
      </c>
    </row>
    <row r="85" spans="1:19" ht="17.25" thickTop="1" x14ac:dyDescent="0.3">
      <c r="A85" s="89"/>
      <c r="B85" s="96"/>
      <c r="C85" s="7"/>
      <c r="D85" s="7"/>
      <c r="E85" s="7"/>
      <c r="F85" s="7"/>
      <c r="G85" s="7"/>
      <c r="H85" s="7"/>
      <c r="I85" s="7"/>
      <c r="J85" s="7"/>
      <c r="K85" s="7"/>
      <c r="L85" s="7"/>
      <c r="M85" s="7"/>
      <c r="N85" s="7"/>
      <c r="O85" s="7"/>
      <c r="P85" s="7"/>
      <c r="Q85" s="7"/>
      <c r="R85" s="7"/>
      <c r="S85" s="35">
        <f t="shared" si="1"/>
        <v>0</v>
      </c>
    </row>
    <row r="86" spans="1:19" x14ac:dyDescent="0.3">
      <c r="A86" s="95" t="s">
        <v>221</v>
      </c>
      <c r="B86" s="89"/>
      <c r="C86" s="6"/>
      <c r="D86" s="6"/>
      <c r="E86" s="6"/>
      <c r="F86" s="6"/>
      <c r="G86" s="6"/>
      <c r="H86" s="6"/>
      <c r="I86" s="6"/>
      <c r="J86" s="6"/>
      <c r="K86" s="6"/>
      <c r="L86" s="6"/>
      <c r="M86" s="6"/>
      <c r="N86" s="6"/>
      <c r="O86" s="6"/>
      <c r="P86" s="6"/>
      <c r="Q86" s="6"/>
      <c r="R86" s="6"/>
      <c r="S86" s="28">
        <f t="shared" si="1"/>
        <v>0</v>
      </c>
    </row>
    <row r="87" spans="1:19" x14ac:dyDescent="0.3">
      <c r="A87" s="104"/>
      <c r="B87" s="104" t="s">
        <v>224</v>
      </c>
      <c r="C87" s="14">
        <v>815</v>
      </c>
      <c r="D87" s="14">
        <v>481.5</v>
      </c>
      <c r="E87" s="14">
        <v>158</v>
      </c>
      <c r="F87" s="14"/>
      <c r="G87" s="14">
        <v>486.5</v>
      </c>
      <c r="H87" s="14">
        <v>267.5</v>
      </c>
      <c r="I87" s="14">
        <v>142.5</v>
      </c>
      <c r="J87" s="14">
        <v>316.5</v>
      </c>
      <c r="K87" s="14">
        <v>164</v>
      </c>
      <c r="L87" s="14">
        <v>111.5</v>
      </c>
      <c r="M87" s="14">
        <v>290</v>
      </c>
      <c r="N87" s="14">
        <v>144</v>
      </c>
      <c r="O87" s="14">
        <v>108.5</v>
      </c>
      <c r="P87" s="14"/>
      <c r="Q87" s="14">
        <v>500</v>
      </c>
      <c r="R87" s="14">
        <v>261.5</v>
      </c>
      <c r="S87" s="29">
        <f t="shared" si="1"/>
        <v>429.49540852366374</v>
      </c>
    </row>
    <row r="88" spans="1:19" x14ac:dyDescent="0.3">
      <c r="A88" s="104"/>
      <c r="B88" s="104" t="s">
        <v>225</v>
      </c>
      <c r="C88" s="53">
        <v>476.5</v>
      </c>
      <c r="D88" s="53">
        <v>390</v>
      </c>
      <c r="E88" s="53">
        <v>200</v>
      </c>
      <c r="F88" s="53"/>
      <c r="G88" s="53">
        <v>292.5</v>
      </c>
      <c r="H88" s="53">
        <v>206.5</v>
      </c>
      <c r="I88" s="53">
        <v>116</v>
      </c>
      <c r="J88" s="53">
        <v>142.5</v>
      </c>
      <c r="K88" s="53">
        <v>114</v>
      </c>
      <c r="L88" s="53">
        <v>175</v>
      </c>
      <c r="M88" s="53">
        <v>215</v>
      </c>
      <c r="N88" s="53">
        <v>132.5</v>
      </c>
      <c r="O88" s="53">
        <v>102.5</v>
      </c>
      <c r="P88" s="53"/>
      <c r="Q88" s="53">
        <v>275</v>
      </c>
      <c r="R88" s="53">
        <v>129.5</v>
      </c>
      <c r="S88" s="29">
        <f t="shared" si="1"/>
        <v>275.25965387332235</v>
      </c>
    </row>
    <row r="89" spans="1:19" x14ac:dyDescent="0.3">
      <c r="A89" s="104"/>
      <c r="B89" s="104" t="s">
        <v>226</v>
      </c>
      <c r="C89" s="53">
        <v>0</v>
      </c>
      <c r="D89" s="53">
        <v>0</v>
      </c>
      <c r="E89" s="53">
        <v>25</v>
      </c>
      <c r="F89" s="53"/>
      <c r="G89" s="53">
        <v>95</v>
      </c>
      <c r="H89" s="53">
        <v>35</v>
      </c>
      <c r="I89" s="53">
        <v>14.5</v>
      </c>
      <c r="J89" s="53">
        <v>64.5</v>
      </c>
      <c r="K89" s="53">
        <v>0</v>
      </c>
      <c r="L89" s="53">
        <v>27</v>
      </c>
      <c r="M89" s="53">
        <v>0</v>
      </c>
      <c r="N89" s="53">
        <v>41</v>
      </c>
      <c r="O89" s="53">
        <v>38</v>
      </c>
      <c r="P89" s="53"/>
      <c r="Q89" s="53">
        <v>0</v>
      </c>
      <c r="R89" s="53">
        <v>79</v>
      </c>
      <c r="S89" s="29">
        <f t="shared" si="1"/>
        <v>27.244290087120319</v>
      </c>
    </row>
    <row r="90" spans="1:19" x14ac:dyDescent="0.3">
      <c r="A90" s="104"/>
      <c r="B90" s="104" t="s">
        <v>227</v>
      </c>
      <c r="C90" s="53">
        <v>15</v>
      </c>
      <c r="D90" s="53">
        <v>8</v>
      </c>
      <c r="E90" s="53">
        <v>5.5</v>
      </c>
      <c r="F90" s="53"/>
      <c r="G90" s="53">
        <v>12.5</v>
      </c>
      <c r="H90" s="53">
        <v>6.5</v>
      </c>
      <c r="I90" s="53">
        <v>3.5</v>
      </c>
      <c r="J90" s="53">
        <v>5.5</v>
      </c>
      <c r="K90" s="53">
        <v>4</v>
      </c>
      <c r="L90" s="53">
        <v>21</v>
      </c>
      <c r="M90" s="53">
        <v>8</v>
      </c>
      <c r="N90" s="53">
        <v>3.5</v>
      </c>
      <c r="O90" s="53">
        <v>2.5</v>
      </c>
      <c r="P90" s="53"/>
      <c r="Q90" s="53">
        <v>15</v>
      </c>
      <c r="R90" s="53">
        <v>6.5</v>
      </c>
      <c r="S90" s="29">
        <f t="shared" si="1"/>
        <v>9.9595008241111369</v>
      </c>
    </row>
    <row r="91" spans="1:19" x14ac:dyDescent="0.3">
      <c r="A91" s="104"/>
      <c r="B91" s="104" t="s">
        <v>228</v>
      </c>
      <c r="C91" s="14">
        <v>837794</v>
      </c>
      <c r="D91" s="14">
        <v>463422</v>
      </c>
      <c r="E91" s="14">
        <v>200533</v>
      </c>
      <c r="F91" s="14"/>
      <c r="G91" s="14">
        <v>462523</v>
      </c>
      <c r="H91" s="14">
        <v>216850</v>
      </c>
      <c r="I91" s="14">
        <v>162005</v>
      </c>
      <c r="J91" s="14">
        <v>252864</v>
      </c>
      <c r="K91" s="14">
        <v>210042</v>
      </c>
      <c r="L91" s="14">
        <v>132010</v>
      </c>
      <c r="M91" s="14">
        <v>342855</v>
      </c>
      <c r="N91" s="14">
        <v>143970</v>
      </c>
      <c r="O91" s="14">
        <v>131330</v>
      </c>
      <c r="P91" s="14"/>
      <c r="Q91" s="14">
        <v>208064</v>
      </c>
      <c r="R91" s="14">
        <v>253586</v>
      </c>
      <c r="S91" s="29">
        <f t="shared" si="1"/>
        <v>395028.41464563221</v>
      </c>
    </row>
    <row r="92" spans="1:19" x14ac:dyDescent="0.3">
      <c r="A92" s="104"/>
      <c r="B92" s="104" t="s">
        <v>210</v>
      </c>
      <c r="C92" s="14">
        <v>800940.3205835477</v>
      </c>
      <c r="D92" s="14">
        <v>462680.23492605728</v>
      </c>
      <c r="E92" s="14">
        <v>194825.54851023824</v>
      </c>
      <c r="F92" s="14"/>
      <c r="G92" s="14">
        <v>462778.50422864844</v>
      </c>
      <c r="H92" s="14">
        <v>213621.09511154942</v>
      </c>
      <c r="I92" s="14">
        <v>161232.52870688375</v>
      </c>
      <c r="J92" s="14">
        <v>257703.6718127215</v>
      </c>
      <c r="K92" s="14">
        <v>218198.03678561701</v>
      </c>
      <c r="L92" s="14">
        <v>124124.68400494184</v>
      </c>
      <c r="M92" s="14">
        <v>332642.17728003539</v>
      </c>
      <c r="N92" s="14">
        <v>144409.00073195598</v>
      </c>
      <c r="O92" s="14">
        <v>127946.23355946635</v>
      </c>
      <c r="P92" s="14"/>
      <c r="Q92" s="14">
        <v>226759.62337926216</v>
      </c>
      <c r="R92" s="14">
        <v>247027.83293412469</v>
      </c>
      <c r="S92" s="29">
        <f t="shared" si="1"/>
        <v>388956.63478579011</v>
      </c>
    </row>
    <row r="93" spans="1:19" x14ac:dyDescent="0.3">
      <c r="A93" s="104"/>
      <c r="B93" s="104" t="s">
        <v>229</v>
      </c>
      <c r="C93" s="53">
        <v>836334</v>
      </c>
      <c r="D93" s="53">
        <v>463422</v>
      </c>
      <c r="E93" s="53">
        <v>199533</v>
      </c>
      <c r="F93" s="53"/>
      <c r="G93" s="53">
        <v>461523</v>
      </c>
      <c r="H93" s="53">
        <v>216850</v>
      </c>
      <c r="I93" s="53">
        <v>162005</v>
      </c>
      <c r="J93" s="53">
        <v>252744</v>
      </c>
      <c r="K93" s="53">
        <v>210042</v>
      </c>
      <c r="L93" s="53">
        <v>130860</v>
      </c>
      <c r="M93" s="53">
        <v>342855</v>
      </c>
      <c r="N93" s="53">
        <v>143870</v>
      </c>
      <c r="O93" s="53">
        <v>131230</v>
      </c>
      <c r="P93" s="53"/>
      <c r="Q93" s="53">
        <v>208064</v>
      </c>
      <c r="R93" s="53">
        <v>253586</v>
      </c>
      <c r="S93" s="29">
        <f t="shared" si="1"/>
        <v>394551.4061690605</v>
      </c>
    </row>
    <row r="94" spans="1:19" x14ac:dyDescent="0.3">
      <c r="A94" s="104"/>
      <c r="B94" s="104" t="s">
        <v>230</v>
      </c>
      <c r="C94" s="53">
        <v>799536.21467904409</v>
      </c>
      <c r="D94" s="53">
        <v>462680.23492605728</v>
      </c>
      <c r="E94" s="53">
        <v>193854.93426656924</v>
      </c>
      <c r="F94" s="53"/>
      <c r="G94" s="53">
        <v>461701.48363659717</v>
      </c>
      <c r="H94" s="53">
        <v>213621.09511154942</v>
      </c>
      <c r="I94" s="53">
        <v>161232.52870688375</v>
      </c>
      <c r="J94" s="53">
        <v>257579.36757912397</v>
      </c>
      <c r="K94" s="53">
        <v>218198.03678561701</v>
      </c>
      <c r="L94" s="53">
        <v>123018.21183618052</v>
      </c>
      <c r="M94" s="53">
        <v>332642.17728003539</v>
      </c>
      <c r="N94" s="53">
        <v>144313.99900422795</v>
      </c>
      <c r="O94" s="53">
        <v>127855.81419960274</v>
      </c>
      <c r="P94" s="53"/>
      <c r="Q94" s="53">
        <v>226759.62337926216</v>
      </c>
      <c r="R94" s="53">
        <v>247027.83293412469</v>
      </c>
      <c r="S94" s="29">
        <f t="shared" si="1"/>
        <v>388483.85904602282</v>
      </c>
    </row>
    <row r="95" spans="1:19" x14ac:dyDescent="0.3">
      <c r="A95" s="104"/>
      <c r="B95" s="104" t="s">
        <v>231</v>
      </c>
      <c r="C95" s="53">
        <v>1026.1766871165644</v>
      </c>
      <c r="D95" s="53">
        <v>962.45482866043619</v>
      </c>
      <c r="E95" s="53">
        <v>1262.867088607595</v>
      </c>
      <c r="F95" s="53"/>
      <c r="G95" s="53">
        <v>948.65981500513874</v>
      </c>
      <c r="H95" s="53">
        <v>810.65420560747668</v>
      </c>
      <c r="I95" s="53">
        <v>1136.8771929824561</v>
      </c>
      <c r="J95" s="53">
        <v>798.55924170616117</v>
      </c>
      <c r="K95" s="53">
        <v>1280.7439024390244</v>
      </c>
      <c r="L95" s="53">
        <v>1173.6322869955156</v>
      </c>
      <c r="M95" s="53">
        <v>1182.2586206896551</v>
      </c>
      <c r="N95" s="53">
        <v>999.09722222222217</v>
      </c>
      <c r="O95" s="53">
        <v>1209.4930875576038</v>
      </c>
      <c r="P95" s="53"/>
      <c r="Q95" s="53">
        <v>416.12799999999999</v>
      </c>
      <c r="R95" s="53">
        <v>969.73613766730398</v>
      </c>
      <c r="S95" s="29">
        <f t="shared" si="1"/>
        <v>944.88297621850722</v>
      </c>
    </row>
    <row r="96" spans="1:19" x14ac:dyDescent="0.3">
      <c r="A96" s="104"/>
      <c r="B96" s="104" t="s">
        <v>232</v>
      </c>
      <c r="C96" s="53">
        <v>981.02603028103567</v>
      </c>
      <c r="D96" s="53">
        <v>960.91429891185317</v>
      </c>
      <c r="E96" s="53">
        <v>1226.9299637124636</v>
      </c>
      <c r="F96" s="53"/>
      <c r="G96" s="53">
        <v>949.02668784500963</v>
      </c>
      <c r="H96" s="53">
        <v>798.58353312728752</v>
      </c>
      <c r="I96" s="53">
        <v>1131.456341802693</v>
      </c>
      <c r="J96" s="53">
        <v>813.83686438901725</v>
      </c>
      <c r="K96" s="53">
        <v>1330.4758340586402</v>
      </c>
      <c r="L96" s="53">
        <v>1103.3023483065517</v>
      </c>
      <c r="M96" s="53">
        <v>1147.0419906208117</v>
      </c>
      <c r="N96" s="53">
        <v>1002.1805486404719</v>
      </c>
      <c r="O96" s="53">
        <v>1178.3946009179976</v>
      </c>
      <c r="P96" s="53"/>
      <c r="Q96" s="53">
        <v>453.51924675852433</v>
      </c>
      <c r="R96" s="53">
        <v>944.65710491061066</v>
      </c>
      <c r="S96" s="29">
        <f t="shared" si="1"/>
        <v>934.78256518127512</v>
      </c>
    </row>
    <row r="97" spans="1:19" x14ac:dyDescent="0.3">
      <c r="A97" s="104"/>
      <c r="B97" s="104" t="s">
        <v>233</v>
      </c>
      <c r="C97" s="54">
        <v>3.6975000000000001E-2</v>
      </c>
      <c r="D97" s="54">
        <v>3.7533333333333328E-2</v>
      </c>
      <c r="E97" s="54">
        <v>3.8583333333333338E-2</v>
      </c>
      <c r="F97" s="54"/>
      <c r="G97" s="54">
        <v>3.7582810769103449E-2</v>
      </c>
      <c r="H97" s="54">
        <v>3.6993041180010788E-2</v>
      </c>
      <c r="I97" s="54">
        <v>3.9550000000000002E-2</v>
      </c>
      <c r="J97" s="54">
        <v>4.2091666666666666E-2</v>
      </c>
      <c r="K97" s="54">
        <v>4.0166666666666663E-2</v>
      </c>
      <c r="L97" s="54">
        <v>3.6515833333333338E-2</v>
      </c>
      <c r="M97" s="54">
        <v>3.5741666666666665E-2</v>
      </c>
      <c r="N97" s="54">
        <v>3.9549999999999995E-2</v>
      </c>
      <c r="O97" s="54">
        <v>3.7150000000000002E-2</v>
      </c>
      <c r="P97" s="54"/>
      <c r="Q97" s="54">
        <v>4.4833333333333336E-2</v>
      </c>
      <c r="R97" s="54">
        <v>3.8343066116736713E-2</v>
      </c>
      <c r="S97" s="42">
        <f t="shared" si="1"/>
        <v>3.8764761163413E-2</v>
      </c>
    </row>
    <row r="98" spans="1:19" x14ac:dyDescent="0.3">
      <c r="A98" s="104"/>
      <c r="B98" s="104" t="s">
        <v>234</v>
      </c>
      <c r="C98" s="15">
        <v>3.8539964347793214</v>
      </c>
      <c r="D98" s="15">
        <v>3.7354230190451236</v>
      </c>
      <c r="E98" s="15">
        <v>3.9782944242171738</v>
      </c>
      <c r="F98" s="15"/>
      <c r="G98" s="15">
        <v>3.7559269910886206</v>
      </c>
      <c r="H98" s="15">
        <v>3.7604994000265686</v>
      </c>
      <c r="I98" s="15">
        <v>3.9279577457434058</v>
      </c>
      <c r="J98" s="15">
        <v>4.1320413190458627</v>
      </c>
      <c r="K98" s="15">
        <v>3.7959680673652945</v>
      </c>
      <c r="L98" s="15">
        <v>3.8814639719914097</v>
      </c>
      <c r="M98" s="15">
        <v>3.6850397626157254</v>
      </c>
      <c r="N98" s="15">
        <v>3.9476483952558019</v>
      </c>
      <c r="O98" s="15">
        <v>3.8180138360458789</v>
      </c>
      <c r="P98" s="15"/>
      <c r="Q98" s="15">
        <v>4.0689673772159809</v>
      </c>
      <c r="R98" s="15">
        <v>3.9330871685989068</v>
      </c>
      <c r="S98" s="43">
        <f t="shared" si="1"/>
        <v>3.8706348727025639</v>
      </c>
    </row>
    <row r="99" spans="1:19" x14ac:dyDescent="0.3">
      <c r="A99" s="104"/>
      <c r="B99" s="104" t="s">
        <v>235</v>
      </c>
      <c r="C99" s="54">
        <v>3.2458333333333332E-2</v>
      </c>
      <c r="D99" s="54">
        <v>3.4483333333333338E-2</v>
      </c>
      <c r="E99" s="54">
        <v>3.2258333333333333E-2</v>
      </c>
      <c r="F99" s="54"/>
      <c r="G99" s="54">
        <v>3.4333425452125747E-2</v>
      </c>
      <c r="H99" s="54">
        <v>3.376688769573119E-2</v>
      </c>
      <c r="I99" s="54">
        <v>3.3199999999999993E-2</v>
      </c>
      <c r="J99" s="54">
        <v>3.3124999999999995E-2</v>
      </c>
      <c r="K99" s="54">
        <v>3.5824999999999996E-2</v>
      </c>
      <c r="L99" s="54">
        <v>3.1824999999999999E-2</v>
      </c>
      <c r="M99" s="54">
        <v>3.3616666666666663E-2</v>
      </c>
      <c r="N99" s="54">
        <v>3.3629166666666661E-2</v>
      </c>
      <c r="O99" s="54">
        <v>3.3208333333333333E-2</v>
      </c>
      <c r="P99" s="54"/>
      <c r="Q99" s="54">
        <v>3.6104166666666666E-2</v>
      </c>
      <c r="R99" s="54">
        <v>3.2615650202332307E-2</v>
      </c>
      <c r="S99" s="42">
        <f t="shared" si="1"/>
        <v>3.3742500738319713E-2</v>
      </c>
    </row>
    <row r="100" spans="1:19" x14ac:dyDescent="0.3">
      <c r="A100" s="104"/>
      <c r="B100" s="104" t="s">
        <v>236</v>
      </c>
      <c r="C100" s="15">
        <v>3.3829630877190442</v>
      </c>
      <c r="D100" s="15">
        <v>3.4411648689822445</v>
      </c>
      <c r="E100" s="15">
        <v>3.3219513984805866</v>
      </c>
      <c r="F100" s="15"/>
      <c r="G100" s="15">
        <v>3.4311004908203002</v>
      </c>
      <c r="H100" s="15">
        <v>3.4288561231160863</v>
      </c>
      <c r="I100" s="15">
        <v>3.3466591656635254</v>
      </c>
      <c r="J100" s="15">
        <v>3.2464847090265634</v>
      </c>
      <c r="K100" s="15">
        <v>3.411446321725415</v>
      </c>
      <c r="L100" s="15">
        <v>3.369480642410728</v>
      </c>
      <c r="M100" s="15">
        <v>3.4658954989626181</v>
      </c>
      <c r="N100" s="15">
        <v>3.3369940070041841</v>
      </c>
      <c r="O100" s="15">
        <v>3.400625152422148</v>
      </c>
      <c r="P100" s="15"/>
      <c r="Q100" s="15">
        <v>3.2774445640923879</v>
      </c>
      <c r="R100" s="15">
        <v>3.3441413875832224</v>
      </c>
      <c r="S100" s="43">
        <f t="shared" si="1"/>
        <v>3.3747961076369273</v>
      </c>
    </row>
    <row r="101" spans="1:19" x14ac:dyDescent="0.3">
      <c r="A101" s="104"/>
      <c r="B101" s="104" t="s">
        <v>237</v>
      </c>
      <c r="C101" s="16">
        <v>58</v>
      </c>
      <c r="D101" s="16">
        <v>349</v>
      </c>
      <c r="E101" s="16">
        <v>101</v>
      </c>
      <c r="F101" s="16"/>
      <c r="G101" s="16">
        <v>0</v>
      </c>
      <c r="H101" s="16">
        <v>80</v>
      </c>
      <c r="I101" s="16">
        <v>60</v>
      </c>
      <c r="J101" s="16">
        <v>110</v>
      </c>
      <c r="K101" s="16">
        <v>30</v>
      </c>
      <c r="L101" s="16">
        <v>95</v>
      </c>
      <c r="M101" s="16">
        <v>270</v>
      </c>
      <c r="N101" s="16">
        <v>87</v>
      </c>
      <c r="O101" s="16">
        <v>220</v>
      </c>
      <c r="P101" s="16"/>
      <c r="Q101" s="16">
        <v>185</v>
      </c>
      <c r="R101" s="16">
        <v>92</v>
      </c>
      <c r="S101" s="44">
        <f t="shared" si="1"/>
        <v>127.80904167647752</v>
      </c>
    </row>
    <row r="102" spans="1:19" x14ac:dyDescent="0.3">
      <c r="A102" s="104"/>
      <c r="B102" s="104" t="s">
        <v>238</v>
      </c>
      <c r="C102" s="16">
        <v>58</v>
      </c>
      <c r="D102" s="16">
        <v>269</v>
      </c>
      <c r="E102" s="16">
        <v>101</v>
      </c>
      <c r="F102" s="16"/>
      <c r="G102" s="16">
        <v>0</v>
      </c>
      <c r="H102" s="16">
        <v>60</v>
      </c>
      <c r="I102" s="16">
        <v>45</v>
      </c>
      <c r="J102" s="16">
        <v>110</v>
      </c>
      <c r="K102" s="16">
        <v>30</v>
      </c>
      <c r="L102" s="16">
        <v>95</v>
      </c>
      <c r="M102" s="16">
        <v>75</v>
      </c>
      <c r="N102" s="16">
        <v>71</v>
      </c>
      <c r="O102" s="16">
        <v>130</v>
      </c>
      <c r="P102" s="16"/>
      <c r="Q102" s="16">
        <v>185</v>
      </c>
      <c r="R102" s="16">
        <v>92</v>
      </c>
      <c r="S102" s="44">
        <f t="shared" si="1"/>
        <v>100.81904874028726</v>
      </c>
    </row>
    <row r="103" spans="1:19" x14ac:dyDescent="0.3">
      <c r="A103" s="104"/>
      <c r="B103" s="104"/>
      <c r="C103" s="16"/>
      <c r="D103" s="16"/>
      <c r="E103" s="16"/>
      <c r="F103" s="16"/>
      <c r="G103" s="16"/>
      <c r="H103" s="16"/>
      <c r="I103" s="16"/>
      <c r="J103" s="16"/>
      <c r="K103" s="16"/>
      <c r="L103" s="16"/>
      <c r="M103" s="16"/>
      <c r="N103" s="16"/>
      <c r="O103" s="16"/>
      <c r="P103" s="16"/>
      <c r="Q103" s="16"/>
      <c r="R103" s="16"/>
      <c r="S103" s="44">
        <f t="shared" si="1"/>
        <v>0</v>
      </c>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f t="shared" si="1"/>
        <v>0</v>
      </c>
    </row>
    <row r="105" spans="1:19" x14ac:dyDescent="0.3">
      <c r="A105" s="104"/>
      <c r="B105" s="89" t="s">
        <v>186</v>
      </c>
      <c r="C105" s="60">
        <v>454.6875</v>
      </c>
      <c r="D105" s="60">
        <v>454.6875</v>
      </c>
      <c r="E105" s="60">
        <v>454.6875</v>
      </c>
      <c r="F105" s="60"/>
      <c r="G105" s="60">
        <v>454.6875</v>
      </c>
      <c r="H105" s="60">
        <v>454.6875</v>
      </c>
      <c r="I105" s="60">
        <v>454.6875</v>
      </c>
      <c r="J105" s="60">
        <v>454.6875</v>
      </c>
      <c r="K105" s="60">
        <v>454.6875</v>
      </c>
      <c r="L105" s="60">
        <v>454.6875</v>
      </c>
      <c r="M105" s="60">
        <v>454.6875</v>
      </c>
      <c r="N105" s="60">
        <v>454.6875</v>
      </c>
      <c r="O105" s="60">
        <v>454.6875</v>
      </c>
      <c r="P105" s="60"/>
      <c r="Q105" s="60">
        <v>454.6875</v>
      </c>
      <c r="R105" s="60">
        <v>454.6875</v>
      </c>
      <c r="S105" s="45">
        <f t="shared" si="1"/>
        <v>454.6875</v>
      </c>
    </row>
    <row r="106" spans="1:19" x14ac:dyDescent="0.3">
      <c r="A106" s="104"/>
      <c r="B106" s="89" t="s">
        <v>731</v>
      </c>
      <c r="C106" s="60">
        <v>442.30769230769232</v>
      </c>
      <c r="D106" s="60">
        <v>442.30769230769232</v>
      </c>
      <c r="E106" s="60">
        <v>442.30769230769232</v>
      </c>
      <c r="F106" s="60"/>
      <c r="G106" s="60">
        <v>442.30769230769232</v>
      </c>
      <c r="H106" s="60">
        <v>442.30769230769232</v>
      </c>
      <c r="I106" s="60">
        <v>442.30769230769232</v>
      </c>
      <c r="J106" s="60">
        <v>442.30769230769232</v>
      </c>
      <c r="K106" s="60">
        <v>442.30769230769232</v>
      </c>
      <c r="L106" s="60">
        <v>442.30769230769232</v>
      </c>
      <c r="M106" s="60">
        <v>442.30769230769232</v>
      </c>
      <c r="N106" s="60">
        <v>442.30769230769232</v>
      </c>
      <c r="O106" s="60">
        <v>442.30769230769232</v>
      </c>
      <c r="P106" s="60"/>
      <c r="Q106" s="60">
        <v>442.30769230769232</v>
      </c>
      <c r="R106" s="60">
        <v>442.30769230769232</v>
      </c>
      <c r="S106" s="45">
        <f t="shared" si="1"/>
        <v>442.30769230769232</v>
      </c>
    </row>
    <row r="107" spans="1:19" x14ac:dyDescent="0.3">
      <c r="A107" s="104"/>
      <c r="B107" s="89" t="s">
        <v>96</v>
      </c>
      <c r="C107" s="60">
        <v>405</v>
      </c>
      <c r="D107" s="60">
        <v>405</v>
      </c>
      <c r="E107" s="60">
        <v>405</v>
      </c>
      <c r="F107" s="60"/>
      <c r="G107" s="60">
        <v>405</v>
      </c>
      <c r="H107" s="60">
        <v>405</v>
      </c>
      <c r="I107" s="60">
        <v>405</v>
      </c>
      <c r="J107" s="60">
        <v>405</v>
      </c>
      <c r="K107" s="60">
        <v>405</v>
      </c>
      <c r="L107" s="60">
        <v>405</v>
      </c>
      <c r="M107" s="60">
        <v>405</v>
      </c>
      <c r="N107" s="60">
        <v>405</v>
      </c>
      <c r="O107" s="60">
        <v>405</v>
      </c>
      <c r="P107" s="60"/>
      <c r="Q107" s="60">
        <v>405</v>
      </c>
      <c r="R107" s="60">
        <v>405</v>
      </c>
      <c r="S107" s="45">
        <f t="shared" si="1"/>
        <v>405</v>
      </c>
    </row>
    <row r="108" spans="1:19" x14ac:dyDescent="0.3">
      <c r="A108" s="104"/>
      <c r="B108" s="89" t="s">
        <v>95</v>
      </c>
      <c r="C108" s="60">
        <v>332.8125</v>
      </c>
      <c r="D108" s="60">
        <v>332.8125</v>
      </c>
      <c r="E108" s="60">
        <v>332.8125</v>
      </c>
      <c r="F108" s="60"/>
      <c r="G108" s="60">
        <v>332.8125</v>
      </c>
      <c r="H108" s="60">
        <v>332.8125</v>
      </c>
      <c r="I108" s="60">
        <v>332.8125</v>
      </c>
      <c r="J108" s="60">
        <v>332.8125</v>
      </c>
      <c r="K108" s="60">
        <v>332.8125</v>
      </c>
      <c r="L108" s="60">
        <v>332.8125</v>
      </c>
      <c r="M108" s="60">
        <v>332.8125</v>
      </c>
      <c r="N108" s="60">
        <v>332.8125</v>
      </c>
      <c r="O108" s="60">
        <v>332.8125</v>
      </c>
      <c r="P108" s="60"/>
      <c r="Q108" s="60">
        <v>332.8125</v>
      </c>
      <c r="R108" s="60">
        <v>332.8125</v>
      </c>
      <c r="S108" s="45">
        <f t="shared" si="1"/>
        <v>332.8125</v>
      </c>
    </row>
    <row r="109" spans="1:19" x14ac:dyDescent="0.3">
      <c r="A109" s="104"/>
      <c r="B109" s="89" t="s">
        <v>94</v>
      </c>
      <c r="C109" s="60">
        <v>164.6875</v>
      </c>
      <c r="D109" s="60">
        <v>164.6875</v>
      </c>
      <c r="E109" s="60">
        <v>164.6875</v>
      </c>
      <c r="F109" s="60"/>
      <c r="G109" s="60">
        <v>164.6875</v>
      </c>
      <c r="H109" s="60">
        <v>164.6875</v>
      </c>
      <c r="I109" s="60">
        <v>164.6875</v>
      </c>
      <c r="J109" s="60">
        <v>164.6875</v>
      </c>
      <c r="K109" s="60">
        <v>164.6875</v>
      </c>
      <c r="L109" s="60">
        <v>164.6875</v>
      </c>
      <c r="M109" s="60">
        <v>164.6875</v>
      </c>
      <c r="N109" s="60">
        <v>164.6875</v>
      </c>
      <c r="O109" s="60">
        <v>164.6875</v>
      </c>
      <c r="P109" s="60"/>
      <c r="Q109" s="60">
        <v>164.6875</v>
      </c>
      <c r="R109" s="60">
        <v>164.6875</v>
      </c>
      <c r="S109" s="45">
        <f t="shared" si="1"/>
        <v>164.6875</v>
      </c>
    </row>
    <row r="110" spans="1:19" x14ac:dyDescent="0.3">
      <c r="A110" s="89"/>
      <c r="B110" s="89" t="s">
        <v>188</v>
      </c>
      <c r="C110" s="60">
        <v>131.55000000000001</v>
      </c>
      <c r="D110" s="60">
        <v>131.55000000000001</v>
      </c>
      <c r="E110" s="60">
        <v>131.55000000000001</v>
      </c>
      <c r="F110" s="60"/>
      <c r="G110" s="60">
        <v>131.55000000000001</v>
      </c>
      <c r="H110" s="60">
        <v>131.55000000000001</v>
      </c>
      <c r="I110" s="60">
        <v>131.55000000000001</v>
      </c>
      <c r="J110" s="60">
        <v>131.55000000000001</v>
      </c>
      <c r="K110" s="60">
        <v>131.55000000000001</v>
      </c>
      <c r="L110" s="60">
        <v>131.55000000000001</v>
      </c>
      <c r="M110" s="60">
        <v>131.55000000000001</v>
      </c>
      <c r="N110" s="60">
        <v>131.55000000000001</v>
      </c>
      <c r="O110" s="60">
        <v>131.55000000000001</v>
      </c>
      <c r="P110" s="60"/>
      <c r="Q110" s="60">
        <v>131.55000000000001</v>
      </c>
      <c r="R110" s="60">
        <v>131.55000000000001</v>
      </c>
      <c r="S110" s="45">
        <f t="shared" si="1"/>
        <v>131.55000000000001</v>
      </c>
    </row>
    <row r="111" spans="1:19" x14ac:dyDescent="0.3">
      <c r="A111" s="89"/>
      <c r="B111" s="89" t="s">
        <v>239</v>
      </c>
      <c r="C111" s="60">
        <v>704.0625</v>
      </c>
      <c r="D111" s="60">
        <v>704.0625</v>
      </c>
      <c r="E111" s="60">
        <v>704.0625</v>
      </c>
      <c r="F111" s="60"/>
      <c r="G111" s="60">
        <v>704.0625</v>
      </c>
      <c r="H111" s="60">
        <v>704.0625</v>
      </c>
      <c r="I111" s="60">
        <v>704.0625</v>
      </c>
      <c r="J111" s="60">
        <v>704.0625</v>
      </c>
      <c r="K111" s="60">
        <v>704.0625</v>
      </c>
      <c r="L111" s="60">
        <v>704.0625</v>
      </c>
      <c r="M111" s="60">
        <v>704.0625</v>
      </c>
      <c r="N111" s="60">
        <v>704.0625</v>
      </c>
      <c r="O111" s="60">
        <v>704.0625</v>
      </c>
      <c r="P111" s="60"/>
      <c r="Q111" s="60">
        <v>704.0625</v>
      </c>
      <c r="R111" s="60">
        <v>704.0625</v>
      </c>
      <c r="S111" s="45">
        <f t="shared" si="1"/>
        <v>704.0625</v>
      </c>
    </row>
    <row r="112" spans="1:19" x14ac:dyDescent="0.3">
      <c r="A112" s="89"/>
      <c r="B112" s="89"/>
      <c r="C112" s="16"/>
      <c r="D112" s="7"/>
      <c r="E112" s="7"/>
      <c r="F112" s="7"/>
      <c r="G112" s="7"/>
      <c r="H112" s="7"/>
      <c r="I112" s="7"/>
      <c r="J112" s="7"/>
      <c r="K112" s="7"/>
      <c r="L112" s="7"/>
      <c r="M112" s="7"/>
      <c r="N112" s="7"/>
      <c r="O112" s="7"/>
      <c r="P112" s="7"/>
      <c r="Q112" s="7"/>
      <c r="R112" s="7"/>
      <c r="S112" s="35">
        <f t="shared" si="1"/>
        <v>0</v>
      </c>
    </row>
    <row r="113" spans="1:19" x14ac:dyDescent="0.3">
      <c r="A113" s="95" t="s">
        <v>223</v>
      </c>
      <c r="B113" s="96"/>
      <c r="C113" s="7"/>
      <c r="D113" s="7"/>
      <c r="E113" s="7"/>
      <c r="F113" s="7"/>
      <c r="G113" s="7"/>
      <c r="H113" s="7"/>
      <c r="I113" s="7"/>
      <c r="J113" s="7"/>
      <c r="K113" s="7"/>
      <c r="L113" s="7"/>
      <c r="M113" s="7"/>
      <c r="N113" s="7"/>
      <c r="O113" s="7"/>
      <c r="P113" s="7"/>
      <c r="Q113" s="7"/>
      <c r="R113" s="7"/>
      <c r="S113" s="35">
        <f t="shared" si="1"/>
        <v>0</v>
      </c>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f t="shared" si="1"/>
        <v>0</v>
      </c>
    </row>
    <row r="115" spans="1:19" x14ac:dyDescent="0.3">
      <c r="A115" s="105"/>
      <c r="B115" s="97" t="s">
        <v>241</v>
      </c>
      <c r="C115" s="18">
        <v>251.28132518195048</v>
      </c>
      <c r="D115" s="18">
        <v>113.30666528942203</v>
      </c>
      <c r="E115" s="18">
        <v>52.9192125</v>
      </c>
      <c r="F115" s="18"/>
      <c r="G115" s="18">
        <v>0</v>
      </c>
      <c r="H115" s="18">
        <v>61.169344086021503</v>
      </c>
      <c r="I115" s="18">
        <v>40.72253481308411</v>
      </c>
      <c r="J115" s="18">
        <v>202.09713948919449</v>
      </c>
      <c r="K115" s="18">
        <v>354.6593206896552</v>
      </c>
      <c r="L115" s="18">
        <v>75.354113133208259</v>
      </c>
      <c r="M115" s="18">
        <v>58.799143271489356</v>
      </c>
      <c r="N115" s="18">
        <v>40.29247174331551</v>
      </c>
      <c r="O115" s="18">
        <v>15.842788728571428</v>
      </c>
      <c r="P115" s="18"/>
      <c r="Q115" s="18">
        <v>225.12477890011223</v>
      </c>
      <c r="R115" s="18">
        <v>87.127775202780995</v>
      </c>
      <c r="S115" s="43">
        <f t="shared" si="1"/>
        <v>136.64407941304697</v>
      </c>
    </row>
    <row r="116" spans="1:19" x14ac:dyDescent="0.3">
      <c r="A116" s="105"/>
      <c r="B116" s="97" t="s">
        <v>242</v>
      </c>
      <c r="C116" s="18">
        <v>4805.570596797671</v>
      </c>
      <c r="D116" s="18">
        <v>3408.720828789531</v>
      </c>
      <c r="E116" s="18">
        <v>1953.8203125</v>
      </c>
      <c r="F116" s="18"/>
      <c r="G116" s="18">
        <v>2041.3936170212767</v>
      </c>
      <c r="H116" s="18">
        <v>5625.1612903225805</v>
      </c>
      <c r="I116" s="18">
        <v>3350.4626168224299</v>
      </c>
      <c r="J116" s="18">
        <v>4105.9135559921415</v>
      </c>
      <c r="K116" s="18">
        <v>4762.2758620689656</v>
      </c>
      <c r="L116" s="18">
        <v>2770.0093808630395</v>
      </c>
      <c r="M116" s="18">
        <v>4218</v>
      </c>
      <c r="N116" s="18">
        <v>1417.5133689839572</v>
      </c>
      <c r="O116" s="18">
        <v>1941.3214285714287</v>
      </c>
      <c r="P116" s="18"/>
      <c r="Q116" s="18">
        <v>2220.2020202020203</v>
      </c>
      <c r="R116" s="18">
        <v>4195.8632676709149</v>
      </c>
      <c r="S116" s="43">
        <f t="shared" si="1"/>
        <v>3549.926482249658</v>
      </c>
    </row>
    <row r="117" spans="1:19" x14ac:dyDescent="0.3">
      <c r="A117" s="105"/>
      <c r="B117" s="97" t="s">
        <v>243</v>
      </c>
      <c r="C117" s="18">
        <v>258.78226026200872</v>
      </c>
      <c r="D117" s="18">
        <v>1283.8624189215268</v>
      </c>
      <c r="E117" s="18">
        <v>275.42044687499998</v>
      </c>
      <c r="F117" s="18"/>
      <c r="G117" s="18">
        <v>0</v>
      </c>
      <c r="H117" s="18">
        <v>254.8722670250896</v>
      </c>
      <c r="I117" s="18">
        <v>158.89773387850465</v>
      </c>
      <c r="J117" s="18">
        <v>45.649134577603142</v>
      </c>
      <c r="K117" s="18">
        <v>277.80103448275861</v>
      </c>
      <c r="L117" s="18">
        <v>1165.5691260787992</v>
      </c>
      <c r="M117" s="18">
        <v>2.161733208510638</v>
      </c>
      <c r="N117" s="18">
        <v>94.673599644064169</v>
      </c>
      <c r="O117" s="18">
        <v>29.313879849234691</v>
      </c>
      <c r="P117" s="18"/>
      <c r="Q117" s="18">
        <v>225.12477890011223</v>
      </c>
      <c r="R117" s="18">
        <v>194.05731749710313</v>
      </c>
      <c r="S117" s="43">
        <f t="shared" si="1"/>
        <v>314.13753217861409</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
        <v>0</v>
      </c>
    </row>
    <row r="119" spans="1:19" x14ac:dyDescent="0.3">
      <c r="A119" s="105"/>
      <c r="B119" s="97" t="s">
        <v>241</v>
      </c>
      <c r="C119" s="18">
        <v>0</v>
      </c>
      <c r="D119" s="18">
        <v>0</v>
      </c>
      <c r="E119" s="18">
        <v>0</v>
      </c>
      <c r="F119" s="18"/>
      <c r="G119" s="18">
        <v>0</v>
      </c>
      <c r="H119" s="18">
        <v>0</v>
      </c>
      <c r="I119" s="18">
        <v>0</v>
      </c>
      <c r="J119" s="18">
        <v>0</v>
      </c>
      <c r="K119" s="18">
        <v>0</v>
      </c>
      <c r="L119" s="18">
        <v>0</v>
      </c>
      <c r="M119" s="18">
        <v>1.1187656170212765</v>
      </c>
      <c r="N119" s="18">
        <v>1.9666591644385027</v>
      </c>
      <c r="O119" s="18">
        <v>0</v>
      </c>
      <c r="P119" s="18"/>
      <c r="Q119" s="18">
        <v>0</v>
      </c>
      <c r="R119" s="18">
        <v>0</v>
      </c>
      <c r="S119" s="43">
        <f t="shared" si="1"/>
        <v>0.14307533520492455</v>
      </c>
    </row>
    <row r="120" spans="1:19" x14ac:dyDescent="0.3">
      <c r="A120" s="105"/>
      <c r="B120" s="97" t="s">
        <v>242</v>
      </c>
      <c r="C120" s="18">
        <v>2382.7561863173214</v>
      </c>
      <c r="D120" s="18">
        <v>0</v>
      </c>
      <c r="E120" s="18">
        <v>100</v>
      </c>
      <c r="F120" s="18"/>
      <c r="G120" s="18">
        <v>4012.005319148936</v>
      </c>
      <c r="H120" s="18">
        <v>0</v>
      </c>
      <c r="I120" s="18">
        <v>922.06853582554515</v>
      </c>
      <c r="J120" s="18">
        <v>0</v>
      </c>
      <c r="K120" s="18">
        <v>90</v>
      </c>
      <c r="L120" s="18">
        <v>163.56472795497186</v>
      </c>
      <c r="M120" s="18">
        <v>263.48936170212767</v>
      </c>
      <c r="N120" s="18">
        <v>1746.4144385026739</v>
      </c>
      <c r="O120" s="18">
        <v>1522.637755102041</v>
      </c>
      <c r="P120" s="18"/>
      <c r="Q120" s="18">
        <v>195.70145903479238</v>
      </c>
      <c r="R120" s="18">
        <v>0</v>
      </c>
      <c r="S120" s="43">
        <f t="shared" si="1"/>
        <v>1098.4063181353106</v>
      </c>
    </row>
    <row r="121" spans="1:19" x14ac:dyDescent="0.3">
      <c r="A121" s="105"/>
      <c r="B121" s="97" t="s">
        <v>243</v>
      </c>
      <c r="C121" s="18">
        <v>28.12850655021834</v>
      </c>
      <c r="D121" s="18">
        <v>349.12211995637949</v>
      </c>
      <c r="E121" s="18">
        <v>0</v>
      </c>
      <c r="F121" s="18"/>
      <c r="G121" s="18">
        <v>0</v>
      </c>
      <c r="H121" s="18">
        <v>37.072329749103943</v>
      </c>
      <c r="I121" s="18">
        <v>14.372659345794391</v>
      </c>
      <c r="J121" s="18">
        <v>0</v>
      </c>
      <c r="K121" s="18">
        <v>0</v>
      </c>
      <c r="L121" s="18">
        <v>207.39664165103193</v>
      </c>
      <c r="M121" s="18">
        <v>58.364929041702133</v>
      </c>
      <c r="N121" s="18">
        <v>46.746574275080206</v>
      </c>
      <c r="O121" s="18">
        <v>31.124369369846939</v>
      </c>
      <c r="P121" s="18"/>
      <c r="Q121" s="18">
        <v>11.256238945005611</v>
      </c>
      <c r="R121" s="18">
        <v>0</v>
      </c>
      <c r="S121" s="43">
        <f t="shared" si="1"/>
        <v>60.932225329176383</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
        <v>0</v>
      </c>
    </row>
    <row r="123" spans="1:19" x14ac:dyDescent="0.3">
      <c r="A123" s="105"/>
      <c r="B123" s="97" t="s">
        <v>241</v>
      </c>
      <c r="C123" s="18">
        <v>0</v>
      </c>
      <c r="D123" s="18">
        <v>0</v>
      </c>
      <c r="E123" s="18">
        <v>0</v>
      </c>
      <c r="F123" s="18"/>
      <c r="G123" s="18">
        <v>0</v>
      </c>
      <c r="H123" s="18">
        <v>0</v>
      </c>
      <c r="I123" s="18">
        <v>0</v>
      </c>
      <c r="J123" s="18">
        <v>0</v>
      </c>
      <c r="K123" s="18">
        <v>0</v>
      </c>
      <c r="L123" s="18">
        <v>0</v>
      </c>
      <c r="M123" s="18">
        <v>0</v>
      </c>
      <c r="N123" s="18">
        <v>0</v>
      </c>
      <c r="O123" s="18">
        <v>0</v>
      </c>
      <c r="P123" s="18"/>
      <c r="Q123" s="18">
        <v>0</v>
      </c>
      <c r="R123" s="18">
        <v>0</v>
      </c>
      <c r="S123" s="43">
        <f t="shared" si="1"/>
        <v>0</v>
      </c>
    </row>
    <row r="124" spans="1:19" x14ac:dyDescent="0.3">
      <c r="A124" s="105"/>
      <c r="B124" s="97" t="s">
        <v>242</v>
      </c>
      <c r="C124" s="18">
        <v>416</v>
      </c>
      <c r="D124" s="18">
        <v>1092</v>
      </c>
      <c r="E124" s="18">
        <v>0</v>
      </c>
      <c r="F124" s="18"/>
      <c r="G124" s="18">
        <v>600</v>
      </c>
      <c r="H124" s="18">
        <v>0</v>
      </c>
      <c r="I124" s="18">
        <v>0</v>
      </c>
      <c r="J124" s="18">
        <v>0</v>
      </c>
      <c r="K124" s="18">
        <v>267.58620689655174</v>
      </c>
      <c r="L124" s="18">
        <v>0</v>
      </c>
      <c r="M124" s="18">
        <v>480</v>
      </c>
      <c r="N124" s="18">
        <v>0</v>
      </c>
      <c r="O124" s="18">
        <v>0</v>
      </c>
      <c r="P124" s="18"/>
      <c r="Q124" s="18">
        <v>1053</v>
      </c>
      <c r="R124" s="18">
        <v>0</v>
      </c>
      <c r="S124" s="43">
        <f t="shared" si="1"/>
        <v>439.44481703108886</v>
      </c>
    </row>
    <row r="125" spans="1:19" x14ac:dyDescent="0.3">
      <c r="A125" s="105"/>
      <c r="B125" s="97" t="s">
        <v>243</v>
      </c>
      <c r="C125" s="18">
        <v>0</v>
      </c>
      <c r="D125" s="18">
        <v>0</v>
      </c>
      <c r="E125" s="18">
        <v>0</v>
      </c>
      <c r="F125" s="18"/>
      <c r="G125" s="18">
        <v>0</v>
      </c>
      <c r="H125" s="18">
        <v>0</v>
      </c>
      <c r="I125" s="18">
        <v>0</v>
      </c>
      <c r="J125" s="18">
        <v>0</v>
      </c>
      <c r="K125" s="18">
        <v>0</v>
      </c>
      <c r="L125" s="18">
        <v>0</v>
      </c>
      <c r="M125" s="18">
        <v>0</v>
      </c>
      <c r="N125" s="18">
        <v>0</v>
      </c>
      <c r="O125" s="18">
        <v>0</v>
      </c>
      <c r="P125" s="18"/>
      <c r="Q125" s="18">
        <v>0</v>
      </c>
      <c r="R125" s="18">
        <v>0</v>
      </c>
      <c r="S125" s="43">
        <f t="shared" si="1"/>
        <v>0</v>
      </c>
    </row>
    <row r="126" spans="1:19" x14ac:dyDescent="0.3">
      <c r="A126" s="105"/>
      <c r="B126" s="107" t="s">
        <v>246</v>
      </c>
      <c r="C126" s="19">
        <v>8142.51887510917</v>
      </c>
      <c r="D126" s="19">
        <v>6247.0120329568599</v>
      </c>
      <c r="E126" s="19">
        <v>2382.1599718749999</v>
      </c>
      <c r="F126" s="19"/>
      <c r="G126" s="19">
        <v>6653.3989361702124</v>
      </c>
      <c r="H126" s="19">
        <v>5978.2752311827962</v>
      </c>
      <c r="I126" s="19">
        <v>4486.5240806853581</v>
      </c>
      <c r="J126" s="19">
        <v>4353.6598300589394</v>
      </c>
      <c r="K126" s="19">
        <v>5752.3224241379312</v>
      </c>
      <c r="L126" s="19">
        <v>4381.8939896810507</v>
      </c>
      <c r="M126" s="19">
        <v>5081.9339328408523</v>
      </c>
      <c r="N126" s="19">
        <v>3347.6071123135289</v>
      </c>
      <c r="O126" s="19">
        <v>3540.2402216211226</v>
      </c>
      <c r="P126" s="19"/>
      <c r="Q126" s="19">
        <v>3930.4092759820428</v>
      </c>
      <c r="R126" s="19">
        <v>4477.0483603707989</v>
      </c>
      <c r="S126" s="43">
        <f t="shared" si="1"/>
        <v>5599.6345296721001</v>
      </c>
    </row>
    <row r="127" spans="1:19" x14ac:dyDescent="0.3">
      <c r="A127" s="105"/>
      <c r="B127" s="108" t="s">
        <v>247</v>
      </c>
      <c r="C127" s="20">
        <v>2.7141729583697232</v>
      </c>
      <c r="D127" s="20">
        <v>2.0823373443189532</v>
      </c>
      <c r="E127" s="20">
        <v>0.79405332395833328</v>
      </c>
      <c r="F127" s="20"/>
      <c r="G127" s="20">
        <v>2.217799645390071</v>
      </c>
      <c r="H127" s="20">
        <v>1.9927584103942655</v>
      </c>
      <c r="I127" s="20">
        <v>1.4955080268951193</v>
      </c>
      <c r="J127" s="20">
        <v>1.4512199433529798</v>
      </c>
      <c r="K127" s="20">
        <v>1.9174408080459771</v>
      </c>
      <c r="L127" s="20">
        <v>1.4606313298936835</v>
      </c>
      <c r="M127" s="20">
        <v>1.6939779776136175</v>
      </c>
      <c r="N127" s="20">
        <v>1.115869037437843</v>
      </c>
      <c r="O127" s="20">
        <v>1.1800800738737076</v>
      </c>
      <c r="P127" s="20"/>
      <c r="Q127" s="20">
        <v>1.3101364253273475</v>
      </c>
      <c r="R127" s="20">
        <v>1.492349453456933</v>
      </c>
      <c r="S127" s="43">
        <f t="shared" si="1"/>
        <v>1.866544843224033</v>
      </c>
    </row>
    <row r="128" spans="1:19" ht="17.25" thickBot="1" x14ac:dyDescent="0.35">
      <c r="A128" s="89"/>
      <c r="B128" s="108" t="s">
        <v>248</v>
      </c>
      <c r="C128" s="21">
        <v>98.365178253616165</v>
      </c>
      <c r="D128" s="21">
        <v>74.064245832268654</v>
      </c>
      <c r="E128" s="21">
        <v>81.7852498616585</v>
      </c>
      <c r="F128" s="21"/>
      <c r="G128" s="21">
        <v>69.555201584685094</v>
      </c>
      <c r="H128" s="21">
        <v>35.732897340908252</v>
      </c>
      <c r="I128" s="21">
        <v>35.93706972419816</v>
      </c>
      <c r="J128" s="21">
        <v>59.192422438119777</v>
      </c>
      <c r="K128" s="21">
        <v>37.932163863070862</v>
      </c>
      <c r="L128" s="21">
        <v>28.326719974797161</v>
      </c>
      <c r="M128" s="21">
        <v>65.455824824956949</v>
      </c>
      <c r="N128" s="21">
        <v>43.137977632074936</v>
      </c>
      <c r="O128" s="21">
        <v>36.140551360912475</v>
      </c>
      <c r="P128" s="21"/>
      <c r="Q128" s="21">
        <v>57.693641414125899</v>
      </c>
      <c r="R128" s="21">
        <v>55.17649421005256</v>
      </c>
      <c r="S128" s="43">
        <f t="shared" si="1"/>
        <v>65.40482688126265</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
        <v>0</v>
      </c>
    </row>
    <row r="132" spans="1:19" x14ac:dyDescent="0.3">
      <c r="A132" s="89"/>
      <c r="B132" s="97" t="s">
        <v>241</v>
      </c>
      <c r="C132" s="17">
        <v>49.102125181950512</v>
      </c>
      <c r="D132" s="17">
        <v>15.51989408942203</v>
      </c>
      <c r="E132" s="17">
        <v>4.5412124999999994</v>
      </c>
      <c r="F132" s="17"/>
      <c r="G132" s="17">
        <v>0</v>
      </c>
      <c r="H132" s="17">
        <v>19.226344086021506</v>
      </c>
      <c r="I132" s="17">
        <v>12.210984813084112</v>
      </c>
      <c r="J132" s="17">
        <v>11.7171394891945</v>
      </c>
      <c r="K132" s="17">
        <v>119.30582068965518</v>
      </c>
      <c r="L132" s="17">
        <v>25.879013133208257</v>
      </c>
      <c r="M132" s="17">
        <v>15.215212391489358</v>
      </c>
      <c r="N132" s="17">
        <v>5.8999774933155091</v>
      </c>
      <c r="O132" s="17">
        <v>4.4431459285714281</v>
      </c>
      <c r="P132" s="17"/>
      <c r="Q132" s="17">
        <v>25.626778900112232</v>
      </c>
      <c r="R132" s="17">
        <v>9.3577752027809975</v>
      </c>
      <c r="S132" s="43">
        <f t="shared" si="1"/>
        <v>24.07731611453038</v>
      </c>
    </row>
    <row r="133" spans="1:19" x14ac:dyDescent="0.3">
      <c r="A133" s="89"/>
      <c r="B133" s="97" t="s">
        <v>242</v>
      </c>
      <c r="C133" s="17">
        <v>359.57059679767099</v>
      </c>
      <c r="D133" s="17">
        <v>492.72082878953108</v>
      </c>
      <c r="E133" s="17">
        <v>310.8203125</v>
      </c>
      <c r="F133" s="17"/>
      <c r="G133" s="17">
        <v>8.3936170212765973</v>
      </c>
      <c r="H133" s="17">
        <v>1145.1612903225807</v>
      </c>
      <c r="I133" s="17">
        <v>229.46261682242988</v>
      </c>
      <c r="J133" s="17">
        <v>415.91355599214148</v>
      </c>
      <c r="K133" s="17">
        <v>1208.2758620689656</v>
      </c>
      <c r="L133" s="17">
        <v>315.00938086303938</v>
      </c>
      <c r="M133" s="17">
        <v>0</v>
      </c>
      <c r="N133" s="17">
        <v>342.51336898395726</v>
      </c>
      <c r="O133" s="17">
        <v>67.321428571428569</v>
      </c>
      <c r="P133" s="17"/>
      <c r="Q133" s="17">
        <v>760.20202020202032</v>
      </c>
      <c r="R133" s="17">
        <v>1225.8632676709153</v>
      </c>
      <c r="S133" s="43">
        <f t="shared" si="1"/>
        <v>481.45167650442551</v>
      </c>
    </row>
    <row r="134" spans="1:19" x14ac:dyDescent="0.3">
      <c r="A134" s="89"/>
      <c r="B134" s="97" t="s">
        <v>243</v>
      </c>
      <c r="C134" s="17">
        <v>50.567860262008729</v>
      </c>
      <c r="D134" s="17">
        <v>175.85380980152672</v>
      </c>
      <c r="E134" s="17">
        <v>23.634946875000001</v>
      </c>
      <c r="F134" s="17"/>
      <c r="G134" s="17">
        <v>0</v>
      </c>
      <c r="H134" s="17">
        <v>80.10976702508961</v>
      </c>
      <c r="I134" s="17">
        <v>47.646783878504664</v>
      </c>
      <c r="J134" s="17">
        <v>2.6466345776031432</v>
      </c>
      <c r="K134" s="17">
        <v>93.451034482758615</v>
      </c>
      <c r="L134" s="17">
        <v>400.29372607879924</v>
      </c>
      <c r="M134" s="17">
        <v>0.55938280851063826</v>
      </c>
      <c r="N134" s="17">
        <v>13.862939724064173</v>
      </c>
      <c r="O134" s="17">
        <v>8.2211438992346935</v>
      </c>
      <c r="P134" s="17"/>
      <c r="Q134" s="17">
        <v>25.626778900112232</v>
      </c>
      <c r="R134" s="17">
        <v>20.842317497103132</v>
      </c>
      <c r="S134" s="43">
        <f t="shared" ref="S134:S143" si="2">SUMPRODUCT(C134:R134,$C$87:$R$87)/SUM($C$87:$R$87)</f>
        <v>56.498770991579796</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2"/>
        <v>0</v>
      </c>
    </row>
    <row r="136" spans="1:19" x14ac:dyDescent="0.3">
      <c r="A136" s="89"/>
      <c r="B136" s="97" t="s">
        <v>241</v>
      </c>
      <c r="C136" s="17">
        <v>0</v>
      </c>
      <c r="D136" s="17">
        <v>0</v>
      </c>
      <c r="E136" s="17">
        <v>0</v>
      </c>
      <c r="F136" s="17"/>
      <c r="G136" s="17">
        <v>0</v>
      </c>
      <c r="H136" s="17">
        <v>0</v>
      </c>
      <c r="I136" s="17">
        <v>0</v>
      </c>
      <c r="J136" s="17">
        <v>0</v>
      </c>
      <c r="K136" s="17">
        <v>0</v>
      </c>
      <c r="L136" s="17">
        <v>0</v>
      </c>
      <c r="M136" s="17">
        <v>1.1187656170212765</v>
      </c>
      <c r="N136" s="17">
        <v>1.9666591644385027</v>
      </c>
      <c r="O136" s="17">
        <v>0</v>
      </c>
      <c r="P136" s="17"/>
      <c r="Q136" s="17">
        <v>0</v>
      </c>
      <c r="R136" s="17">
        <v>0</v>
      </c>
      <c r="S136" s="43">
        <f t="shared" si="2"/>
        <v>0.14307533520492455</v>
      </c>
    </row>
    <row r="137" spans="1:19" x14ac:dyDescent="0.3">
      <c r="A137" s="89"/>
      <c r="B137" s="97" t="s">
        <v>242</v>
      </c>
      <c r="C137" s="17">
        <v>464.75618631732164</v>
      </c>
      <c r="D137" s="17">
        <v>0</v>
      </c>
      <c r="E137" s="17">
        <v>0</v>
      </c>
      <c r="F137" s="17"/>
      <c r="G137" s="17">
        <v>519.00531914893622</v>
      </c>
      <c r="H137" s="17">
        <v>0</v>
      </c>
      <c r="I137" s="17">
        <v>183.06853582554515</v>
      </c>
      <c r="J137" s="17">
        <v>0</v>
      </c>
      <c r="K137" s="17">
        <v>0</v>
      </c>
      <c r="L137" s="17">
        <v>103.56472795497186</v>
      </c>
      <c r="M137" s="17">
        <v>1.4893617021276595</v>
      </c>
      <c r="N137" s="17">
        <v>95.414438502673804</v>
      </c>
      <c r="O137" s="17">
        <v>515.63775510204084</v>
      </c>
      <c r="P137" s="17"/>
      <c r="Q137" s="17">
        <v>195.70145903479238</v>
      </c>
      <c r="R137" s="17">
        <v>0</v>
      </c>
      <c r="S137" s="43">
        <f t="shared" si="2"/>
        <v>197.05112623514572</v>
      </c>
    </row>
    <row r="138" spans="1:19" x14ac:dyDescent="0.3">
      <c r="A138" s="89"/>
      <c r="B138" s="97" t="s">
        <v>243</v>
      </c>
      <c r="C138" s="17">
        <v>5.4965065502183403</v>
      </c>
      <c r="D138" s="17">
        <v>47.8201199563795</v>
      </c>
      <c r="E138" s="17">
        <v>0</v>
      </c>
      <c r="F138" s="17"/>
      <c r="G138" s="17">
        <v>0</v>
      </c>
      <c r="H138" s="17">
        <v>11.652329749103943</v>
      </c>
      <c r="I138" s="17">
        <v>4.3097593457943919</v>
      </c>
      <c r="J138" s="17">
        <v>0</v>
      </c>
      <c r="K138" s="17">
        <v>0</v>
      </c>
      <c r="L138" s="17">
        <v>71.226641651031898</v>
      </c>
      <c r="M138" s="17">
        <v>15.102852561702127</v>
      </c>
      <c r="N138" s="17">
        <v>6.8450438550802133</v>
      </c>
      <c r="O138" s="17">
        <v>8.7288997798469374</v>
      </c>
      <c r="P138" s="17"/>
      <c r="Q138" s="17">
        <v>1.2813389450056116</v>
      </c>
      <c r="R138" s="17">
        <v>0</v>
      </c>
      <c r="S138" s="43">
        <f t="shared" si="2"/>
        <v>10.862071747778927</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2"/>
        <v>0</v>
      </c>
    </row>
    <row r="140" spans="1:19" x14ac:dyDescent="0.3">
      <c r="A140" s="89"/>
      <c r="B140" s="104" t="s">
        <v>241</v>
      </c>
      <c r="C140" s="17">
        <v>0</v>
      </c>
      <c r="D140" s="17">
        <v>0</v>
      </c>
      <c r="E140" s="17">
        <v>0</v>
      </c>
      <c r="F140" s="17"/>
      <c r="G140" s="17">
        <v>0</v>
      </c>
      <c r="H140" s="17">
        <v>0</v>
      </c>
      <c r="I140" s="17">
        <v>0</v>
      </c>
      <c r="J140" s="17">
        <v>0</v>
      </c>
      <c r="K140" s="17">
        <v>0</v>
      </c>
      <c r="L140" s="17">
        <v>0</v>
      </c>
      <c r="M140" s="17">
        <v>0</v>
      </c>
      <c r="N140" s="17">
        <v>0</v>
      </c>
      <c r="O140" s="17">
        <v>0</v>
      </c>
      <c r="P140" s="17"/>
      <c r="Q140" s="17">
        <v>0</v>
      </c>
      <c r="R140" s="17">
        <v>0</v>
      </c>
      <c r="S140" s="43">
        <f t="shared" si="2"/>
        <v>0</v>
      </c>
    </row>
    <row r="141" spans="1:19" x14ac:dyDescent="0.3">
      <c r="A141" s="89"/>
      <c r="B141" s="104" t="s">
        <v>242</v>
      </c>
      <c r="C141" s="17">
        <v>0</v>
      </c>
      <c r="D141" s="17">
        <v>0</v>
      </c>
      <c r="E141" s="17">
        <v>0</v>
      </c>
      <c r="F141" s="17"/>
      <c r="G141" s="17">
        <v>0</v>
      </c>
      <c r="H141" s="17">
        <v>0</v>
      </c>
      <c r="I141" s="17">
        <v>0</v>
      </c>
      <c r="J141" s="17">
        <v>0</v>
      </c>
      <c r="K141" s="17">
        <v>11.586206896551724</v>
      </c>
      <c r="L141" s="17">
        <v>0</v>
      </c>
      <c r="M141" s="17">
        <v>0</v>
      </c>
      <c r="N141" s="17">
        <v>0</v>
      </c>
      <c r="O141" s="17">
        <v>0</v>
      </c>
      <c r="P141" s="17"/>
      <c r="Q141" s="17">
        <v>0</v>
      </c>
      <c r="R141" s="17">
        <v>0</v>
      </c>
      <c r="S141" s="43">
        <f t="shared" si="2"/>
        <v>0.44740709466316997</v>
      </c>
    </row>
    <row r="142" spans="1:19" x14ac:dyDescent="0.3">
      <c r="A142" s="89"/>
      <c r="B142" s="104" t="s">
        <v>243</v>
      </c>
      <c r="C142" s="17">
        <v>0</v>
      </c>
      <c r="D142" s="17">
        <v>0</v>
      </c>
      <c r="E142" s="17">
        <v>0</v>
      </c>
      <c r="F142" s="17"/>
      <c r="G142" s="17">
        <v>0</v>
      </c>
      <c r="H142" s="17">
        <v>0</v>
      </c>
      <c r="I142" s="17">
        <v>0</v>
      </c>
      <c r="J142" s="17">
        <v>0</v>
      </c>
      <c r="K142" s="17">
        <v>0</v>
      </c>
      <c r="L142" s="17">
        <v>0</v>
      </c>
      <c r="M142" s="17">
        <v>0</v>
      </c>
      <c r="N142" s="17">
        <v>0</v>
      </c>
      <c r="O142" s="17">
        <v>0</v>
      </c>
      <c r="P142" s="17"/>
      <c r="Q142" s="17">
        <v>0</v>
      </c>
      <c r="R142" s="17">
        <v>0</v>
      </c>
      <c r="S142" s="43">
        <f t="shared" si="2"/>
        <v>0</v>
      </c>
    </row>
    <row r="143" spans="1:19" ht="17.25" thickBot="1" x14ac:dyDescent="0.35">
      <c r="A143" s="89"/>
      <c r="B143" s="110" t="s">
        <v>733</v>
      </c>
      <c r="C143" s="87">
        <v>929.4932751091701</v>
      </c>
      <c r="D143" s="87">
        <v>731.91465263685939</v>
      </c>
      <c r="E143" s="87">
        <v>338.996471875</v>
      </c>
      <c r="F143" s="87"/>
      <c r="G143" s="87">
        <v>527.39893617021278</v>
      </c>
      <c r="H143" s="87">
        <v>1256.1497311827959</v>
      </c>
      <c r="I143" s="87">
        <v>476.69868068535823</v>
      </c>
      <c r="J143" s="87">
        <v>430.27733005893913</v>
      </c>
      <c r="K143" s="87">
        <v>1432.6189241379309</v>
      </c>
      <c r="L143" s="87">
        <v>915.97348968105064</v>
      </c>
      <c r="M143" s="87">
        <v>33.485575080851063</v>
      </c>
      <c r="N143" s="87">
        <v>466.50242772352954</v>
      </c>
      <c r="O143" s="87">
        <v>604.35237328112248</v>
      </c>
      <c r="P143" s="87"/>
      <c r="Q143" s="87">
        <v>1008.4383759820427</v>
      </c>
      <c r="R143" s="87">
        <v>1256.0633603707993</v>
      </c>
      <c r="S143" s="43">
        <f t="shared" si="2"/>
        <v>770.53144402332839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2A183-667D-406F-832F-36A368517995}">
  <sheetPr>
    <tabColor theme="5" tint="9.9978637043366805E-2"/>
  </sheetPr>
  <dimension ref="A1:F96"/>
  <sheetViews>
    <sheetView showGridLines="0" zoomScaleNormal="100" workbookViewId="0">
      <pane xSplit="2" ySplit="8" topLeftCell="C9" activePane="bottomRight" state="frozen"/>
      <selection activeCell="A18" sqref="A18"/>
      <selection pane="topRight" activeCell="A18" sqref="A18"/>
      <selection pane="bottomLeft" activeCell="A18" sqref="A18"/>
      <selection pane="bottomRight" activeCell="D18" sqref="D18"/>
    </sheetView>
  </sheetViews>
  <sheetFormatPr defaultColWidth="8.625" defaultRowHeight="14.25" x14ac:dyDescent="0.2"/>
  <cols>
    <col min="1" max="1" width="5.125" style="115" customWidth="1"/>
    <col min="2" max="2" width="63.25" style="115" customWidth="1"/>
    <col min="3" max="3" width="10.875" style="115" hidden="1" customWidth="1"/>
    <col min="4" max="4" width="17.625" style="115" hidden="1" customWidth="1"/>
    <col min="5" max="5" width="15.625" style="115" bestFit="1" customWidth="1"/>
    <col min="6" max="6" width="6.625" style="133" customWidth="1"/>
    <col min="7" max="9" width="4.125" style="133" customWidth="1"/>
    <col min="10" max="16384" width="8.625" style="133"/>
  </cols>
  <sheetData>
    <row r="1" spans="1:6" ht="41.45" customHeight="1" x14ac:dyDescent="0.2"/>
    <row r="2" spans="1:6" ht="16.5" x14ac:dyDescent="0.25">
      <c r="A2" s="134" t="s">
        <v>128</v>
      </c>
    </row>
    <row r="3" spans="1:6" x14ac:dyDescent="0.2">
      <c r="A3" s="115" t="s">
        <v>129</v>
      </c>
      <c r="F3" s="115"/>
    </row>
    <row r="4" spans="1:6" ht="15" x14ac:dyDescent="0.25">
      <c r="B4" s="617"/>
    </row>
    <row r="5" spans="1:6" hidden="1" x14ac:dyDescent="0.2"/>
    <row r="6" spans="1:6" hidden="1" x14ac:dyDescent="0.2">
      <c r="B6" s="323" t="s">
        <v>562</v>
      </c>
      <c r="C6" s="324"/>
      <c r="D6" s="325">
        <f>Bétail!$E$28</f>
        <v>0</v>
      </c>
    </row>
    <row r="7" spans="1:6" ht="15" x14ac:dyDescent="0.25">
      <c r="A7" s="236"/>
      <c r="B7" s="236"/>
    </row>
    <row r="8" spans="1:6" ht="30" x14ac:dyDescent="0.25">
      <c r="C8" s="162" t="s">
        <v>563</v>
      </c>
      <c r="D8" s="163" t="s">
        <v>564</v>
      </c>
      <c r="E8" s="707" t="s">
        <v>205</v>
      </c>
    </row>
    <row r="9" spans="1:6" ht="15" x14ac:dyDescent="0.25">
      <c r="A9" s="326" t="s">
        <v>130</v>
      </c>
      <c r="B9" s="327"/>
      <c r="C9" s="328"/>
      <c r="D9" s="329"/>
      <c r="E9" s="330"/>
    </row>
    <row r="10" spans="1:6" x14ac:dyDescent="0.2">
      <c r="A10" s="205"/>
      <c r="B10" s="243" t="s">
        <v>139</v>
      </c>
      <c r="C10" s="195">
        <f>-VLOOKUP($B10,'Revenus &amp; Dépenses'!$C$96:$G$127,4,FALSE)</f>
        <v>0</v>
      </c>
      <c r="D10" s="244">
        <f>-VLOOKUP($B10,'Revenus &amp; Dépenses'!$C$96:$G$127,5,FALSE)*Rep2Dairy</f>
        <v>0</v>
      </c>
      <c r="E10" s="331">
        <f>C10+D10</f>
        <v>0</v>
      </c>
    </row>
    <row r="11" spans="1:6" x14ac:dyDescent="0.2">
      <c r="A11" s="205"/>
      <c r="B11" s="243" t="s">
        <v>140</v>
      </c>
      <c r="C11" s="195">
        <f>-VLOOKUP($B11,'Revenus &amp; Dépenses'!$C$96:$G$127,4,FALSE)</f>
        <v>0</v>
      </c>
      <c r="D11" s="244">
        <f>-VLOOKUP($B11,'Revenus &amp; Dépenses'!$C$96:$G$127,5,FALSE)*Rep2Dairy</f>
        <v>0</v>
      </c>
      <c r="E11" s="331">
        <f t="shared" ref="E11:E26" si="0">C11+D11</f>
        <v>0</v>
      </c>
    </row>
    <row r="12" spans="1:6" x14ac:dyDescent="0.2">
      <c r="A12" s="205"/>
      <c r="B12" s="243" t="s">
        <v>141</v>
      </c>
      <c r="C12" s="195">
        <f>-VLOOKUP($B12,'Revenus &amp; Dépenses'!$C$96:$G$127,4,FALSE)</f>
        <v>0</v>
      </c>
      <c r="D12" s="244">
        <f>-VLOOKUP($B12,'Revenus &amp; Dépenses'!$C$96:$G$127,5,FALSE)*Rep2Dairy</f>
        <v>0</v>
      </c>
      <c r="E12" s="331">
        <f t="shared" si="0"/>
        <v>0</v>
      </c>
    </row>
    <row r="13" spans="1:6" x14ac:dyDescent="0.2">
      <c r="A13" s="205"/>
      <c r="B13" s="243" t="s">
        <v>142</v>
      </c>
      <c r="C13" s="195">
        <f>-VLOOKUP($B13,'Revenus &amp; Dépenses'!$C$96:$G$127,4,FALSE)</f>
        <v>0</v>
      </c>
      <c r="D13" s="244">
        <f>-VLOOKUP($B13,'Revenus &amp; Dépenses'!$C$96:$G$127,5,FALSE)*Rep2Dairy</f>
        <v>0</v>
      </c>
      <c r="E13" s="331">
        <f t="shared" si="0"/>
        <v>0</v>
      </c>
    </row>
    <row r="14" spans="1:6" x14ac:dyDescent="0.2">
      <c r="A14" s="205"/>
      <c r="B14" s="243" t="s">
        <v>143</v>
      </c>
      <c r="C14" s="195">
        <f>-VLOOKUP($B14,'Revenus &amp; Dépenses'!$C$96:$G$127,4,FALSE)</f>
        <v>0</v>
      </c>
      <c r="D14" s="244">
        <f>-VLOOKUP($B14,'Revenus &amp; Dépenses'!$C$96:$G$127,5,FALSE)*Rep2Dairy</f>
        <v>0</v>
      </c>
      <c r="E14" s="331">
        <f t="shared" si="0"/>
        <v>0</v>
      </c>
    </row>
    <row r="15" spans="1:6" x14ac:dyDescent="0.2">
      <c r="A15" s="205"/>
      <c r="B15" s="243" t="s">
        <v>144</v>
      </c>
      <c r="C15" s="195">
        <f>-VLOOKUP($B15,'Revenus &amp; Dépenses'!$C$96:$G$127,4,FALSE)</f>
        <v>0</v>
      </c>
      <c r="D15" s="244">
        <f>-VLOOKUP($B15,'Revenus &amp; Dépenses'!$C$96:$G$127,5,FALSE)*Rep2Dairy</f>
        <v>0</v>
      </c>
      <c r="E15" s="331">
        <f t="shared" si="0"/>
        <v>0</v>
      </c>
    </row>
    <row r="16" spans="1:6" x14ac:dyDescent="0.2">
      <c r="A16" s="205"/>
      <c r="B16" s="243" t="s">
        <v>145</v>
      </c>
      <c r="C16" s="195">
        <f>-VLOOKUP($B16,'Revenus &amp; Dépenses'!$C$96:$G$127,4,FALSE)</f>
        <v>0</v>
      </c>
      <c r="D16" s="244">
        <f>-VLOOKUP($B16,'Revenus &amp; Dépenses'!$C$96:$G$127,5,FALSE)*Rep2Dairy</f>
        <v>0</v>
      </c>
      <c r="E16" s="331">
        <f t="shared" si="0"/>
        <v>0</v>
      </c>
    </row>
    <row r="17" spans="1:5" x14ac:dyDescent="0.2">
      <c r="A17" s="205"/>
      <c r="B17" s="243" t="s">
        <v>146</v>
      </c>
      <c r="C17" s="195">
        <f>-VLOOKUP($B17,'Revenus &amp; Dépenses'!$C$96:$G$127,4,FALSE)</f>
        <v>0</v>
      </c>
      <c r="D17" s="244">
        <f>-VLOOKUP($B17,'Revenus &amp; Dépenses'!$C$96:$G$127,5,FALSE)*Rep2Dairy</f>
        <v>0</v>
      </c>
      <c r="E17" s="331">
        <f t="shared" si="0"/>
        <v>0</v>
      </c>
    </row>
    <row r="18" spans="1:5" x14ac:dyDescent="0.2">
      <c r="A18" s="205"/>
      <c r="B18" s="243" t="s">
        <v>147</v>
      </c>
      <c r="C18" s="195">
        <f>-VLOOKUP($B18,'Revenus &amp; Dépenses'!$C$96:$G$127,4,FALSE)</f>
        <v>0</v>
      </c>
      <c r="D18" s="244">
        <f>-VLOOKUP($B18,'Revenus &amp; Dépenses'!$C$96:$G$127,5,FALSE)*Rep2Dairy</f>
        <v>0</v>
      </c>
      <c r="E18" s="331">
        <f t="shared" si="0"/>
        <v>0</v>
      </c>
    </row>
    <row r="19" spans="1:5" x14ac:dyDescent="0.2">
      <c r="A19" s="205"/>
      <c r="B19" s="243" t="s">
        <v>148</v>
      </c>
      <c r="C19" s="195">
        <f>-VLOOKUP($B19,'Revenus &amp; Dépenses'!$C$96:$G$127,4,FALSE)</f>
        <v>0</v>
      </c>
      <c r="D19" s="244">
        <f>-VLOOKUP($B19,'Revenus &amp; Dépenses'!$C$96:$G$127,5,FALSE)*Rep2Dairy</f>
        <v>0</v>
      </c>
      <c r="E19" s="331">
        <f t="shared" si="0"/>
        <v>0</v>
      </c>
    </row>
    <row r="20" spans="1:5" x14ac:dyDescent="0.2">
      <c r="A20" s="205"/>
      <c r="B20" s="243" t="s">
        <v>149</v>
      </c>
      <c r="C20" s="195">
        <f>-VLOOKUP($B20,'Revenus &amp; Dépenses'!$C$96:$G$127,4,FALSE)</f>
        <v>0</v>
      </c>
      <c r="D20" s="244">
        <f>-VLOOKUP($B20,'Revenus &amp; Dépenses'!$C$96:$G$127,5,FALSE)*Rep2Dairy</f>
        <v>0</v>
      </c>
      <c r="E20" s="331">
        <f t="shared" si="0"/>
        <v>0</v>
      </c>
    </row>
    <row r="21" spans="1:5" x14ac:dyDescent="0.2">
      <c r="A21" s="205"/>
      <c r="B21" s="243" t="s">
        <v>150</v>
      </c>
      <c r="C21" s="195">
        <f>-VLOOKUP($B21,'Revenus &amp; Dépenses'!$C$96:$G$127,4,FALSE)</f>
        <v>0</v>
      </c>
      <c r="D21" s="244">
        <f>-VLOOKUP($B21,'Revenus &amp; Dépenses'!$C$96:$G$127,5,FALSE)*Rep2Dairy</f>
        <v>0</v>
      </c>
      <c r="E21" s="331">
        <f t="shared" si="0"/>
        <v>0</v>
      </c>
    </row>
    <row r="22" spans="1:5" x14ac:dyDescent="0.2">
      <c r="A22" s="205"/>
      <c r="B22" s="243" t="s">
        <v>151</v>
      </c>
      <c r="C22" s="195">
        <f>-VLOOKUP($B22,'Revenus &amp; Dépenses'!$C$96:$G$127,4,FALSE)</f>
        <v>0</v>
      </c>
      <c r="D22" s="244">
        <f>-VLOOKUP($B22,'Revenus &amp; Dépenses'!$C$96:$G$127,5,FALSE)*Rep2Dairy</f>
        <v>0</v>
      </c>
      <c r="E22" s="331">
        <f t="shared" si="0"/>
        <v>0</v>
      </c>
    </row>
    <row r="23" spans="1:5" x14ac:dyDescent="0.2">
      <c r="A23" s="205"/>
      <c r="B23" s="243" t="s">
        <v>152</v>
      </c>
      <c r="C23" s="195">
        <f>-VLOOKUP($B23,'Revenus &amp; Dépenses'!$C$96:$G$127,4,FALSE)</f>
        <v>0</v>
      </c>
      <c r="D23" s="244">
        <f>-VLOOKUP($B23,'Revenus &amp; Dépenses'!$C$96:$G$127,5,FALSE)*Rep2Dairy</f>
        <v>0</v>
      </c>
      <c r="E23" s="331">
        <f t="shared" si="0"/>
        <v>0</v>
      </c>
    </row>
    <row r="24" spans="1:5" x14ac:dyDescent="0.2">
      <c r="A24" s="205"/>
      <c r="B24" s="243" t="s">
        <v>153</v>
      </c>
      <c r="C24" s="195">
        <f>-VLOOKUP($B24,'Revenus &amp; Dépenses'!$C$96:$G$127,4,FALSE)</f>
        <v>0</v>
      </c>
      <c r="D24" s="244">
        <f>-VLOOKUP($B24,'Revenus &amp; Dépenses'!$C$96:$G$127,5,FALSE)*Rep2Dairy</f>
        <v>0</v>
      </c>
      <c r="E24" s="331">
        <f t="shared" si="0"/>
        <v>0</v>
      </c>
    </row>
    <row r="25" spans="1:5" x14ac:dyDescent="0.2">
      <c r="A25" s="205"/>
      <c r="B25" s="243" t="s">
        <v>154</v>
      </c>
      <c r="C25" s="195">
        <f>-VLOOKUP($B25,'Revenus &amp; Dépenses'!$C$96:$G$127,4,FALSE)</f>
        <v>0</v>
      </c>
      <c r="D25" s="244">
        <f>-VLOOKUP($B25,'Revenus &amp; Dépenses'!$C$96:$G$127,5,FALSE)*Rep2Dairy</f>
        <v>0</v>
      </c>
      <c r="E25" s="331">
        <f t="shared" si="0"/>
        <v>0</v>
      </c>
    </row>
    <row r="26" spans="1:5" x14ac:dyDescent="0.2">
      <c r="A26" s="205"/>
      <c r="B26" s="188" t="s">
        <v>155</v>
      </c>
      <c r="C26" s="195">
        <f>-(C50-C58)</f>
        <v>0</v>
      </c>
      <c r="D26" s="244">
        <f>-(D51-D59)</f>
        <v>0</v>
      </c>
      <c r="E26" s="331">
        <f t="shared" si="0"/>
        <v>0</v>
      </c>
    </row>
    <row r="27" spans="1:5" ht="15" x14ac:dyDescent="0.25">
      <c r="A27" s="205"/>
      <c r="B27" s="157" t="s">
        <v>156</v>
      </c>
      <c r="C27" s="247">
        <f>SUM(C10:C26)</f>
        <v>0</v>
      </c>
      <c r="D27" s="248">
        <f>SUM(D10:D26)</f>
        <v>0</v>
      </c>
      <c r="E27" s="332">
        <f>SUM(E10:E26)</f>
        <v>0</v>
      </c>
    </row>
    <row r="28" spans="1:5" x14ac:dyDescent="0.2">
      <c r="A28" s="205"/>
      <c r="C28" s="254"/>
      <c r="D28" s="255"/>
      <c r="E28" s="333"/>
    </row>
    <row r="29" spans="1:5" ht="15" x14ac:dyDescent="0.25">
      <c r="A29" s="165" t="s">
        <v>131</v>
      </c>
      <c r="B29" s="259"/>
      <c r="C29" s="254"/>
      <c r="D29" s="255"/>
      <c r="E29" s="333"/>
    </row>
    <row r="30" spans="1:5" x14ac:dyDescent="0.2">
      <c r="A30" s="204"/>
      <c r="B30" s="260" t="s">
        <v>157</v>
      </c>
      <c r="C30" s="195">
        <f>-VLOOKUP($B30,'Revenus &amp; Dépenses'!$C$96:$G$127,4,FALSE)</f>
        <v>0</v>
      </c>
      <c r="D30" s="244">
        <f>-VLOOKUP($B30,'Revenus &amp; Dépenses'!$C$96:$G$127,5,FALSE)*Rep2Dairy</f>
        <v>0</v>
      </c>
      <c r="E30" s="331">
        <f>C30+D30</f>
        <v>0</v>
      </c>
    </row>
    <row r="31" spans="1:5" x14ac:dyDescent="0.2">
      <c r="A31" s="204"/>
      <c r="B31" s="260" t="s">
        <v>158</v>
      </c>
      <c r="C31" s="195">
        <f>-VLOOKUP($B31,'Revenus &amp; Dépenses'!$C$96:$G$127,4,FALSE)</f>
        <v>0</v>
      </c>
      <c r="D31" s="244">
        <f>-VLOOKUP($B31,'Revenus &amp; Dépenses'!$C$96:$G$127,5,FALSE)*Rep2Dairy</f>
        <v>0</v>
      </c>
      <c r="E31" s="331">
        <f>C31+D31</f>
        <v>0</v>
      </c>
    </row>
    <row r="32" spans="1:5" x14ac:dyDescent="0.2">
      <c r="A32" s="204"/>
      <c r="B32" s="260" t="s">
        <v>159</v>
      </c>
      <c r="C32" s="195">
        <f>-VLOOKUP($B32,'Revenus &amp; Dépenses'!$C$96:$G$127,4,FALSE)</f>
        <v>0</v>
      </c>
      <c r="D32" s="244">
        <f>-VLOOKUP($B32,'Revenus &amp; Dépenses'!$C$96:$G$127,5,FALSE)*Rep2Dairy</f>
        <v>0</v>
      </c>
      <c r="E32" s="331">
        <f>C32+D32</f>
        <v>0</v>
      </c>
    </row>
    <row r="33" spans="1:5" ht="15" x14ac:dyDescent="0.25">
      <c r="A33" s="204"/>
      <c r="B33" s="157" t="s">
        <v>160</v>
      </c>
      <c r="C33" s="247">
        <f>SUM(C30:C32)</f>
        <v>0</v>
      </c>
      <c r="D33" s="248">
        <f>SUM(D30:D32)</f>
        <v>0</v>
      </c>
      <c r="E33" s="332">
        <f>SUM(E30:E32)</f>
        <v>0</v>
      </c>
    </row>
    <row r="34" spans="1:5" x14ac:dyDescent="0.2">
      <c r="A34" s="204"/>
      <c r="B34" s="259"/>
      <c r="C34" s="254"/>
      <c r="D34" s="255"/>
      <c r="E34" s="333"/>
    </row>
    <row r="35" spans="1:5" ht="15" x14ac:dyDescent="0.25">
      <c r="A35" s="165" t="s">
        <v>132</v>
      </c>
      <c r="B35" s="259"/>
      <c r="C35" s="254"/>
      <c r="D35" s="255"/>
      <c r="E35" s="333"/>
    </row>
    <row r="36" spans="1:5" x14ac:dyDescent="0.2">
      <c r="A36" s="204"/>
      <c r="B36" s="243" t="s">
        <v>161</v>
      </c>
      <c r="C36" s="195">
        <f>-VLOOKUP($B36,'Revenus &amp; Dépenses'!$C$96:$G$127,4,FALSE)</f>
        <v>0</v>
      </c>
      <c r="D36" s="244">
        <f>-VLOOKUP($B36,'Revenus &amp; Dépenses'!$C$96:$G$127,5,FALSE)*Rep2Dairy</f>
        <v>0</v>
      </c>
      <c r="E36" s="331">
        <f>C36+D36</f>
        <v>0</v>
      </c>
    </row>
    <row r="37" spans="1:5" x14ac:dyDescent="0.2">
      <c r="A37" s="204"/>
      <c r="B37" s="243" t="s">
        <v>162</v>
      </c>
      <c r="C37" s="195">
        <f>SUM('Immobilisations - Récapitulatif'!L9:L10)</f>
        <v>0</v>
      </c>
      <c r="D37" s="244">
        <f>SUM('Immobilisations - Récapitulatif'!L21:L22)*Rep2Dairy</f>
        <v>0</v>
      </c>
      <c r="E37" s="331">
        <f>C37+D37</f>
        <v>0</v>
      </c>
    </row>
    <row r="38" spans="1:5" x14ac:dyDescent="0.2">
      <c r="A38" s="334"/>
      <c r="B38" s="243" t="s">
        <v>163</v>
      </c>
      <c r="C38" s="195">
        <f>SUM('Immobilisations - Récapitulatif'!L11:L14)</f>
        <v>0</v>
      </c>
      <c r="D38" s="244">
        <f>SUM('Immobilisations - Récapitulatif'!L22:L26)*Rep2Dairy</f>
        <v>0</v>
      </c>
      <c r="E38" s="331">
        <f>C38+D38</f>
        <v>0</v>
      </c>
    </row>
    <row r="39" spans="1:5" ht="15" x14ac:dyDescent="0.25">
      <c r="A39" s="204"/>
      <c r="B39" s="157" t="s">
        <v>164</v>
      </c>
      <c r="C39" s="247">
        <f>SUM(C36:C38)</f>
        <v>0</v>
      </c>
      <c r="D39" s="248">
        <f>SUM(D36:D38)</f>
        <v>0</v>
      </c>
      <c r="E39" s="332">
        <f>SUM(E36:E38)</f>
        <v>0</v>
      </c>
    </row>
    <row r="40" spans="1:5" x14ac:dyDescent="0.2">
      <c r="A40" s="204"/>
      <c r="B40" s="259"/>
      <c r="C40" s="254"/>
      <c r="D40" s="255"/>
      <c r="E40" s="333"/>
    </row>
    <row r="41" spans="1:5" ht="15" x14ac:dyDescent="0.25">
      <c r="A41" s="165" t="s">
        <v>133</v>
      </c>
      <c r="B41" s="259"/>
      <c r="C41" s="254"/>
      <c r="D41" s="255"/>
      <c r="E41" s="333"/>
    </row>
    <row r="42" spans="1:5" x14ac:dyDescent="0.2">
      <c r="A42" s="204"/>
      <c r="B42" s="243" t="s">
        <v>165</v>
      </c>
      <c r="C42" s="195">
        <f>SUM(Statistiques!C38:C39,Statistiques!C42:C43)*LabourRate</f>
        <v>0</v>
      </c>
      <c r="D42" s="244">
        <f>SUM(Statistiques!D38:D39,Statistiques!D42:D43)*LabourRate</f>
        <v>0</v>
      </c>
      <c r="E42" s="331">
        <f>C42+D42</f>
        <v>0</v>
      </c>
    </row>
    <row r="43" spans="1:5" x14ac:dyDescent="0.2">
      <c r="A43" s="204"/>
      <c r="B43" s="243" t="s">
        <v>166</v>
      </c>
      <c r="C43" s="195">
        <f>SUM(Statistiques!C37,Statistiques!C41)*MgmtRate</f>
        <v>0</v>
      </c>
      <c r="D43" s="244">
        <f>SUM(Statistiques!D37,Statistiques!D41)*MgmtRate</f>
        <v>0</v>
      </c>
      <c r="E43" s="331">
        <f>C43+D43</f>
        <v>0</v>
      </c>
    </row>
    <row r="44" spans="1:5" ht="15" x14ac:dyDescent="0.25">
      <c r="A44" s="204"/>
      <c r="B44" s="157" t="s">
        <v>167</v>
      </c>
      <c r="C44" s="247">
        <f>SUM(C41:C43)</f>
        <v>0</v>
      </c>
      <c r="D44" s="248">
        <f>SUM(D41:D43)</f>
        <v>0</v>
      </c>
      <c r="E44" s="332">
        <f>SUM(E41:E43)</f>
        <v>0</v>
      </c>
    </row>
    <row r="45" spans="1:5" x14ac:dyDescent="0.2">
      <c r="A45" s="204"/>
      <c r="B45" s="259"/>
      <c r="C45" s="254"/>
      <c r="D45" s="255"/>
      <c r="E45" s="333"/>
    </row>
    <row r="46" spans="1:5" ht="15.75" thickBot="1" x14ac:dyDescent="0.3">
      <c r="A46" s="335" t="s">
        <v>134</v>
      </c>
      <c r="B46" s="263"/>
      <c r="C46" s="264">
        <f>C27+C33+C39+C44</f>
        <v>0</v>
      </c>
      <c r="D46" s="265">
        <f>D27+D33+D39+D44</f>
        <v>0</v>
      </c>
      <c r="E46" s="336">
        <f>E27+E33+E39+E44</f>
        <v>0</v>
      </c>
    </row>
    <row r="47" spans="1:5" x14ac:dyDescent="0.2">
      <c r="A47" s="205"/>
      <c r="C47" s="306"/>
      <c r="D47" s="231"/>
      <c r="E47" s="337"/>
    </row>
    <row r="48" spans="1:5" ht="15" x14ac:dyDescent="0.25">
      <c r="A48" s="165" t="s">
        <v>135</v>
      </c>
      <c r="B48" s="259"/>
      <c r="C48" s="306"/>
      <c r="D48" s="231"/>
      <c r="E48" s="337"/>
    </row>
    <row r="49" spans="1:5" x14ac:dyDescent="0.2">
      <c r="A49" s="204"/>
      <c r="B49" s="259" t="s">
        <v>168</v>
      </c>
      <c r="C49" s="195">
        <f>VLOOKUP($B49,'Revenus &amp; Dépenses'!$C$96:$G$127,4,FALSE)</f>
        <v>0</v>
      </c>
      <c r="D49" s="244"/>
      <c r="E49" s="331">
        <f t="shared" ref="E49:E54" si="1">C49+D49</f>
        <v>0</v>
      </c>
    </row>
    <row r="50" spans="1:5" x14ac:dyDescent="0.2">
      <c r="A50" s="204"/>
      <c r="B50" s="259" t="s">
        <v>169</v>
      </c>
      <c r="C50" s="195">
        <f>VLOOKUP($B50,'Revenus &amp; Dépenses'!$C$96:$G$127,4,FALSE)</f>
        <v>0</v>
      </c>
      <c r="D50" s="244"/>
      <c r="E50" s="331">
        <f t="shared" si="1"/>
        <v>0</v>
      </c>
    </row>
    <row r="51" spans="1:5" x14ac:dyDescent="0.2">
      <c r="A51" s="204"/>
      <c r="B51" s="259" t="s">
        <v>170</v>
      </c>
      <c r="C51" s="195"/>
      <c r="D51" s="244">
        <f>VLOOKUP($B51,'Revenus &amp; Dépenses'!$C$96:$G$127,5,FALSE)*Rep2Dairy</f>
        <v>0</v>
      </c>
      <c r="E51" s="331">
        <f t="shared" si="1"/>
        <v>0</v>
      </c>
    </row>
    <row r="52" spans="1:5" x14ac:dyDescent="0.2">
      <c r="A52" s="204"/>
      <c r="B52" s="260" t="s">
        <v>157</v>
      </c>
      <c r="C52" s="195">
        <f>VLOOKUP($B52,'Revenus &amp; Dépenses'!$C$96:$G$127,4,FALSE)</f>
        <v>0</v>
      </c>
      <c r="D52" s="244">
        <f>VLOOKUP($B52,'Revenus &amp; Dépenses'!$C$96:$G$127,5,FALSE)*Rep2Dairy</f>
        <v>0</v>
      </c>
      <c r="E52" s="331">
        <f t="shared" si="1"/>
        <v>0</v>
      </c>
    </row>
    <row r="53" spans="1:5" x14ac:dyDescent="0.2">
      <c r="A53" s="204"/>
      <c r="B53" s="260" t="s">
        <v>158</v>
      </c>
      <c r="C53" s="195">
        <f>VLOOKUP($B53,'Revenus &amp; Dépenses'!$C$96:$G$127,4,FALSE)</f>
        <v>0</v>
      </c>
      <c r="D53" s="244">
        <f>VLOOKUP($B53,'Revenus &amp; Dépenses'!$C$96:$G$127,5,FALSE)*Rep2Dairy</f>
        <v>0</v>
      </c>
      <c r="E53" s="331">
        <f t="shared" si="1"/>
        <v>0</v>
      </c>
    </row>
    <row r="54" spans="1:5" x14ac:dyDescent="0.2">
      <c r="A54" s="204"/>
      <c r="B54" s="260" t="s">
        <v>159</v>
      </c>
      <c r="C54" s="195">
        <f>VLOOKUP($B54,'Revenus &amp; Dépenses'!$C$96:$G$127,4,FALSE)</f>
        <v>0</v>
      </c>
      <c r="D54" s="244">
        <f>VLOOKUP($B54,'Revenus &amp; Dépenses'!$C$96:$G$127,5,FALSE)*Rep2Dairy</f>
        <v>0</v>
      </c>
      <c r="E54" s="331">
        <f t="shared" si="1"/>
        <v>0</v>
      </c>
    </row>
    <row r="55" spans="1:5" ht="15" x14ac:dyDescent="0.25">
      <c r="A55" s="204"/>
      <c r="B55" s="158" t="s">
        <v>171</v>
      </c>
      <c r="C55" s="247">
        <f>SUM(C49:C54)</f>
        <v>0</v>
      </c>
      <c r="D55" s="248">
        <f>SUM(D49:D54)</f>
        <v>0</v>
      </c>
      <c r="E55" s="332">
        <f>SUM(E49:E54)</f>
        <v>0</v>
      </c>
    </row>
    <row r="56" spans="1:5" ht="15" x14ac:dyDescent="0.25">
      <c r="A56" s="204"/>
      <c r="B56" s="157"/>
      <c r="C56" s="306"/>
      <c r="D56" s="231"/>
      <c r="E56" s="337"/>
    </row>
    <row r="57" spans="1:5" ht="15" x14ac:dyDescent="0.25">
      <c r="A57" s="165" t="s">
        <v>136</v>
      </c>
      <c r="B57" s="259"/>
      <c r="C57" s="306"/>
      <c r="D57" s="231"/>
      <c r="E57" s="337"/>
    </row>
    <row r="58" spans="1:5" x14ac:dyDescent="0.2">
      <c r="A58" s="204"/>
      <c r="B58" s="259" t="s">
        <v>172</v>
      </c>
      <c r="C58" s="195">
        <f>-VLOOKUP($B58,'Revenus &amp; Dépenses'!$C$96:$G$127,4,FALSE)</f>
        <v>0</v>
      </c>
      <c r="D58" s="244"/>
      <c r="E58" s="331">
        <f>C58+D58</f>
        <v>0</v>
      </c>
    </row>
    <row r="59" spans="1:5" x14ac:dyDescent="0.2">
      <c r="A59" s="204"/>
      <c r="B59" s="271" t="s">
        <v>173</v>
      </c>
      <c r="C59" s="195"/>
      <c r="D59" s="244">
        <f>-VLOOKUP($B59,'Revenus &amp; Dépenses'!$C$96:$G$127,5,FALSE)*Rep2Dairy</f>
        <v>0</v>
      </c>
      <c r="E59" s="331">
        <f>C59+D59</f>
        <v>0</v>
      </c>
    </row>
    <row r="60" spans="1:5" ht="15" x14ac:dyDescent="0.25">
      <c r="A60" s="204"/>
      <c r="B60" s="272" t="s">
        <v>174</v>
      </c>
      <c r="C60" s="247">
        <f>SUM(C58:C59)</f>
        <v>0</v>
      </c>
      <c r="D60" s="248">
        <f>SUM(D58:D59)</f>
        <v>0</v>
      </c>
      <c r="E60" s="332">
        <f>SUM(E58:E59)</f>
        <v>0</v>
      </c>
    </row>
    <row r="61" spans="1:5" x14ac:dyDescent="0.2">
      <c r="A61" s="204"/>
      <c r="B61" s="259" t="s">
        <v>175</v>
      </c>
      <c r="C61" s="195">
        <f>'Revenus &amp; Dépenses'!O39</f>
        <v>0</v>
      </c>
      <c r="D61" s="244"/>
      <c r="E61" s="331">
        <f>C61+D61</f>
        <v>0</v>
      </c>
    </row>
    <row r="62" spans="1:5" x14ac:dyDescent="0.2">
      <c r="A62" s="204"/>
      <c r="B62" s="271" t="s">
        <v>176</v>
      </c>
      <c r="C62" s="195">
        <f>'Revenus &amp; Dépenses'!O41</f>
        <v>0</v>
      </c>
      <c r="D62" s="244">
        <f>'Revenus &amp; Dépenses'!P41*Rep2Dairy</f>
        <v>0</v>
      </c>
      <c r="E62" s="331">
        <f>C62+D62</f>
        <v>0</v>
      </c>
    </row>
    <row r="63" spans="1:5" x14ac:dyDescent="0.2">
      <c r="A63" s="204"/>
      <c r="B63" s="271" t="s">
        <v>177</v>
      </c>
      <c r="C63" s="195"/>
      <c r="D63" s="244">
        <f>'Revenus &amp; Dépenses'!P40*Rep2Dairy</f>
        <v>0</v>
      </c>
      <c r="E63" s="331">
        <f>C63+D63</f>
        <v>0</v>
      </c>
    </row>
    <row r="64" spans="1:5" x14ac:dyDescent="0.2">
      <c r="A64" s="204"/>
      <c r="B64" s="271" t="s">
        <v>178</v>
      </c>
      <c r="C64" s="195">
        <f>'Revenus &amp; Dépenses'!O38</f>
        <v>0</v>
      </c>
      <c r="D64" s="244">
        <f>'Revenus &amp; Dépenses'!P38*Rep2Dairy</f>
        <v>0</v>
      </c>
      <c r="E64" s="331">
        <f>C64+D64</f>
        <v>0</v>
      </c>
    </row>
    <row r="65" spans="1:5" x14ac:dyDescent="0.2">
      <c r="A65" s="204"/>
      <c r="B65" s="271" t="s">
        <v>179</v>
      </c>
      <c r="C65" s="195">
        <f>'Revenus &amp; Dépenses'!O37</f>
        <v>0</v>
      </c>
      <c r="D65" s="244">
        <f>'Revenus &amp; Dépenses'!P37*Rep2Dairy</f>
        <v>0</v>
      </c>
      <c r="E65" s="331">
        <f>C65+D65</f>
        <v>0</v>
      </c>
    </row>
    <row r="66" spans="1:5" ht="15" x14ac:dyDescent="0.25">
      <c r="A66" s="204"/>
      <c r="B66" s="272" t="s">
        <v>180</v>
      </c>
      <c r="C66" s="247">
        <f>SUM(C61:C65)</f>
        <v>0</v>
      </c>
      <c r="D66" s="248">
        <f>SUM(D61:D65)</f>
        <v>0</v>
      </c>
      <c r="E66" s="332">
        <f>SUM(E61:E65)</f>
        <v>0</v>
      </c>
    </row>
    <row r="67" spans="1:5" x14ac:dyDescent="0.2">
      <c r="A67" s="204"/>
      <c r="B67" s="271" t="s">
        <v>181</v>
      </c>
      <c r="C67" s="195">
        <f>'Revenus &amp; Dépenses'!O88</f>
        <v>0</v>
      </c>
      <c r="D67" s="244">
        <f>'Revenus &amp; Dépenses'!P88*Rep2Dairy</f>
        <v>0</v>
      </c>
      <c r="E67" s="331">
        <f>C67+D67</f>
        <v>0</v>
      </c>
    </row>
    <row r="68" spans="1:5" x14ac:dyDescent="0.2">
      <c r="A68" s="204"/>
      <c r="B68" s="271" t="s">
        <v>182</v>
      </c>
      <c r="C68" s="195">
        <f>'Revenus &amp; Dépenses'!O70</f>
        <v>0</v>
      </c>
      <c r="D68" s="244">
        <f>'Revenus &amp; Dépenses'!P70*Rep2Dairy</f>
        <v>0</v>
      </c>
      <c r="E68" s="331">
        <f>C68+D68</f>
        <v>0</v>
      </c>
    </row>
    <row r="69" spans="1:5" ht="15" x14ac:dyDescent="0.25">
      <c r="A69" s="204"/>
      <c r="B69" s="273" t="s">
        <v>183</v>
      </c>
      <c r="C69" s="247">
        <f>SUM(C67:C68)</f>
        <v>0</v>
      </c>
      <c r="D69" s="248">
        <f>SUM(D67:D68)</f>
        <v>0</v>
      </c>
      <c r="E69" s="332">
        <f>C69+D69</f>
        <v>0</v>
      </c>
    </row>
    <row r="70" spans="1:5" ht="15" x14ac:dyDescent="0.25">
      <c r="A70" s="204"/>
      <c r="B70" s="273"/>
      <c r="C70" s="306"/>
      <c r="D70" s="231"/>
      <c r="E70" s="337"/>
    </row>
    <row r="71" spans="1:5" ht="15" x14ac:dyDescent="0.25">
      <c r="A71" s="165" t="s">
        <v>137</v>
      </c>
      <c r="B71" s="259"/>
      <c r="C71" s="306"/>
      <c r="D71" s="231"/>
      <c r="E71" s="337"/>
    </row>
    <row r="72" spans="1:5" ht="15" x14ac:dyDescent="0.25">
      <c r="A72" s="204"/>
      <c r="B72" s="157" t="s">
        <v>184</v>
      </c>
      <c r="C72" s="306"/>
      <c r="D72" s="231"/>
      <c r="E72" s="337"/>
    </row>
    <row r="73" spans="1:5" x14ac:dyDescent="0.2">
      <c r="A73" s="204"/>
      <c r="B73" s="243" t="s">
        <v>185</v>
      </c>
      <c r="C73" s="195">
        <f>'Aliments et autre'!Q16</f>
        <v>0</v>
      </c>
      <c r="D73" s="244"/>
      <c r="E73" s="331">
        <f>SUM(C73:D73)</f>
        <v>0</v>
      </c>
    </row>
    <row r="74" spans="1:5" x14ac:dyDescent="0.2">
      <c r="A74" s="204"/>
      <c r="B74" s="243" t="s">
        <v>186</v>
      </c>
      <c r="C74" s="195">
        <f>Bétail!P5</f>
        <v>0</v>
      </c>
      <c r="D74" s="244"/>
      <c r="E74" s="331">
        <f>SUM(C74:D74)</f>
        <v>0</v>
      </c>
    </row>
    <row r="75" spans="1:5" ht="18" customHeight="1" x14ac:dyDescent="0.2">
      <c r="A75" s="204"/>
      <c r="B75" s="243" t="s">
        <v>187</v>
      </c>
      <c r="C75" s="195"/>
      <c r="D75" s="244">
        <f>SUM(Bétail!P6:P9)</f>
        <v>0</v>
      </c>
      <c r="E75" s="331">
        <f>SUM(C75:D75)</f>
        <v>0</v>
      </c>
    </row>
    <row r="76" spans="1:5" x14ac:dyDescent="0.2">
      <c r="A76" s="204"/>
      <c r="B76" s="243" t="s">
        <v>188</v>
      </c>
      <c r="C76" s="195">
        <f>Bétail!P10</f>
        <v>0</v>
      </c>
      <c r="D76" s="244"/>
      <c r="E76" s="331">
        <f>SUM(C76:D76)</f>
        <v>0</v>
      </c>
    </row>
    <row r="77" spans="1:5" x14ac:dyDescent="0.2">
      <c r="A77" s="204"/>
      <c r="B77" s="243" t="s">
        <v>189</v>
      </c>
      <c r="C77" s="195">
        <f>Bétail!P8</f>
        <v>0</v>
      </c>
      <c r="D77" s="244"/>
      <c r="E77" s="331">
        <f>SUM(C77:D77)</f>
        <v>0</v>
      </c>
    </row>
    <row r="78" spans="1:5" x14ac:dyDescent="0.2">
      <c r="A78" s="204"/>
      <c r="B78" s="243" t="s">
        <v>190</v>
      </c>
      <c r="C78" s="195"/>
      <c r="D78" s="244"/>
      <c r="E78" s="331">
        <f>Bétail!P17</f>
        <v>0</v>
      </c>
    </row>
    <row r="79" spans="1:5" x14ac:dyDescent="0.2">
      <c r="A79" s="204"/>
      <c r="B79" s="243" t="s">
        <v>191</v>
      </c>
      <c r="C79" s="195"/>
      <c r="D79" s="244"/>
      <c r="E79" s="331">
        <f>'Aliments et autre'!Q25</f>
        <v>0</v>
      </c>
    </row>
    <row r="80" spans="1:5" x14ac:dyDescent="0.2">
      <c r="A80" s="204"/>
      <c r="B80" s="243" t="s">
        <v>192</v>
      </c>
      <c r="C80" s="195"/>
      <c r="D80" s="244"/>
      <c r="E80" s="331">
        <f>AVERAGE('Aliments et autre'!C39:D39)</f>
        <v>0</v>
      </c>
    </row>
    <row r="81" spans="1:6" x14ac:dyDescent="0.2">
      <c r="A81" s="204"/>
      <c r="B81" s="243" t="s">
        <v>193</v>
      </c>
      <c r="C81" s="195">
        <f>'Immobilisations - Récapitulatif'!M8</f>
        <v>0</v>
      </c>
      <c r="D81" s="244">
        <f>'Immobilisations - Récapitulatif'!M20</f>
        <v>0</v>
      </c>
      <c r="E81" s="331">
        <f>SUM(C81:D81)</f>
        <v>0</v>
      </c>
    </row>
    <row r="82" spans="1:6" x14ac:dyDescent="0.2">
      <c r="A82" s="204"/>
      <c r="B82" s="243" t="s">
        <v>194</v>
      </c>
      <c r="C82" s="195">
        <f>SUM('Immobilisations - Récapitulatif'!O9:O10)</f>
        <v>0</v>
      </c>
      <c r="D82" s="244">
        <f>SUM('Immobilisations - Récapitulatif'!O21:O22)</f>
        <v>0</v>
      </c>
      <c r="E82" s="331">
        <f>SUM(C82:D82)</f>
        <v>0</v>
      </c>
    </row>
    <row r="83" spans="1:6" x14ac:dyDescent="0.2">
      <c r="A83" s="204"/>
      <c r="B83" s="243" t="s">
        <v>195</v>
      </c>
      <c r="C83" s="195">
        <f>SUM('Immobilisations - Récapitulatif'!O11:O14)</f>
        <v>0</v>
      </c>
      <c r="D83" s="244">
        <f>SUM('Immobilisations - Récapitulatif'!O23:O26)</f>
        <v>0</v>
      </c>
      <c r="E83" s="331">
        <f>SUM(C83:D83)</f>
        <v>0</v>
      </c>
    </row>
    <row r="84" spans="1:6" ht="15" x14ac:dyDescent="0.25">
      <c r="A84" s="204"/>
      <c r="B84" s="158" t="s">
        <v>196</v>
      </c>
      <c r="C84" s="247">
        <f>SUM(C73:C83)</f>
        <v>0</v>
      </c>
      <c r="D84" s="248">
        <f>SUM(D73:D83)</f>
        <v>0</v>
      </c>
      <c r="E84" s="332">
        <f>SUM(E73:E83)</f>
        <v>0</v>
      </c>
    </row>
    <row r="85" spans="1:6" ht="15" x14ac:dyDescent="0.25">
      <c r="A85" s="204"/>
      <c r="B85" s="243" t="s">
        <v>197</v>
      </c>
      <c r="C85" s="338">
        <f>IFERROR(C84/$E$84,0)</f>
        <v>0</v>
      </c>
      <c r="D85" s="280">
        <f>IFERROR(D84/$E$84,0)</f>
        <v>0</v>
      </c>
      <c r="E85" s="339">
        <f>IFERROR(E84/$E$84,0)</f>
        <v>0</v>
      </c>
    </row>
    <row r="86" spans="1:6" ht="15" x14ac:dyDescent="0.25">
      <c r="A86" s="204"/>
      <c r="B86" s="157"/>
      <c r="C86" s="340"/>
      <c r="D86" s="340"/>
      <c r="E86" s="341"/>
    </row>
    <row r="87" spans="1:6" x14ac:dyDescent="0.2">
      <c r="A87" s="204"/>
      <c r="B87" s="243" t="s">
        <v>198</v>
      </c>
      <c r="C87" s="342"/>
      <c r="D87" s="342"/>
      <c r="E87" s="331">
        <f>Bilan!G14</f>
        <v>0</v>
      </c>
    </row>
    <row r="88" spans="1:6" x14ac:dyDescent="0.2">
      <c r="A88" s="204"/>
      <c r="B88" s="243" t="s">
        <v>199</v>
      </c>
      <c r="C88" s="342"/>
      <c r="D88" s="342"/>
      <c r="E88" s="331">
        <f>Bilan!G6</f>
        <v>0</v>
      </c>
    </row>
    <row r="89" spans="1:6" ht="15" x14ac:dyDescent="0.25">
      <c r="A89" s="204"/>
      <c r="B89" s="158" t="s">
        <v>200</v>
      </c>
      <c r="C89" s="247">
        <f>SUM(C84:C88)</f>
        <v>0</v>
      </c>
      <c r="D89" s="248">
        <f>SUM(D84:D88)</f>
        <v>0</v>
      </c>
      <c r="E89" s="332">
        <f>SUM(E84:E88)</f>
        <v>0</v>
      </c>
    </row>
    <row r="90" spans="1:6" x14ac:dyDescent="0.2">
      <c r="A90" s="204"/>
      <c r="B90" s="259"/>
      <c r="E90" s="167"/>
    </row>
    <row r="91" spans="1:6" ht="15" x14ac:dyDescent="0.25">
      <c r="A91" s="165" t="s">
        <v>138</v>
      </c>
      <c r="B91" s="259"/>
      <c r="E91" s="167"/>
    </row>
    <row r="92" spans="1:6" x14ac:dyDescent="0.2">
      <c r="A92" s="204"/>
      <c r="B92" s="243" t="s">
        <v>201</v>
      </c>
      <c r="C92" s="195">
        <f>Bilan!$G$15*C85</f>
        <v>0</v>
      </c>
      <c r="D92" s="244">
        <f>Bilan!$G$15*D85</f>
        <v>0</v>
      </c>
      <c r="E92" s="331">
        <f>SUM(C92:D92)</f>
        <v>0</v>
      </c>
    </row>
    <row r="93" spans="1:6" x14ac:dyDescent="0.2">
      <c r="A93" s="204"/>
      <c r="B93" s="243" t="s">
        <v>202</v>
      </c>
      <c r="C93" s="195">
        <f>Bilan!$G$11*C85</f>
        <v>0</v>
      </c>
      <c r="D93" s="244">
        <f>Bilan!$G$11*D85</f>
        <v>0</v>
      </c>
      <c r="E93" s="331">
        <f>SUM(C93:D93)</f>
        <v>0</v>
      </c>
    </row>
    <row r="94" spans="1:6" ht="15" x14ac:dyDescent="0.25">
      <c r="A94" s="204"/>
      <c r="B94" s="243" t="s">
        <v>203</v>
      </c>
      <c r="C94" s="248">
        <f>SUM(C92:C93)</f>
        <v>0</v>
      </c>
      <c r="D94" s="248">
        <f>SUM(D92:D93)</f>
        <v>0</v>
      </c>
      <c r="E94" s="332">
        <f>SUM(E92:E93)</f>
        <v>0</v>
      </c>
      <c r="F94" s="304"/>
    </row>
    <row r="95" spans="1:6" ht="15" x14ac:dyDescent="0.25">
      <c r="A95" s="204"/>
      <c r="B95" s="157" t="s">
        <v>204</v>
      </c>
      <c r="C95" s="248">
        <f>C89-C94</f>
        <v>0</v>
      </c>
      <c r="D95" s="248">
        <f t="shared" ref="D95:E95" si="2">D89-D94</f>
        <v>0</v>
      </c>
      <c r="E95" s="332">
        <f t="shared" si="2"/>
        <v>0</v>
      </c>
      <c r="F95" s="304"/>
    </row>
    <row r="96" spans="1:6" x14ac:dyDescent="0.2">
      <c r="A96" s="343"/>
      <c r="B96" s="344"/>
      <c r="C96" s="225"/>
      <c r="D96" s="225"/>
      <c r="E96" s="226"/>
    </row>
  </sheetData>
  <sheetProtection algorithmName="SHA-512" hashValue="+8rSZP5m70Otgsj1nRz3eKbUhbDTsZAmmCVKkht7/HpgQhHo9UOXGDK2q+mchXZt1cLp+i/YgjxWGI3wmauTdg==" saltValue="5bsSFgZzwKtaE6XkawHERQ==" spinCount="100000" sheet="1" selectLockedCells="1"/>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6F468-476F-4714-9872-90AC29509104}">
  <sheetPr>
    <tabColor theme="1"/>
  </sheetPr>
  <dimension ref="A1:S143"/>
  <sheetViews>
    <sheetView zoomScale="55" zoomScaleNormal="55" workbookViewId="0">
      <selection activeCell="I3" sqref="I3"/>
    </sheetView>
  </sheetViews>
  <sheetFormatPr defaultRowHeight="16.5" x14ac:dyDescent="0.3"/>
  <cols>
    <col min="1" max="1" width="5.375" style="111" customWidth="1"/>
    <col min="2" max="2" width="56.125" style="111"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4.625" customWidth="1"/>
  </cols>
  <sheetData>
    <row r="1" spans="1:19" ht="21.75" x14ac:dyDescent="0.3">
      <c r="A1" s="88" t="s">
        <v>736</v>
      </c>
      <c r="B1" s="89"/>
      <c r="C1" s="114" t="s">
        <v>704</v>
      </c>
      <c r="D1" s="114"/>
      <c r="E1" s="114"/>
      <c r="F1" s="114"/>
      <c r="G1" s="114"/>
      <c r="H1" s="114"/>
      <c r="I1" s="114"/>
      <c r="J1" s="114"/>
      <c r="K1" s="114"/>
      <c r="L1" s="114"/>
      <c r="M1" s="114"/>
      <c r="N1" s="114"/>
      <c r="O1" s="114"/>
      <c r="P1" s="114"/>
      <c r="Q1" s="114"/>
      <c r="R1" s="114"/>
      <c r="S1" s="30"/>
    </row>
    <row r="2" spans="1:19" ht="18" x14ac:dyDescent="0.3">
      <c r="A2" s="90"/>
      <c r="B2" s="91" t="s">
        <v>705</v>
      </c>
      <c r="C2" s="86"/>
      <c r="D2" s="86"/>
      <c r="E2" s="86"/>
      <c r="F2" s="86"/>
      <c r="G2" s="86"/>
      <c r="H2" s="86"/>
      <c r="I2" s="86"/>
      <c r="J2" s="86"/>
      <c r="K2" s="86"/>
      <c r="L2" s="86"/>
      <c r="M2" s="86"/>
      <c r="N2" s="86"/>
      <c r="O2" s="86"/>
      <c r="P2" s="86"/>
      <c r="Q2" s="86"/>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row>
    <row r="7" spans="1:19" x14ac:dyDescent="0.3">
      <c r="A7" s="89"/>
      <c r="B7" s="97" t="s">
        <v>139</v>
      </c>
      <c r="C7" s="6">
        <v>496145.27474565263</v>
      </c>
      <c r="D7" s="6">
        <v>167997.00300236407</v>
      </c>
      <c r="E7" s="6">
        <v>67863.994016590397</v>
      </c>
      <c r="F7" s="6">
        <v>39452.04</v>
      </c>
      <c r="G7" s="6">
        <v>247794.18327712611</v>
      </c>
      <c r="H7" s="6">
        <v>136015.52597178411</v>
      </c>
      <c r="I7" s="6">
        <v>75079.000131253066</v>
      </c>
      <c r="J7" s="6">
        <v>124679.82821257789</v>
      </c>
      <c r="K7" s="6">
        <v>92352.102706760677</v>
      </c>
      <c r="L7" s="6">
        <v>48234.847328131364</v>
      </c>
      <c r="M7" s="6">
        <v>146215.15791709843</v>
      </c>
      <c r="N7" s="6">
        <v>57481.371365509076</v>
      </c>
      <c r="O7" s="6">
        <v>41162.814632023088</v>
      </c>
      <c r="P7" s="6">
        <v>104420.97487965449</v>
      </c>
      <c r="Q7" s="6">
        <v>138696.54749999999</v>
      </c>
      <c r="R7" s="6">
        <v>135240.32183358562</v>
      </c>
      <c r="S7" s="28">
        <f>SUMPRODUCT(C7:R7,$C$92:$R$92)/SUM($C$92:$R$92)</f>
        <v>195742.36344098998</v>
      </c>
    </row>
    <row r="8" spans="1:19" x14ac:dyDescent="0.3">
      <c r="A8" s="89"/>
      <c r="B8" s="97" t="s">
        <v>140</v>
      </c>
      <c r="C8" s="6">
        <v>3592.5317726780959</v>
      </c>
      <c r="D8" s="6">
        <v>6225.3422450238413</v>
      </c>
      <c r="E8" s="6">
        <v>0</v>
      </c>
      <c r="F8" s="6">
        <v>4761.328784313725</v>
      </c>
      <c r="G8" s="6">
        <v>845.77418914956013</v>
      </c>
      <c r="H8" s="6">
        <v>1950</v>
      </c>
      <c r="I8" s="6">
        <v>482.31</v>
      </c>
      <c r="J8" s="6">
        <v>374</v>
      </c>
      <c r="K8" s="6">
        <v>0</v>
      </c>
      <c r="L8" s="6">
        <v>1543.241</v>
      </c>
      <c r="M8" s="6">
        <v>3129.9394223064546</v>
      </c>
      <c r="N8" s="6">
        <v>400</v>
      </c>
      <c r="O8" s="6">
        <v>1281.77</v>
      </c>
      <c r="P8" s="6">
        <v>2815.1654504230119</v>
      </c>
      <c r="Q8" s="6">
        <v>7888.5214999999989</v>
      </c>
      <c r="R8" s="6">
        <v>1221.1397044424298</v>
      </c>
      <c r="S8" s="28">
        <f t="shared" ref="S8:S24" si="0">SUMPRODUCT(C8:R8,$C$92:$R$92)/SUM($C$92:$R$92)</f>
        <v>2644.7335546933678</v>
      </c>
    </row>
    <row r="9" spans="1:19" x14ac:dyDescent="0.3">
      <c r="A9" s="89"/>
      <c r="B9" s="97" t="s">
        <v>141</v>
      </c>
      <c r="C9" s="6">
        <v>15469.928296394228</v>
      </c>
      <c r="D9" s="6">
        <v>4539.0141843971633</v>
      </c>
      <c r="E9" s="6">
        <v>11215.606398550723</v>
      </c>
      <c r="F9" s="6">
        <v>4281.4522352941185</v>
      </c>
      <c r="G9" s="6">
        <v>3674.4558255131965</v>
      </c>
      <c r="H9" s="6">
        <v>9018.4666903283069</v>
      </c>
      <c r="I9" s="6">
        <v>8472.5027835051533</v>
      </c>
      <c r="J9" s="6">
        <v>4759.8450000000003</v>
      </c>
      <c r="K9" s="6">
        <v>2330.1731550802137</v>
      </c>
      <c r="L9" s="6">
        <v>5233.4753157894738</v>
      </c>
      <c r="M9" s="6">
        <v>3041.793396373057</v>
      </c>
      <c r="N9" s="6">
        <v>1896.029007633588</v>
      </c>
      <c r="O9" s="6">
        <v>5254.45</v>
      </c>
      <c r="P9" s="6">
        <v>15424.445049069374</v>
      </c>
      <c r="Q9" s="6">
        <v>9698.2177499999998</v>
      </c>
      <c r="R9" s="6">
        <v>7349.9440961015407</v>
      </c>
      <c r="S9" s="28">
        <f t="shared" si="0"/>
        <v>8013.8417503882119</v>
      </c>
    </row>
    <row r="10" spans="1:19" x14ac:dyDescent="0.3">
      <c r="A10" s="89"/>
      <c r="B10" s="97" t="s">
        <v>142</v>
      </c>
      <c r="C10" s="6">
        <v>0</v>
      </c>
      <c r="D10" s="6">
        <v>695.00611071278684</v>
      </c>
      <c r="E10" s="6">
        <v>0</v>
      </c>
      <c r="F10" s="6">
        <v>0</v>
      </c>
      <c r="G10" s="6">
        <v>0</v>
      </c>
      <c r="H10" s="6">
        <v>0</v>
      </c>
      <c r="I10" s="6">
        <v>0</v>
      </c>
      <c r="J10" s="6">
        <v>0</v>
      </c>
      <c r="K10" s="6">
        <v>0</v>
      </c>
      <c r="L10" s="6">
        <v>0</v>
      </c>
      <c r="M10" s="6">
        <v>1384.3976423075762</v>
      </c>
      <c r="N10" s="6">
        <v>0</v>
      </c>
      <c r="O10" s="6">
        <v>0</v>
      </c>
      <c r="P10" s="6">
        <v>94.904620936379018</v>
      </c>
      <c r="Q10" s="6">
        <v>0</v>
      </c>
      <c r="R10" s="6">
        <v>0</v>
      </c>
      <c r="S10" s="28">
        <f t="shared" si="0"/>
        <v>169.44560871768624</v>
      </c>
    </row>
    <row r="11" spans="1:19" x14ac:dyDescent="0.3">
      <c r="A11" s="89"/>
      <c r="B11" s="97" t="s">
        <v>143</v>
      </c>
      <c r="C11" s="6">
        <v>7703.5804037779553</v>
      </c>
      <c r="D11" s="6">
        <v>22723.318057485205</v>
      </c>
      <c r="E11" s="6">
        <v>4117.3287627255277</v>
      </c>
      <c r="F11" s="6">
        <v>1798.0561101935855</v>
      </c>
      <c r="G11" s="6">
        <v>0</v>
      </c>
      <c r="H11" s="6">
        <v>7941.062498723677</v>
      </c>
      <c r="I11" s="6">
        <v>11690.694795119534</v>
      </c>
      <c r="J11" s="6">
        <v>2824.3027350092002</v>
      </c>
      <c r="K11" s="6">
        <v>10109.704303486233</v>
      </c>
      <c r="L11" s="6">
        <v>13054.263217048196</v>
      </c>
      <c r="M11" s="6">
        <v>3730.5258349629121</v>
      </c>
      <c r="N11" s="6">
        <v>10384.841313739542</v>
      </c>
      <c r="O11" s="6">
        <v>613.59187116501278</v>
      </c>
      <c r="P11" s="6">
        <v>1642.7876532570115</v>
      </c>
      <c r="Q11" s="6">
        <v>12052.211334875275</v>
      </c>
      <c r="R11" s="6">
        <v>5012.0978418988652</v>
      </c>
      <c r="S11" s="28">
        <f t="shared" si="0"/>
        <v>7696.2355670386396</v>
      </c>
    </row>
    <row r="12" spans="1:19" x14ac:dyDescent="0.3">
      <c r="A12" s="89"/>
      <c r="B12" s="97" t="s">
        <v>144</v>
      </c>
      <c r="C12" s="6">
        <v>17296.128178091891</v>
      </c>
      <c r="D12" s="6">
        <v>4360.4411705425764</v>
      </c>
      <c r="E12" s="6">
        <v>1529.826631216037</v>
      </c>
      <c r="F12" s="6">
        <v>10016.152049273658</v>
      </c>
      <c r="G12" s="6">
        <v>0</v>
      </c>
      <c r="H12" s="6">
        <v>11702.170356956149</v>
      </c>
      <c r="I12" s="6">
        <v>6422.4113526252904</v>
      </c>
      <c r="J12" s="6">
        <v>6692.0132502635779</v>
      </c>
      <c r="K12" s="6">
        <v>8085.2149254649248</v>
      </c>
      <c r="L12" s="6">
        <v>0</v>
      </c>
      <c r="M12" s="6">
        <v>51558.090205422486</v>
      </c>
      <c r="N12" s="6">
        <v>2758.9026761500991</v>
      </c>
      <c r="O12" s="6">
        <v>839.79333686052212</v>
      </c>
      <c r="P12" s="6">
        <v>14526.685574680127</v>
      </c>
      <c r="Q12" s="6">
        <v>23641.003740373668</v>
      </c>
      <c r="R12" s="6">
        <v>4107.5719270705831</v>
      </c>
      <c r="S12" s="28">
        <f t="shared" si="0"/>
        <v>11970.049844871994</v>
      </c>
    </row>
    <row r="13" spans="1:19" x14ac:dyDescent="0.3">
      <c r="A13" s="89"/>
      <c r="B13" s="97" t="s">
        <v>145</v>
      </c>
      <c r="C13" s="6">
        <v>1861.6414543269243</v>
      </c>
      <c r="D13" s="6">
        <v>846.26109198863867</v>
      </c>
      <c r="E13" s="6">
        <v>0</v>
      </c>
      <c r="F13" s="6">
        <v>0</v>
      </c>
      <c r="G13" s="6">
        <v>0</v>
      </c>
      <c r="H13" s="6">
        <v>0</v>
      </c>
      <c r="I13" s="6">
        <v>0</v>
      </c>
      <c r="J13" s="6">
        <v>0</v>
      </c>
      <c r="K13" s="6">
        <v>1200</v>
      </c>
      <c r="L13" s="6">
        <v>24.592138514221055</v>
      </c>
      <c r="M13" s="6">
        <v>381.97000000000008</v>
      </c>
      <c r="N13" s="6">
        <v>0</v>
      </c>
      <c r="O13" s="6">
        <v>1630.5</v>
      </c>
      <c r="P13" s="6">
        <v>16.670999999999999</v>
      </c>
      <c r="Q13" s="6">
        <v>551.91387499999996</v>
      </c>
      <c r="R13" s="6">
        <v>746.00614551805018</v>
      </c>
      <c r="S13" s="28">
        <f t="shared" si="0"/>
        <v>644.56877563048215</v>
      </c>
    </row>
    <row r="14" spans="1:19" x14ac:dyDescent="0.3">
      <c r="A14" s="89"/>
      <c r="B14" s="97" t="s">
        <v>146</v>
      </c>
      <c r="C14" s="6">
        <v>9085.5346680111597</v>
      </c>
      <c r="D14" s="6">
        <v>11489.211062832392</v>
      </c>
      <c r="E14" s="6">
        <v>2102.8591932145578</v>
      </c>
      <c r="F14" s="6">
        <v>5430.5526726679664</v>
      </c>
      <c r="G14" s="6">
        <v>2332.4444340175951</v>
      </c>
      <c r="H14" s="6">
        <v>1854.7283628905957</v>
      </c>
      <c r="I14" s="6">
        <v>1628.5924247490673</v>
      </c>
      <c r="J14" s="6">
        <v>3568.0555236268037</v>
      </c>
      <c r="K14" s="6">
        <v>1677.1961199979144</v>
      </c>
      <c r="L14" s="6">
        <v>6711.7542196503446</v>
      </c>
      <c r="M14" s="6">
        <v>10404.874483892881</v>
      </c>
      <c r="N14" s="6">
        <v>2185.0269741304837</v>
      </c>
      <c r="O14" s="6">
        <v>2736.0240000000003</v>
      </c>
      <c r="P14" s="6">
        <v>2429.7215061483553</v>
      </c>
      <c r="Q14" s="6">
        <v>6625.7071692187128</v>
      </c>
      <c r="R14" s="6">
        <v>2806.5250203834194</v>
      </c>
      <c r="S14" s="28">
        <f t="shared" si="0"/>
        <v>5515.0738640095788</v>
      </c>
    </row>
    <row r="15" spans="1:19" x14ac:dyDescent="0.3">
      <c r="A15" s="89"/>
      <c r="B15" s="97" t="s">
        <v>147</v>
      </c>
      <c r="C15" s="6">
        <v>13137.112316642158</v>
      </c>
      <c r="D15" s="6">
        <v>10011.965579302645</v>
      </c>
      <c r="E15" s="6">
        <v>0</v>
      </c>
      <c r="F15" s="6">
        <v>1500</v>
      </c>
      <c r="G15" s="6">
        <v>8884.2999999999993</v>
      </c>
      <c r="H15" s="6">
        <v>0</v>
      </c>
      <c r="I15" s="6">
        <v>0</v>
      </c>
      <c r="J15" s="6">
        <v>1968.5683391003461</v>
      </c>
      <c r="K15" s="6">
        <v>3739.1679144385025</v>
      </c>
      <c r="L15" s="6">
        <v>0</v>
      </c>
      <c r="M15" s="6">
        <v>6180.1618963264618</v>
      </c>
      <c r="N15" s="6">
        <v>0</v>
      </c>
      <c r="O15" s="6">
        <v>0</v>
      </c>
      <c r="P15" s="6">
        <v>668.1861252115059</v>
      </c>
      <c r="Q15" s="6">
        <v>9365.4710319977548</v>
      </c>
      <c r="R15" s="6">
        <v>0</v>
      </c>
      <c r="S15" s="28">
        <f t="shared" si="0"/>
        <v>5625.6012055911133</v>
      </c>
    </row>
    <row r="16" spans="1:19" x14ac:dyDescent="0.3">
      <c r="A16" s="89"/>
      <c r="B16" s="97" t="s">
        <v>148</v>
      </c>
      <c r="C16" s="6">
        <v>50818.9</v>
      </c>
      <c r="D16" s="6">
        <v>27265.200000000004</v>
      </c>
      <c r="E16" s="6">
        <v>16193.970000000001</v>
      </c>
      <c r="F16" s="6">
        <v>12805.410000000002</v>
      </c>
      <c r="G16" s="6">
        <v>30526.82</v>
      </c>
      <c r="H16" s="6">
        <v>18447.48</v>
      </c>
      <c r="I16" s="6">
        <v>15606.72</v>
      </c>
      <c r="J16" s="6">
        <v>15707.49</v>
      </c>
      <c r="K16" s="6">
        <v>14569.27</v>
      </c>
      <c r="L16" s="6">
        <v>12769.359999999999</v>
      </c>
      <c r="M16" s="6">
        <v>13785.960000000003</v>
      </c>
      <c r="N16" s="6">
        <v>13401.83</v>
      </c>
      <c r="O16" s="6">
        <v>7599.33</v>
      </c>
      <c r="P16" s="6">
        <v>10000.439999999999</v>
      </c>
      <c r="Q16" s="6">
        <v>19880.829999999998</v>
      </c>
      <c r="R16" s="6">
        <v>21924.489999999998</v>
      </c>
      <c r="S16" s="28">
        <f t="shared" si="0"/>
        <v>24528.449071974628</v>
      </c>
    </row>
    <row r="17" spans="1:19" x14ac:dyDescent="0.3">
      <c r="A17" s="89"/>
      <c r="B17" s="97" t="s">
        <v>149</v>
      </c>
      <c r="C17" s="6">
        <v>10576.092298309772</v>
      </c>
      <c r="D17" s="6">
        <v>3092.3072917422819</v>
      </c>
      <c r="E17" s="6">
        <v>604.54499999999996</v>
      </c>
      <c r="F17" s="6">
        <v>0</v>
      </c>
      <c r="G17" s="6">
        <v>3068.743658357771</v>
      </c>
      <c r="H17" s="6">
        <v>254.25000000000003</v>
      </c>
      <c r="I17" s="6">
        <v>199.21769701375212</v>
      </c>
      <c r="J17" s="6">
        <v>175.00000000000003</v>
      </c>
      <c r="K17" s="6">
        <v>1129.296</v>
      </c>
      <c r="L17" s="6">
        <v>282.5</v>
      </c>
      <c r="M17" s="6">
        <v>1871.4209844559584</v>
      </c>
      <c r="N17" s="6">
        <v>0</v>
      </c>
      <c r="O17" s="6">
        <v>200</v>
      </c>
      <c r="P17" s="6">
        <v>7878.2869204737735</v>
      </c>
      <c r="Q17" s="6">
        <v>1524.7</v>
      </c>
      <c r="R17" s="6">
        <v>248.98491840435179</v>
      </c>
      <c r="S17" s="28">
        <f t="shared" si="0"/>
        <v>3315.9909242823246</v>
      </c>
    </row>
    <row r="18" spans="1:19" x14ac:dyDescent="0.3">
      <c r="A18" s="89"/>
      <c r="B18" s="97" t="s">
        <v>150</v>
      </c>
      <c r="C18" s="6">
        <v>18429.858122819318</v>
      </c>
      <c r="D18" s="6">
        <v>15119.47283237571</v>
      </c>
      <c r="E18" s="6">
        <v>2236.5288221518049</v>
      </c>
      <c r="F18" s="6">
        <v>4933.8304729670317</v>
      </c>
      <c r="G18" s="6">
        <v>3422.418914956012</v>
      </c>
      <c r="H18" s="6">
        <v>2843.9845356907031</v>
      </c>
      <c r="I18" s="6">
        <v>5080.8340944181209</v>
      </c>
      <c r="J18" s="6">
        <v>2315.1851214058574</v>
      </c>
      <c r="K18" s="6">
        <v>15668.22</v>
      </c>
      <c r="L18" s="6">
        <v>5193.22</v>
      </c>
      <c r="M18" s="6">
        <v>8684.2451625570084</v>
      </c>
      <c r="N18" s="6">
        <v>1953.2157793994918</v>
      </c>
      <c r="O18" s="6">
        <v>2700</v>
      </c>
      <c r="P18" s="6">
        <v>12922.0711089131</v>
      </c>
      <c r="Q18" s="6">
        <v>17562.731191643466</v>
      </c>
      <c r="R18" s="6">
        <v>1565.7989756950535</v>
      </c>
      <c r="S18" s="28">
        <f t="shared" si="0"/>
        <v>9527.0507608375974</v>
      </c>
    </row>
    <row r="19" spans="1:19" x14ac:dyDescent="0.3">
      <c r="A19" s="89"/>
      <c r="B19" s="97" t="s">
        <v>151</v>
      </c>
      <c r="C19" s="6">
        <v>0</v>
      </c>
      <c r="D19" s="6">
        <v>9182.5092600409971</v>
      </c>
      <c r="E19" s="6">
        <v>0</v>
      </c>
      <c r="F19" s="6">
        <v>771.1730686874721</v>
      </c>
      <c r="G19" s="6">
        <v>0</v>
      </c>
      <c r="H19" s="6">
        <v>801.29467529147075</v>
      </c>
      <c r="I19" s="6">
        <v>1691.6550857244081</v>
      </c>
      <c r="J19" s="6">
        <v>0</v>
      </c>
      <c r="K19" s="6">
        <v>62.867154972725288</v>
      </c>
      <c r="L19" s="6">
        <v>866.46810519112023</v>
      </c>
      <c r="M19" s="6">
        <v>10346.962318989452</v>
      </c>
      <c r="N19" s="6">
        <v>0</v>
      </c>
      <c r="O19" s="6">
        <v>1080</v>
      </c>
      <c r="P19" s="6">
        <v>3034.4217768563972</v>
      </c>
      <c r="Q19" s="6">
        <v>6089.31</v>
      </c>
      <c r="R19" s="6">
        <v>1520.9221615232987</v>
      </c>
      <c r="S19" s="28">
        <f t="shared" si="0"/>
        <v>2455.0107015054914</v>
      </c>
    </row>
    <row r="20" spans="1:19" x14ac:dyDescent="0.3">
      <c r="A20" s="89"/>
      <c r="B20" s="97" t="s">
        <v>152</v>
      </c>
      <c r="C20" s="6">
        <v>56666.547731870916</v>
      </c>
      <c r="D20" s="6">
        <v>24552.800764854972</v>
      </c>
      <c r="E20" s="6">
        <v>8848.5989959195795</v>
      </c>
      <c r="F20" s="6">
        <v>10270.59846165592</v>
      </c>
      <c r="G20" s="6">
        <v>23232.463668621702</v>
      </c>
      <c r="H20" s="6">
        <v>244.85</v>
      </c>
      <c r="I20" s="6">
        <v>20200.481446980586</v>
      </c>
      <c r="J20" s="6">
        <v>10948.062584342562</v>
      </c>
      <c r="K20" s="6">
        <v>42867.207008404388</v>
      </c>
      <c r="L20" s="6">
        <v>15261.566323623258</v>
      </c>
      <c r="M20" s="6">
        <v>9525.7828823834225</v>
      </c>
      <c r="N20" s="6">
        <v>6148.4369081587483</v>
      </c>
      <c r="O20" s="6">
        <v>17376.876</v>
      </c>
      <c r="P20" s="6">
        <v>38445.637310232938</v>
      </c>
      <c r="Q20" s="6">
        <v>33126.254558864086</v>
      </c>
      <c r="R20" s="6">
        <v>11972.569871330699</v>
      </c>
      <c r="S20" s="28">
        <f t="shared" si="0"/>
        <v>26191.030567568476</v>
      </c>
    </row>
    <row r="21" spans="1:19" x14ac:dyDescent="0.3">
      <c r="A21" s="89"/>
      <c r="B21" s="97" t="s">
        <v>153</v>
      </c>
      <c r="C21" s="6">
        <v>16842.591097562337</v>
      </c>
      <c r="D21" s="6">
        <v>11240.84220676001</v>
      </c>
      <c r="E21" s="6">
        <v>5339.6563885869564</v>
      </c>
      <c r="F21" s="6">
        <v>4637.6288627450986</v>
      </c>
      <c r="G21" s="6">
        <v>12991.473800586511</v>
      </c>
      <c r="H21" s="6">
        <v>15964.644331854477</v>
      </c>
      <c r="I21" s="6">
        <v>5507.63</v>
      </c>
      <c r="J21" s="6">
        <v>4524.78</v>
      </c>
      <c r="K21" s="6">
        <v>5290.01</v>
      </c>
      <c r="L21" s="6">
        <v>3255.3160410270129</v>
      </c>
      <c r="M21" s="6">
        <v>10925.810932642487</v>
      </c>
      <c r="N21" s="6">
        <v>6873.519421022982</v>
      </c>
      <c r="O21" s="6">
        <v>3597.42</v>
      </c>
      <c r="P21" s="6">
        <v>9826.1334094754675</v>
      </c>
      <c r="Q21" s="6">
        <v>15762.829750000004</v>
      </c>
      <c r="R21" s="6">
        <v>3862.76</v>
      </c>
      <c r="S21" s="28">
        <f t="shared" si="0"/>
        <v>10370.603452133259</v>
      </c>
    </row>
    <row r="22" spans="1:19" x14ac:dyDescent="0.3">
      <c r="A22" s="89"/>
      <c r="B22" s="97" t="s">
        <v>154</v>
      </c>
      <c r="C22" s="6">
        <v>44759.088984374997</v>
      </c>
      <c r="D22" s="6">
        <v>18758.654280857372</v>
      </c>
      <c r="E22" s="6">
        <v>2714.6488288043474</v>
      </c>
      <c r="F22" s="6">
        <v>3415.7033823529418</v>
      </c>
      <c r="G22" s="6">
        <v>20626.240620967743</v>
      </c>
      <c r="H22" s="6">
        <v>5635.9923913043476</v>
      </c>
      <c r="I22" s="6">
        <v>5822.4715373711342</v>
      </c>
      <c r="J22" s="6">
        <v>5880.5189662629755</v>
      </c>
      <c r="K22" s="6">
        <v>15260.16281818182</v>
      </c>
      <c r="L22" s="6">
        <v>1295.56</v>
      </c>
      <c r="M22" s="6">
        <v>9110.0888860103623</v>
      </c>
      <c r="N22" s="6">
        <v>4446.6946564885493</v>
      </c>
      <c r="O22" s="6">
        <v>6868.1619999999994</v>
      </c>
      <c r="P22" s="6">
        <v>18260.440639593908</v>
      </c>
      <c r="Q22" s="6">
        <v>9540.9629999999997</v>
      </c>
      <c r="R22" s="6">
        <v>3105.4114560290113</v>
      </c>
      <c r="S22" s="28">
        <f t="shared" si="0"/>
        <v>16698.210516981489</v>
      </c>
    </row>
    <row r="23" spans="1:19" x14ac:dyDescent="0.3">
      <c r="A23" s="89"/>
      <c r="B23" s="97" t="s">
        <v>155</v>
      </c>
      <c r="C23" s="6">
        <v>-58712.666923076918</v>
      </c>
      <c r="D23" s="6">
        <v>-44974.34</v>
      </c>
      <c r="E23" s="6">
        <v>-34627.800000000003</v>
      </c>
      <c r="F23" s="6">
        <v>-4829.6051764705899</v>
      </c>
      <c r="G23" s="6">
        <v>-78591.950000000012</v>
      </c>
      <c r="H23" s="6">
        <v>-52244.494356699201</v>
      </c>
      <c r="I23" s="6">
        <v>15828.720000000001</v>
      </c>
      <c r="J23" s="6">
        <v>-55022</v>
      </c>
      <c r="K23" s="6">
        <v>-27263.648841354723</v>
      </c>
      <c r="L23" s="6">
        <v>-48979.58</v>
      </c>
      <c r="M23" s="6">
        <v>-15265.830000000002</v>
      </c>
      <c r="N23" s="6">
        <v>-21920.82</v>
      </c>
      <c r="O23" s="6">
        <v>-39199</v>
      </c>
      <c r="P23" s="6">
        <v>-13016.599999999999</v>
      </c>
      <c r="Q23" s="6">
        <v>-14045.000000000002</v>
      </c>
      <c r="R23" s="6">
        <v>-89026.244215775165</v>
      </c>
      <c r="S23" s="28">
        <f t="shared" si="0"/>
        <v>-42400.894801014278</v>
      </c>
    </row>
    <row r="24" spans="1:19" ht="17.25" thickBot="1" x14ac:dyDescent="0.35">
      <c r="A24" s="89"/>
      <c r="B24" s="98" t="s">
        <v>156</v>
      </c>
      <c r="C24" s="80">
        <v>703672.14314743539</v>
      </c>
      <c r="D24" s="80">
        <v>293125.00914128067</v>
      </c>
      <c r="E24" s="80">
        <v>88139.763037759927</v>
      </c>
      <c r="F24" s="80">
        <v>99244.320923680934</v>
      </c>
      <c r="G24" s="80">
        <v>278807.36838929629</v>
      </c>
      <c r="H24" s="80">
        <v>160429.95545812463</v>
      </c>
      <c r="I24" s="80">
        <v>173713.24134876014</v>
      </c>
      <c r="J24" s="80">
        <v>129395.6497325892</v>
      </c>
      <c r="K24" s="80">
        <v>187076.94326543267</v>
      </c>
      <c r="L24" s="80">
        <v>64746.583688974992</v>
      </c>
      <c r="M24" s="80">
        <v>275011.35196572886</v>
      </c>
      <c r="N24" s="80">
        <v>86009.04810223254</v>
      </c>
      <c r="O24" s="80">
        <v>53741.731840048611</v>
      </c>
      <c r="P24" s="80">
        <v>229390.37302492579</v>
      </c>
      <c r="Q24" s="80">
        <v>297962.21240197297</v>
      </c>
      <c r="R24" s="80">
        <v>111658.29973620773</v>
      </c>
      <c r="S24" s="34">
        <f t="shared" si="0"/>
        <v>288707.36480620003</v>
      </c>
    </row>
    <row r="25" spans="1:19" ht="17.25" thickTop="1" x14ac:dyDescent="0.3">
      <c r="A25" s="89"/>
      <c r="B25" s="96"/>
      <c r="C25" s="7"/>
      <c r="D25" s="7"/>
      <c r="E25" s="7"/>
      <c r="F25" s="7"/>
      <c r="G25" s="7"/>
      <c r="H25" s="7"/>
      <c r="I25" s="7"/>
      <c r="J25" s="7"/>
      <c r="K25" s="7"/>
      <c r="L25" s="7"/>
      <c r="M25" s="7"/>
      <c r="N25" s="7"/>
      <c r="O25" s="7"/>
      <c r="P25" s="7"/>
      <c r="Q25" s="7"/>
      <c r="R25" s="7"/>
      <c r="S25" s="35"/>
    </row>
    <row r="26" spans="1:19" x14ac:dyDescent="0.3">
      <c r="A26" s="95" t="s">
        <v>131</v>
      </c>
      <c r="B26" s="96"/>
      <c r="C26" s="7"/>
      <c r="D26" s="7"/>
      <c r="E26" s="7"/>
      <c r="F26" s="7"/>
      <c r="G26" s="7"/>
      <c r="H26" s="7"/>
      <c r="I26" s="7"/>
      <c r="J26" s="7"/>
      <c r="K26" s="7"/>
      <c r="L26" s="7"/>
      <c r="M26" s="7"/>
      <c r="N26" s="7"/>
      <c r="O26" s="7"/>
      <c r="P26" s="7"/>
      <c r="Q26" s="7"/>
      <c r="R26" s="7"/>
      <c r="S26" s="35"/>
    </row>
    <row r="27" spans="1:19" x14ac:dyDescent="0.3">
      <c r="A27" s="89"/>
      <c r="B27" s="99" t="s">
        <v>157</v>
      </c>
      <c r="C27" s="6">
        <v>0</v>
      </c>
      <c r="D27" s="6">
        <v>0</v>
      </c>
      <c r="E27" s="6">
        <v>0</v>
      </c>
      <c r="F27" s="6">
        <v>0</v>
      </c>
      <c r="G27" s="6">
        <v>0</v>
      </c>
      <c r="H27" s="6">
        <v>0</v>
      </c>
      <c r="I27" s="6">
        <v>0</v>
      </c>
      <c r="J27" s="6">
        <v>0</v>
      </c>
      <c r="K27" s="6">
        <v>0</v>
      </c>
      <c r="L27" s="6">
        <v>0</v>
      </c>
      <c r="M27" s="6">
        <v>0</v>
      </c>
      <c r="N27" s="6">
        <v>0</v>
      </c>
      <c r="O27" s="6">
        <v>0</v>
      </c>
      <c r="P27" s="6">
        <v>0</v>
      </c>
      <c r="Q27" s="6">
        <v>0</v>
      </c>
      <c r="R27" s="6">
        <v>0</v>
      </c>
      <c r="S27" s="28">
        <f t="shared" ref="S27:S30" si="1">SUMPRODUCT(C27:R27,$C$92:$R$92)/SUM($C$92:$R$92)</f>
        <v>0</v>
      </c>
    </row>
    <row r="28" spans="1:19" x14ac:dyDescent="0.3">
      <c r="A28" s="89"/>
      <c r="B28" s="99" t="s">
        <v>158</v>
      </c>
      <c r="C28" s="6">
        <v>-5433</v>
      </c>
      <c r="D28" s="6">
        <v>-6585</v>
      </c>
      <c r="E28" s="6">
        <v>0</v>
      </c>
      <c r="F28" s="6">
        <v>0</v>
      </c>
      <c r="G28" s="6">
        <v>0</v>
      </c>
      <c r="H28" s="6">
        <v>0</v>
      </c>
      <c r="I28" s="6">
        <v>0</v>
      </c>
      <c r="J28" s="6">
        <v>0</v>
      </c>
      <c r="K28" s="6">
        <v>0</v>
      </c>
      <c r="L28" s="6">
        <v>0</v>
      </c>
      <c r="M28" s="6">
        <v>-1019</v>
      </c>
      <c r="N28" s="6">
        <v>0</v>
      </c>
      <c r="O28" s="6">
        <v>0</v>
      </c>
      <c r="P28" s="6">
        <v>-886</v>
      </c>
      <c r="Q28" s="6">
        <v>0</v>
      </c>
      <c r="R28" s="6">
        <v>0</v>
      </c>
      <c r="S28" s="28">
        <f t="shared" si="1"/>
        <v>-1752.1910836005579</v>
      </c>
    </row>
    <row r="29" spans="1:19" x14ac:dyDescent="0.3">
      <c r="A29" s="89"/>
      <c r="B29" s="99" t="s">
        <v>159</v>
      </c>
      <c r="C29" s="6">
        <v>-25299</v>
      </c>
      <c r="D29" s="6">
        <v>-362</v>
      </c>
      <c r="E29" s="6">
        <v>0</v>
      </c>
      <c r="F29" s="6">
        <v>-4236</v>
      </c>
      <c r="G29" s="6">
        <v>-3</v>
      </c>
      <c r="H29" s="6">
        <v>0</v>
      </c>
      <c r="I29" s="6">
        <v>0</v>
      </c>
      <c r="J29" s="6">
        <v>-871</v>
      </c>
      <c r="K29" s="6">
        <v>0</v>
      </c>
      <c r="L29" s="6">
        <v>-9663</v>
      </c>
      <c r="M29" s="6">
        <v>-375</v>
      </c>
      <c r="N29" s="6">
        <v>-731</v>
      </c>
      <c r="O29" s="6">
        <v>-1995</v>
      </c>
      <c r="P29" s="6">
        <v>-204099</v>
      </c>
      <c r="Q29" s="6">
        <v>0</v>
      </c>
      <c r="R29" s="6">
        <v>-110</v>
      </c>
      <c r="S29" s="28">
        <f t="shared" si="1"/>
        <v>-15734.118550312269</v>
      </c>
    </row>
    <row r="30" spans="1:19" ht="17.25" thickBot="1" x14ac:dyDescent="0.35">
      <c r="A30" s="89"/>
      <c r="B30" s="98" t="s">
        <v>160</v>
      </c>
      <c r="C30" s="8">
        <v>-30732</v>
      </c>
      <c r="D30" s="12">
        <v>-6947</v>
      </c>
      <c r="E30" s="12">
        <v>0</v>
      </c>
      <c r="F30" s="12">
        <v>-4236</v>
      </c>
      <c r="G30" s="12">
        <v>-3</v>
      </c>
      <c r="H30" s="12">
        <v>0</v>
      </c>
      <c r="I30" s="12">
        <v>0</v>
      </c>
      <c r="J30" s="12">
        <v>-871</v>
      </c>
      <c r="K30" s="12">
        <v>0</v>
      </c>
      <c r="L30" s="12">
        <v>-9663</v>
      </c>
      <c r="M30" s="12">
        <v>-1394</v>
      </c>
      <c r="N30" s="12">
        <v>-731</v>
      </c>
      <c r="O30" s="12">
        <v>-1995</v>
      </c>
      <c r="P30" s="12">
        <v>-204985</v>
      </c>
      <c r="Q30" s="12">
        <v>0</v>
      </c>
      <c r="R30" s="12">
        <v>-110</v>
      </c>
      <c r="S30" s="36">
        <f t="shared" si="1"/>
        <v>-17486.309633912824</v>
      </c>
    </row>
    <row r="31" spans="1:19" ht="17.25" thickTop="1" x14ac:dyDescent="0.3">
      <c r="A31" s="89"/>
      <c r="B31" s="96"/>
      <c r="C31" s="7"/>
      <c r="D31" s="7"/>
      <c r="E31" s="7"/>
      <c r="F31" s="7"/>
      <c r="G31" s="7"/>
      <c r="H31" s="7"/>
      <c r="I31" s="7"/>
      <c r="J31" s="7"/>
      <c r="K31" s="7"/>
      <c r="L31" s="7"/>
      <c r="M31" s="7"/>
      <c r="N31" s="7"/>
      <c r="O31" s="7"/>
      <c r="P31" s="7"/>
      <c r="Q31" s="7"/>
      <c r="R31" s="7"/>
      <c r="S31" s="35"/>
    </row>
    <row r="32" spans="1:19" x14ac:dyDescent="0.3">
      <c r="A32" s="95" t="s">
        <v>132</v>
      </c>
      <c r="B32" s="96"/>
      <c r="C32" s="7"/>
      <c r="D32" s="7"/>
      <c r="E32" s="7"/>
      <c r="F32" s="7"/>
      <c r="G32" s="7"/>
      <c r="H32" s="7"/>
      <c r="I32" s="7"/>
      <c r="J32" s="7"/>
      <c r="K32" s="7"/>
      <c r="L32" s="7"/>
      <c r="M32" s="7"/>
      <c r="N32" s="7"/>
      <c r="O32" s="7"/>
      <c r="P32" s="7"/>
      <c r="Q32" s="7"/>
      <c r="R32" s="7"/>
      <c r="S32" s="35"/>
    </row>
    <row r="33" spans="1:19" x14ac:dyDescent="0.3">
      <c r="A33" s="89"/>
      <c r="B33" s="97" t="s">
        <v>161</v>
      </c>
      <c r="C33" s="6">
        <v>67794.27688630989</v>
      </c>
      <c r="D33" s="6">
        <v>48620.934264479474</v>
      </c>
      <c r="E33" s="6">
        <v>11211.848963768118</v>
      </c>
      <c r="F33" s="6">
        <v>224.25</v>
      </c>
      <c r="G33" s="6">
        <v>20887.524567448683</v>
      </c>
      <c r="H33" s="6">
        <v>19735.256619001972</v>
      </c>
      <c r="I33" s="6">
        <v>19582.875454810473</v>
      </c>
      <c r="J33" s="6">
        <v>440.10500000000008</v>
      </c>
      <c r="K33" s="6">
        <v>25562.558957219251</v>
      </c>
      <c r="L33" s="6">
        <v>16233.56</v>
      </c>
      <c r="M33" s="6">
        <v>12674.594469792355</v>
      </c>
      <c r="N33" s="6">
        <v>3676.5</v>
      </c>
      <c r="O33" s="6">
        <v>4979.9549999999999</v>
      </c>
      <c r="P33" s="6">
        <v>85921.794983079526</v>
      </c>
      <c r="Q33" s="6">
        <v>60343.84077384515</v>
      </c>
      <c r="R33" s="6">
        <v>28262.951543789663</v>
      </c>
      <c r="S33" s="28">
        <f t="shared" ref="S33:S36" si="2">SUMPRODUCT(C33:R33,$C$92:$R$92)/SUM($C$92:$R$92)</f>
        <v>34612.724485266161</v>
      </c>
    </row>
    <row r="34" spans="1:19" x14ac:dyDescent="0.3">
      <c r="A34" s="89"/>
      <c r="B34" s="97" t="s">
        <v>162</v>
      </c>
      <c r="C34" s="6">
        <v>24118.84375</v>
      </c>
      <c r="D34" s="6">
        <v>36260</v>
      </c>
      <c r="E34" s="6">
        <v>14473.210144927536</v>
      </c>
      <c r="F34" s="6">
        <v>14032.803921568628</v>
      </c>
      <c r="G34" s="6">
        <v>13369.483870967741</v>
      </c>
      <c r="H34" s="6">
        <v>19715.929902395739</v>
      </c>
      <c r="I34" s="6">
        <v>14328.610824742267</v>
      </c>
      <c r="J34" s="6">
        <v>16072.729238754326</v>
      </c>
      <c r="K34" s="6">
        <v>4185.969696969697</v>
      </c>
      <c r="L34" s="6">
        <v>3190.4561403508774</v>
      </c>
      <c r="M34" s="6">
        <v>11436.300518134714</v>
      </c>
      <c r="N34" s="6">
        <v>2607.7175572519081</v>
      </c>
      <c r="O34" s="6">
        <v>542.4860681114551</v>
      </c>
      <c r="P34" s="6">
        <v>61603.059221658208</v>
      </c>
      <c r="Q34" s="6">
        <v>30601.375</v>
      </c>
      <c r="R34" s="6">
        <v>19855.690843155033</v>
      </c>
      <c r="S34" s="28">
        <f t="shared" si="2"/>
        <v>20506.647040916159</v>
      </c>
    </row>
    <row r="35" spans="1:19" x14ac:dyDescent="0.3">
      <c r="A35" s="100"/>
      <c r="B35" s="97" t="s">
        <v>163</v>
      </c>
      <c r="C35" s="6">
        <v>50938.877403846156</v>
      </c>
      <c r="D35" s="6">
        <v>41117.94089834515</v>
      </c>
      <c r="E35" s="6">
        <v>4616.3333333333339</v>
      </c>
      <c r="F35" s="6">
        <v>4082.5294117647063</v>
      </c>
      <c r="G35" s="6">
        <v>21292.581378299121</v>
      </c>
      <c r="H35" s="6">
        <v>1855.3930789707188</v>
      </c>
      <c r="I35" s="6">
        <v>2400.3711340206187</v>
      </c>
      <c r="J35" s="6">
        <v>7827.8217993079597</v>
      </c>
      <c r="K35" s="6">
        <v>16083.167557932265</v>
      </c>
      <c r="L35" s="6">
        <v>7057.4912280701747</v>
      </c>
      <c r="M35" s="6">
        <v>11908.378238341969</v>
      </c>
      <c r="N35" s="6">
        <v>2555.6488549618321</v>
      </c>
      <c r="O35" s="6">
        <v>2520.1424148606811</v>
      </c>
      <c r="P35" s="6">
        <v>31727.759729272417</v>
      </c>
      <c r="Q35" s="6">
        <v>48818.625</v>
      </c>
      <c r="R35" s="6">
        <v>10434.495920217587</v>
      </c>
      <c r="S35" s="28">
        <f t="shared" si="2"/>
        <v>23728.398225719549</v>
      </c>
    </row>
    <row r="36" spans="1:19" ht="17.25" thickBot="1" x14ac:dyDescent="0.35">
      <c r="A36" s="89"/>
      <c r="B36" s="98" t="s">
        <v>164</v>
      </c>
      <c r="C36" s="80">
        <v>142851.99804015603</v>
      </c>
      <c r="D36" s="80">
        <v>125998.87516282461</v>
      </c>
      <c r="E36" s="80">
        <v>30301.392442028991</v>
      </c>
      <c r="F36" s="80">
        <v>18339.583333333336</v>
      </c>
      <c r="G36" s="80">
        <v>55549.589816715539</v>
      </c>
      <c r="H36" s="80">
        <v>41306.57960036843</v>
      </c>
      <c r="I36" s="80">
        <v>36311.857413573365</v>
      </c>
      <c r="J36" s="80">
        <v>24340.656038062287</v>
      </c>
      <c r="K36" s="80">
        <v>45831.696212121213</v>
      </c>
      <c r="L36" s="80">
        <v>26481.507368421051</v>
      </c>
      <c r="M36" s="80">
        <v>36019.273226269041</v>
      </c>
      <c r="N36" s="80">
        <v>8839.8664122137397</v>
      </c>
      <c r="O36" s="80">
        <v>8042.5834829721362</v>
      </c>
      <c r="P36" s="80">
        <v>179252.61393401015</v>
      </c>
      <c r="Q36" s="80">
        <v>139763.84077384515</v>
      </c>
      <c r="R36" s="80">
        <v>58553.138307162284</v>
      </c>
      <c r="S36" s="34">
        <f t="shared" si="2"/>
        <v>78847.769751901855</v>
      </c>
    </row>
    <row r="37" spans="1:19" ht="17.25" thickTop="1" x14ac:dyDescent="0.3">
      <c r="A37" s="89"/>
      <c r="B37" s="96"/>
      <c r="C37" s="7"/>
      <c r="D37" s="7"/>
      <c r="E37" s="7"/>
      <c r="F37" s="7"/>
      <c r="G37" s="7"/>
      <c r="H37" s="7"/>
      <c r="I37" s="7"/>
      <c r="J37" s="7"/>
      <c r="K37" s="7"/>
      <c r="L37" s="7"/>
      <c r="M37" s="7"/>
      <c r="N37" s="7"/>
      <c r="O37" s="7"/>
      <c r="P37" s="7"/>
      <c r="Q37" s="7"/>
      <c r="R37" s="7"/>
      <c r="S37" s="35"/>
    </row>
    <row r="38" spans="1:19" x14ac:dyDescent="0.3">
      <c r="A38" s="95" t="s">
        <v>133</v>
      </c>
      <c r="B38" s="96"/>
      <c r="C38" s="9"/>
      <c r="D38" s="9"/>
      <c r="E38" s="9"/>
      <c r="F38" s="9"/>
      <c r="G38" s="9"/>
      <c r="H38" s="9"/>
      <c r="I38" s="9"/>
      <c r="J38" s="9"/>
      <c r="K38" s="9"/>
      <c r="L38" s="9"/>
      <c r="M38" s="9"/>
      <c r="N38" s="9"/>
      <c r="O38" s="9"/>
      <c r="P38" s="9"/>
      <c r="Q38" s="9"/>
      <c r="R38" s="9"/>
      <c r="S38" s="37"/>
    </row>
    <row r="39" spans="1:19" x14ac:dyDescent="0.3">
      <c r="A39" s="89"/>
      <c r="B39" s="97" t="s">
        <v>165</v>
      </c>
      <c r="C39" s="6">
        <v>258935.22123386539</v>
      </c>
      <c r="D39" s="6">
        <v>132752.00361188094</v>
      </c>
      <c r="E39" s="6">
        <v>54464.668423021743</v>
      </c>
      <c r="F39" s="6">
        <v>74114.404962865869</v>
      </c>
      <c r="G39" s="6">
        <v>143071.64384164222</v>
      </c>
      <c r="H39" s="6">
        <v>155617.66928656609</v>
      </c>
      <c r="I39" s="6">
        <v>105763.62540567137</v>
      </c>
      <c r="J39" s="6">
        <v>122256.09604264359</v>
      </c>
      <c r="K39" s="6">
        <v>129660.5958459893</v>
      </c>
      <c r="L39" s="6">
        <v>114387.97245642105</v>
      </c>
      <c r="M39" s="6">
        <v>115035.12842401309</v>
      </c>
      <c r="N39" s="6">
        <v>91102.968303252492</v>
      </c>
      <c r="O39" s="6">
        <v>85805.011728091442</v>
      </c>
      <c r="P39" s="6">
        <v>156795.12827925646</v>
      </c>
      <c r="Q39" s="6">
        <v>68754.575875499999</v>
      </c>
      <c r="R39" s="6">
        <v>111965.80967749773</v>
      </c>
      <c r="S39" s="28">
        <f t="shared" ref="S39:S43" si="3">SUMPRODUCT(C39:R39,$C$92:$R$92)/SUM($C$92:$R$92)</f>
        <v>142415.94384073399</v>
      </c>
    </row>
    <row r="40" spans="1:19" x14ac:dyDescent="0.3">
      <c r="A40" s="89"/>
      <c r="B40" s="97" t="s">
        <v>166</v>
      </c>
      <c r="C40" s="6">
        <v>11938.687434372228</v>
      </c>
      <c r="D40" s="6">
        <v>5241.1916997937988</v>
      </c>
      <c r="E40" s="6">
        <v>2203.7813312353678</v>
      </c>
      <c r="F40" s="6">
        <v>4457.9163526484317</v>
      </c>
      <c r="G40" s="6">
        <v>0</v>
      </c>
      <c r="H40" s="6">
        <v>2947.8174356893728</v>
      </c>
      <c r="I40" s="6">
        <v>1881.7971858763467</v>
      </c>
      <c r="J40" s="6">
        <v>9208.1302262363588</v>
      </c>
      <c r="K40" s="6">
        <v>16159.348375295147</v>
      </c>
      <c r="L40" s="6">
        <v>3766.4975727530373</v>
      </c>
      <c r="M40" s="6">
        <v>2692.1697244734823</v>
      </c>
      <c r="N40" s="6">
        <v>2068.1304949165956</v>
      </c>
      <c r="O40" s="6">
        <v>1396.8938575273685</v>
      </c>
      <c r="P40" s="6">
        <v>836.80604519329847</v>
      </c>
      <c r="Q40" s="6">
        <v>9521.9474718750007</v>
      </c>
      <c r="R40" s="6">
        <v>3670.1139011245555</v>
      </c>
      <c r="S40" s="28">
        <f t="shared" si="3"/>
        <v>5855.448670581166</v>
      </c>
    </row>
    <row r="41" spans="1:19" ht="17.25" thickBot="1" x14ac:dyDescent="0.35">
      <c r="A41" s="89"/>
      <c r="B41" s="98" t="s">
        <v>167</v>
      </c>
      <c r="C41" s="80">
        <v>270873.90866823762</v>
      </c>
      <c r="D41" s="80">
        <v>137993.19531167473</v>
      </c>
      <c r="E41" s="80">
        <v>56668.449754257112</v>
      </c>
      <c r="F41" s="80">
        <v>78572.321315514302</v>
      </c>
      <c r="G41" s="80">
        <v>143071.64384164222</v>
      </c>
      <c r="H41" s="80">
        <v>158565.48672225547</v>
      </c>
      <c r="I41" s="80">
        <v>107645.42259154771</v>
      </c>
      <c r="J41" s="80">
        <v>131464.22626887995</v>
      </c>
      <c r="K41" s="80">
        <v>145819.94422128444</v>
      </c>
      <c r="L41" s="80">
        <v>118154.47002917409</v>
      </c>
      <c r="M41" s="80">
        <v>117727.29814848657</v>
      </c>
      <c r="N41" s="80">
        <v>93171.098798169085</v>
      </c>
      <c r="O41" s="80">
        <v>87201.905585618806</v>
      </c>
      <c r="P41" s="80">
        <v>157631.93432444977</v>
      </c>
      <c r="Q41" s="80">
        <v>78276.523347374998</v>
      </c>
      <c r="R41" s="80">
        <v>115635.92357862229</v>
      </c>
      <c r="S41" s="34">
        <f t="shared" si="3"/>
        <v>148271.39251131518</v>
      </c>
    </row>
    <row r="42" spans="1:19" ht="17.25" thickTop="1" x14ac:dyDescent="0.3">
      <c r="A42" s="89"/>
      <c r="B42" s="96"/>
      <c r="C42" s="10"/>
      <c r="D42" s="10"/>
      <c r="E42" s="10"/>
      <c r="F42" s="10"/>
      <c r="G42" s="10"/>
      <c r="H42" s="10"/>
      <c r="I42" s="10"/>
      <c r="J42" s="10"/>
      <c r="K42" s="10"/>
      <c r="L42" s="10"/>
      <c r="M42" s="10"/>
      <c r="N42" s="10"/>
      <c r="O42" s="10"/>
      <c r="P42" s="10"/>
      <c r="Q42" s="10"/>
      <c r="R42" s="10"/>
      <c r="S42" s="38"/>
    </row>
    <row r="43" spans="1:19" ht="17.25" thickBot="1" x14ac:dyDescent="0.35">
      <c r="A43" s="101" t="s">
        <v>207</v>
      </c>
      <c r="B43" s="102"/>
      <c r="C43" s="81">
        <v>1086666.0498558292</v>
      </c>
      <c r="D43" s="81">
        <v>550170.07961578004</v>
      </c>
      <c r="E43" s="81">
        <v>175109.60523404603</v>
      </c>
      <c r="F43" s="81">
        <v>191920.22557252858</v>
      </c>
      <c r="G43" s="81">
        <v>477425.60204765399</v>
      </c>
      <c r="H43" s="81">
        <v>360302.0217807485</v>
      </c>
      <c r="I43" s="81">
        <v>317670.52135388122</v>
      </c>
      <c r="J43" s="81">
        <v>284329.53203953145</v>
      </c>
      <c r="K43" s="81">
        <v>378728.58369883837</v>
      </c>
      <c r="L43" s="81">
        <v>199719.56108657015</v>
      </c>
      <c r="M43" s="81">
        <v>427363.9233404845</v>
      </c>
      <c r="N43" s="81">
        <v>187289.01331261537</v>
      </c>
      <c r="O43" s="81">
        <v>146991.22090863955</v>
      </c>
      <c r="P43" s="81">
        <v>361289.92128338572</v>
      </c>
      <c r="Q43" s="81">
        <v>516002.5765231931</v>
      </c>
      <c r="R43" s="81">
        <v>285737.36162199231</v>
      </c>
      <c r="S43" s="39">
        <f t="shared" si="3"/>
        <v>498340.21743550431</v>
      </c>
    </row>
    <row r="44" spans="1:19" ht="17.25" thickTop="1" x14ac:dyDescent="0.3">
      <c r="A44" s="89"/>
      <c r="B44" s="96"/>
      <c r="C44" s="11"/>
      <c r="D44" s="11"/>
      <c r="E44" s="11"/>
      <c r="F44" s="11"/>
      <c r="G44" s="11"/>
      <c r="H44" s="11"/>
      <c r="I44" s="11"/>
      <c r="J44" s="11"/>
      <c r="K44" s="11"/>
      <c r="L44" s="11"/>
      <c r="M44" s="11"/>
      <c r="N44" s="11"/>
      <c r="O44" s="11"/>
      <c r="P44" s="11"/>
      <c r="Q44" s="11"/>
      <c r="R44" s="11"/>
      <c r="S44" s="40"/>
    </row>
    <row r="45" spans="1:19" x14ac:dyDescent="0.3">
      <c r="A45" s="95" t="s">
        <v>135</v>
      </c>
      <c r="B45" s="96"/>
      <c r="C45" s="11"/>
      <c r="D45" s="11"/>
      <c r="E45" s="11"/>
      <c r="F45" s="11"/>
      <c r="G45" s="11"/>
      <c r="H45" s="11"/>
      <c r="I45" s="11"/>
      <c r="J45" s="11"/>
      <c r="K45" s="11"/>
      <c r="L45" s="11"/>
      <c r="M45" s="11"/>
      <c r="N45" s="11"/>
      <c r="O45" s="11"/>
      <c r="P45" s="11"/>
      <c r="Q45" s="11"/>
      <c r="R45" s="11"/>
      <c r="S45" s="40"/>
    </row>
    <row r="46" spans="1:19" x14ac:dyDescent="0.3">
      <c r="A46" s="89"/>
      <c r="B46" s="96" t="s">
        <v>168</v>
      </c>
      <c r="C46" s="6">
        <v>965812.99999999988</v>
      </c>
      <c r="D46" s="6">
        <v>504240.99999999994</v>
      </c>
      <c r="E46" s="6">
        <v>229021</v>
      </c>
      <c r="F46" s="6">
        <v>123108.00000000001</v>
      </c>
      <c r="G46" s="6">
        <v>456859</v>
      </c>
      <c r="H46" s="6">
        <v>261600.99999999997</v>
      </c>
      <c r="I46" s="6">
        <v>264653</v>
      </c>
      <c r="J46" s="6">
        <v>296730</v>
      </c>
      <c r="K46" s="6">
        <v>263902</v>
      </c>
      <c r="L46" s="6">
        <v>138405</v>
      </c>
      <c r="M46" s="6">
        <v>335268</v>
      </c>
      <c r="N46" s="6">
        <v>156845</v>
      </c>
      <c r="O46" s="6">
        <v>139384</v>
      </c>
      <c r="P46" s="6">
        <v>242664</v>
      </c>
      <c r="Q46" s="6">
        <v>324753</v>
      </c>
      <c r="R46" s="6">
        <v>301626</v>
      </c>
      <c r="S46" s="28">
        <f t="shared" ref="S46:S52" si="4">SUMPRODUCT(C46:R46,$C$92:$R$92)/SUM($C$92:$R$92)</f>
        <v>430701.42325094499</v>
      </c>
    </row>
    <row r="47" spans="1:19" x14ac:dyDescent="0.3">
      <c r="A47" s="89"/>
      <c r="B47" s="96" t="s">
        <v>169</v>
      </c>
      <c r="C47" s="6">
        <v>39352</v>
      </c>
      <c r="D47" s="6">
        <v>44974</v>
      </c>
      <c r="E47" s="6">
        <v>38278</v>
      </c>
      <c r="F47" s="6">
        <v>5859</v>
      </c>
      <c r="G47" s="6">
        <v>78592</v>
      </c>
      <c r="H47" s="6">
        <v>54224</v>
      </c>
      <c r="I47" s="6">
        <v>18421</v>
      </c>
      <c r="J47" s="6">
        <v>60921.999999999993</v>
      </c>
      <c r="K47" s="6">
        <v>23787</v>
      </c>
      <c r="L47" s="6">
        <v>48980</v>
      </c>
      <c r="M47" s="6">
        <v>16766</v>
      </c>
      <c r="N47" s="6">
        <v>24771</v>
      </c>
      <c r="O47" s="6">
        <v>39499</v>
      </c>
      <c r="P47" s="6">
        <v>20767</v>
      </c>
      <c r="Q47" s="6">
        <v>31620</v>
      </c>
      <c r="R47" s="6">
        <v>89293</v>
      </c>
      <c r="S47" s="28">
        <f t="shared" si="4"/>
        <v>42794.401506351889</v>
      </c>
    </row>
    <row r="48" spans="1:19" x14ac:dyDescent="0.3">
      <c r="A48" s="89"/>
      <c r="B48" s="96" t="s">
        <v>170</v>
      </c>
      <c r="C48" s="6">
        <v>22000</v>
      </c>
      <c r="D48" s="6">
        <v>0</v>
      </c>
      <c r="E48" s="6">
        <v>0</v>
      </c>
      <c r="F48" s="6">
        <v>5233</v>
      </c>
      <c r="G48" s="6">
        <v>0</v>
      </c>
      <c r="H48" s="6">
        <v>2000</v>
      </c>
      <c r="I48" s="6">
        <v>0</v>
      </c>
      <c r="J48" s="6">
        <v>0</v>
      </c>
      <c r="K48" s="6">
        <v>4240</v>
      </c>
      <c r="L48" s="6">
        <v>0</v>
      </c>
      <c r="M48" s="6">
        <v>0</v>
      </c>
      <c r="N48" s="6">
        <v>0</v>
      </c>
      <c r="O48" s="6">
        <v>0</v>
      </c>
      <c r="P48" s="6">
        <v>0</v>
      </c>
      <c r="Q48" s="6">
        <v>1800</v>
      </c>
      <c r="R48" s="6">
        <v>0</v>
      </c>
      <c r="S48" s="28">
        <f t="shared" si="4"/>
        <v>4630.675202437702</v>
      </c>
    </row>
    <row r="49" spans="1:19" x14ac:dyDescent="0.3">
      <c r="A49" s="89"/>
      <c r="B49" s="99" t="s">
        <v>157</v>
      </c>
      <c r="C49" s="6">
        <v>0</v>
      </c>
      <c r="D49" s="6">
        <v>0</v>
      </c>
      <c r="E49" s="6">
        <v>0</v>
      </c>
      <c r="F49" s="6">
        <v>0</v>
      </c>
      <c r="G49" s="6">
        <v>0</v>
      </c>
      <c r="H49" s="6">
        <v>0</v>
      </c>
      <c r="I49" s="6">
        <v>0</v>
      </c>
      <c r="J49" s="6">
        <v>0</v>
      </c>
      <c r="K49" s="6">
        <v>0</v>
      </c>
      <c r="L49" s="6">
        <v>0</v>
      </c>
      <c r="M49" s="6">
        <v>0</v>
      </c>
      <c r="N49" s="6">
        <v>0</v>
      </c>
      <c r="O49" s="6">
        <v>0</v>
      </c>
      <c r="P49" s="6">
        <v>0</v>
      </c>
      <c r="Q49" s="6">
        <v>0</v>
      </c>
      <c r="R49" s="6">
        <v>0</v>
      </c>
      <c r="S49" s="28">
        <f t="shared" si="4"/>
        <v>0</v>
      </c>
    </row>
    <row r="50" spans="1:19" x14ac:dyDescent="0.3">
      <c r="A50" s="89"/>
      <c r="B50" s="99" t="s">
        <v>158</v>
      </c>
      <c r="C50" s="6">
        <v>5433</v>
      </c>
      <c r="D50" s="6">
        <v>6585</v>
      </c>
      <c r="E50" s="6">
        <v>0</v>
      </c>
      <c r="F50" s="6">
        <v>0</v>
      </c>
      <c r="G50" s="6">
        <v>0</v>
      </c>
      <c r="H50" s="6">
        <v>0</v>
      </c>
      <c r="I50" s="6">
        <v>0</v>
      </c>
      <c r="J50" s="6">
        <v>0</v>
      </c>
      <c r="K50" s="6">
        <v>0</v>
      </c>
      <c r="L50" s="6">
        <v>0</v>
      </c>
      <c r="M50" s="6">
        <v>1019</v>
      </c>
      <c r="N50" s="6">
        <v>0</v>
      </c>
      <c r="O50" s="6">
        <v>0</v>
      </c>
      <c r="P50" s="6">
        <v>886</v>
      </c>
      <c r="Q50" s="6">
        <v>0</v>
      </c>
      <c r="R50" s="6">
        <v>0</v>
      </c>
      <c r="S50" s="28">
        <f t="shared" si="4"/>
        <v>1752.1910836005579</v>
      </c>
    </row>
    <row r="51" spans="1:19" x14ac:dyDescent="0.3">
      <c r="A51" s="89"/>
      <c r="B51" s="99" t="s">
        <v>159</v>
      </c>
      <c r="C51" s="6">
        <v>25299</v>
      </c>
      <c r="D51" s="6">
        <v>362</v>
      </c>
      <c r="E51" s="6">
        <v>0</v>
      </c>
      <c r="F51" s="6">
        <v>4236</v>
      </c>
      <c r="G51" s="6">
        <v>3</v>
      </c>
      <c r="H51" s="6">
        <v>0</v>
      </c>
      <c r="I51" s="6">
        <v>0</v>
      </c>
      <c r="J51" s="6">
        <v>871</v>
      </c>
      <c r="K51" s="6">
        <v>0</v>
      </c>
      <c r="L51" s="6">
        <v>9663</v>
      </c>
      <c r="M51" s="6">
        <v>375</v>
      </c>
      <c r="N51" s="6">
        <v>731</v>
      </c>
      <c r="O51" s="6">
        <v>1995</v>
      </c>
      <c r="P51" s="6">
        <v>204099</v>
      </c>
      <c r="Q51" s="6">
        <v>0</v>
      </c>
      <c r="R51" s="6">
        <v>110</v>
      </c>
      <c r="S51" s="28">
        <f t="shared" si="4"/>
        <v>15734.118550312269</v>
      </c>
    </row>
    <row r="52" spans="1:19" ht="17.25" thickBot="1" x14ac:dyDescent="0.35">
      <c r="A52" s="89"/>
      <c r="B52" s="98" t="s">
        <v>171</v>
      </c>
      <c r="C52" s="80">
        <v>1057897</v>
      </c>
      <c r="D52" s="80">
        <v>556162</v>
      </c>
      <c r="E52" s="80">
        <v>267299</v>
      </c>
      <c r="F52" s="80">
        <v>138436</v>
      </c>
      <c r="G52" s="80">
        <v>535454</v>
      </c>
      <c r="H52" s="80">
        <v>317825</v>
      </c>
      <c r="I52" s="80">
        <v>283074</v>
      </c>
      <c r="J52" s="80">
        <v>358523</v>
      </c>
      <c r="K52" s="80">
        <v>291929</v>
      </c>
      <c r="L52" s="80">
        <v>197048</v>
      </c>
      <c r="M52" s="80">
        <v>353428</v>
      </c>
      <c r="N52" s="80">
        <v>182347</v>
      </c>
      <c r="O52" s="80">
        <v>180878</v>
      </c>
      <c r="P52" s="80">
        <v>468416</v>
      </c>
      <c r="Q52" s="80">
        <v>358173</v>
      </c>
      <c r="R52" s="80">
        <v>391029</v>
      </c>
      <c r="S52" s="34">
        <f t="shared" si="4"/>
        <v>495612.80959364737</v>
      </c>
    </row>
    <row r="53" spans="1:19" ht="17.25" thickTop="1" x14ac:dyDescent="0.3">
      <c r="A53" s="89"/>
      <c r="B53" s="98"/>
      <c r="C53" s="11"/>
      <c r="D53" s="11"/>
      <c r="E53" s="11"/>
      <c r="F53" s="11"/>
      <c r="G53" s="11"/>
      <c r="H53" s="11"/>
      <c r="I53" s="11"/>
      <c r="J53" s="11"/>
      <c r="K53" s="11"/>
      <c r="L53" s="11"/>
      <c r="M53" s="11"/>
      <c r="N53" s="11"/>
      <c r="O53" s="11"/>
      <c r="P53" s="11"/>
      <c r="Q53" s="11"/>
      <c r="R53" s="11"/>
      <c r="S53" s="40"/>
    </row>
    <row r="54" spans="1:19" x14ac:dyDescent="0.3">
      <c r="A54" s="95" t="s">
        <v>136</v>
      </c>
      <c r="B54" s="96"/>
      <c r="C54" s="11"/>
      <c r="D54" s="11"/>
      <c r="E54" s="11"/>
      <c r="F54" s="11"/>
      <c r="G54" s="11"/>
      <c r="H54" s="11"/>
      <c r="I54" s="11"/>
      <c r="J54" s="11"/>
      <c r="K54" s="11"/>
      <c r="L54" s="11"/>
      <c r="M54" s="11"/>
      <c r="N54" s="11"/>
      <c r="O54" s="11"/>
      <c r="P54" s="11"/>
      <c r="Q54" s="11"/>
      <c r="R54" s="11"/>
      <c r="S54" s="40"/>
    </row>
    <row r="55" spans="1:19" x14ac:dyDescent="0.3">
      <c r="A55" s="89"/>
      <c r="B55" s="96" t="s">
        <v>172</v>
      </c>
      <c r="C55" s="6">
        <v>999.99999999999989</v>
      </c>
      <c r="D55" s="6">
        <v>0</v>
      </c>
      <c r="E55" s="6">
        <v>3649.9999999999995</v>
      </c>
      <c r="F55" s="6">
        <v>1850</v>
      </c>
      <c r="G55" s="6">
        <v>0</v>
      </c>
      <c r="H55" s="6">
        <v>4100</v>
      </c>
      <c r="I55" s="6">
        <v>34250</v>
      </c>
      <c r="J55" s="6">
        <v>5900</v>
      </c>
      <c r="K55" s="6">
        <v>0</v>
      </c>
      <c r="L55" s="6">
        <v>0</v>
      </c>
      <c r="M55" s="6">
        <v>1500</v>
      </c>
      <c r="N55" s="6">
        <v>2850</v>
      </c>
      <c r="O55" s="6">
        <v>300</v>
      </c>
      <c r="P55" s="6">
        <v>7750</v>
      </c>
      <c r="Q55" s="6">
        <v>19150</v>
      </c>
      <c r="R55" s="6">
        <v>0</v>
      </c>
      <c r="S55" s="28">
        <f t="shared" ref="S55:S66" si="5">SUMPRODUCT(C55:R55,$C$92:$R$92)/SUM($C$92:$R$92)</f>
        <v>4546.2684325024129</v>
      </c>
    </row>
    <row r="56" spans="1:19" x14ac:dyDescent="0.3">
      <c r="A56" s="89"/>
      <c r="B56" s="96" t="s">
        <v>173</v>
      </c>
      <c r="C56" s="6">
        <v>0</v>
      </c>
      <c r="D56" s="6">
        <v>0</v>
      </c>
      <c r="E56" s="6">
        <v>0</v>
      </c>
      <c r="F56" s="6">
        <v>0</v>
      </c>
      <c r="G56" s="6">
        <v>0</v>
      </c>
      <c r="H56" s="6">
        <v>0</v>
      </c>
      <c r="I56" s="6">
        <v>0</v>
      </c>
      <c r="J56" s="6">
        <v>0</v>
      </c>
      <c r="K56" s="6">
        <v>0</v>
      </c>
      <c r="L56" s="6">
        <v>0</v>
      </c>
      <c r="M56" s="6">
        <v>0</v>
      </c>
      <c r="N56" s="6">
        <v>0</v>
      </c>
      <c r="O56" s="6">
        <v>0</v>
      </c>
      <c r="P56" s="6">
        <v>0</v>
      </c>
      <c r="Q56" s="6">
        <v>0</v>
      </c>
      <c r="R56" s="6">
        <v>266.54578422484133</v>
      </c>
      <c r="S56" s="28">
        <f t="shared" si="5"/>
        <v>16.655759368458313</v>
      </c>
    </row>
    <row r="57" spans="1:19" x14ac:dyDescent="0.3">
      <c r="A57" s="89"/>
      <c r="B57" s="103" t="s">
        <v>174</v>
      </c>
      <c r="C57" s="82">
        <v>999.99999999999989</v>
      </c>
      <c r="D57" s="83">
        <v>0</v>
      </c>
      <c r="E57" s="83">
        <v>3649.9999999999995</v>
      </c>
      <c r="F57" s="83">
        <v>1850</v>
      </c>
      <c r="G57" s="83">
        <v>0</v>
      </c>
      <c r="H57" s="83">
        <v>4100</v>
      </c>
      <c r="I57" s="83">
        <v>34250</v>
      </c>
      <c r="J57" s="83">
        <v>5900</v>
      </c>
      <c r="K57" s="83">
        <v>0</v>
      </c>
      <c r="L57" s="83">
        <v>0</v>
      </c>
      <c r="M57" s="83">
        <v>1500</v>
      </c>
      <c r="N57" s="83">
        <v>2850</v>
      </c>
      <c r="O57" s="83">
        <v>300</v>
      </c>
      <c r="P57" s="83">
        <v>7750</v>
      </c>
      <c r="Q57" s="83">
        <v>19150</v>
      </c>
      <c r="R57" s="83">
        <v>266.54578422484133</v>
      </c>
      <c r="S57" s="34">
        <f t="shared" si="5"/>
        <v>4562.9241918708713</v>
      </c>
    </row>
    <row r="58" spans="1:19" x14ac:dyDescent="0.3">
      <c r="A58" s="89"/>
      <c r="B58" s="96" t="s">
        <v>175</v>
      </c>
      <c r="C58" s="6">
        <v>246420.22000000003</v>
      </c>
      <c r="D58" s="6">
        <v>135978.78</v>
      </c>
      <c r="E58" s="6">
        <v>55896.172787999996</v>
      </c>
      <c r="F58" s="6">
        <v>39452.04</v>
      </c>
      <c r="G58" s="6">
        <v>208926.76</v>
      </c>
      <c r="H58" s="6">
        <v>77644.677500000005</v>
      </c>
      <c r="I58" s="6">
        <v>56931.51</v>
      </c>
      <c r="J58" s="6">
        <v>79187.227500000008</v>
      </c>
      <c r="K58" s="6">
        <v>69943.898799999995</v>
      </c>
      <c r="L58" s="6">
        <v>24454.82</v>
      </c>
      <c r="M58" s="6">
        <v>106952</v>
      </c>
      <c r="N58" s="6">
        <v>40927.803000000007</v>
      </c>
      <c r="O58" s="6">
        <v>24156.295000000002</v>
      </c>
      <c r="P58" s="6">
        <v>78813.960000000006</v>
      </c>
      <c r="Q58" s="6">
        <v>98386.02</v>
      </c>
      <c r="R58" s="6">
        <v>81211.899999999994</v>
      </c>
      <c r="S58" s="28">
        <f t="shared" si="5"/>
        <v>122666.22378141595</v>
      </c>
    </row>
    <row r="59" spans="1:19" x14ac:dyDescent="0.3">
      <c r="A59" s="89"/>
      <c r="B59" s="96" t="s">
        <v>176</v>
      </c>
      <c r="C59" s="6">
        <v>0</v>
      </c>
      <c r="D59" s="6">
        <v>0</v>
      </c>
      <c r="E59" s="6">
        <v>0</v>
      </c>
      <c r="F59" s="6">
        <v>0</v>
      </c>
      <c r="G59" s="6">
        <v>0</v>
      </c>
      <c r="H59" s="6">
        <v>0</v>
      </c>
      <c r="I59" s="6">
        <v>0</v>
      </c>
      <c r="J59" s="6">
        <v>0</v>
      </c>
      <c r="K59" s="6">
        <v>670.80483957219246</v>
      </c>
      <c r="L59" s="6">
        <v>6676.8541315789489</v>
      </c>
      <c r="M59" s="6">
        <v>9750.9843419689132</v>
      </c>
      <c r="N59" s="6">
        <v>1404.9999999999998</v>
      </c>
      <c r="O59" s="6">
        <v>450</v>
      </c>
      <c r="P59" s="6">
        <v>2210.8700950930624</v>
      </c>
      <c r="Q59" s="6">
        <v>0</v>
      </c>
      <c r="R59" s="6">
        <v>1109.1658658204897</v>
      </c>
      <c r="S59" s="28">
        <f t="shared" si="5"/>
        <v>1155.343920080684</v>
      </c>
    </row>
    <row r="60" spans="1:19" x14ac:dyDescent="0.3">
      <c r="A60" s="89"/>
      <c r="B60" s="96" t="s">
        <v>177</v>
      </c>
      <c r="C60" s="6">
        <v>25339.681971153845</v>
      </c>
      <c r="D60" s="6">
        <v>32018.223002364066</v>
      </c>
      <c r="E60" s="6">
        <v>6788.0731574173906</v>
      </c>
      <c r="F60" s="6">
        <v>0</v>
      </c>
      <c r="G60" s="6">
        <v>38867.423277126101</v>
      </c>
      <c r="H60" s="6">
        <v>44331.289829192545</v>
      </c>
      <c r="I60" s="6">
        <v>6309.6992268041231</v>
      </c>
      <c r="J60" s="6">
        <v>33218.643263408303</v>
      </c>
      <c r="K60" s="6">
        <v>19640.925846702317</v>
      </c>
      <c r="L60" s="6">
        <v>14854.753175438596</v>
      </c>
      <c r="M60" s="6">
        <v>27015.077720207253</v>
      </c>
      <c r="N60" s="6">
        <v>12720.200496183206</v>
      </c>
      <c r="O60" s="6">
        <v>12956.898169504646</v>
      </c>
      <c r="P60" s="6">
        <v>16459.593908629438</v>
      </c>
      <c r="Q60" s="6">
        <v>28761.215</v>
      </c>
      <c r="R60" s="6">
        <v>18419.496010879422</v>
      </c>
      <c r="S60" s="28">
        <f t="shared" si="5"/>
        <v>24371.838637220866</v>
      </c>
    </row>
    <row r="61" spans="1:19" x14ac:dyDescent="0.3">
      <c r="A61" s="89"/>
      <c r="B61" s="96" t="s">
        <v>178</v>
      </c>
      <c r="C61" s="6">
        <v>76409.70137740385</v>
      </c>
      <c r="D61" s="6">
        <v>0</v>
      </c>
      <c r="E61" s="6">
        <v>5179.7480711730077</v>
      </c>
      <c r="F61" s="6">
        <v>0</v>
      </c>
      <c r="G61" s="6">
        <v>0</v>
      </c>
      <c r="H61" s="6">
        <v>0</v>
      </c>
      <c r="I61" s="6">
        <v>7897.1972731958749</v>
      </c>
      <c r="J61" s="6">
        <v>0</v>
      </c>
      <c r="K61" s="6">
        <v>0</v>
      </c>
      <c r="L61" s="6">
        <v>0</v>
      </c>
      <c r="M61" s="6">
        <v>2497.0958549222796</v>
      </c>
      <c r="N61" s="6">
        <v>0</v>
      </c>
      <c r="O61" s="6">
        <v>2460.7405572755424</v>
      </c>
      <c r="P61" s="6">
        <v>805.34713874788497</v>
      </c>
      <c r="Q61" s="6">
        <v>11549.3125</v>
      </c>
      <c r="R61" s="6">
        <v>0</v>
      </c>
      <c r="S61" s="28">
        <f t="shared" si="5"/>
        <v>15758.670451321392</v>
      </c>
    </row>
    <row r="62" spans="1:19" x14ac:dyDescent="0.3">
      <c r="A62" s="89"/>
      <c r="B62" s="96" t="s">
        <v>179</v>
      </c>
      <c r="C62" s="6">
        <v>147975.67139709496</v>
      </c>
      <c r="D62" s="6">
        <v>0</v>
      </c>
      <c r="E62" s="6">
        <v>0</v>
      </c>
      <c r="F62" s="6">
        <v>0</v>
      </c>
      <c r="G62" s="6">
        <v>0</v>
      </c>
      <c r="H62" s="6">
        <v>13629.03791174636</v>
      </c>
      <c r="I62" s="6">
        <v>3880.9885783251625</v>
      </c>
      <c r="J62" s="6">
        <v>12273.957449169577</v>
      </c>
      <c r="K62" s="6">
        <v>2096.4732204861807</v>
      </c>
      <c r="L62" s="6">
        <v>2135.964701541855</v>
      </c>
      <c r="M62" s="6">
        <v>0</v>
      </c>
      <c r="N62" s="6">
        <v>2079.5857219553482</v>
      </c>
      <c r="O62" s="6">
        <v>866.75439508318823</v>
      </c>
      <c r="P62" s="6">
        <v>5397.5126293130788</v>
      </c>
      <c r="Q62" s="6">
        <v>0</v>
      </c>
      <c r="R62" s="6">
        <v>33999.979957798038</v>
      </c>
      <c r="S62" s="28">
        <f t="shared" si="5"/>
        <v>31673.811283312818</v>
      </c>
    </row>
    <row r="63" spans="1:19" x14ac:dyDescent="0.3">
      <c r="A63" s="89"/>
      <c r="B63" s="103" t="s">
        <v>180</v>
      </c>
      <c r="C63" s="82">
        <v>496145.27474565268</v>
      </c>
      <c r="D63" s="83">
        <v>167997.00300236407</v>
      </c>
      <c r="E63" s="83">
        <v>67863.994016590397</v>
      </c>
      <c r="F63" s="83">
        <v>39452.04</v>
      </c>
      <c r="G63" s="83">
        <v>247794.18327712611</v>
      </c>
      <c r="H63" s="83">
        <v>135605.00524093892</v>
      </c>
      <c r="I63" s="83">
        <v>75019.395078325164</v>
      </c>
      <c r="J63" s="83">
        <v>124679.82821257789</v>
      </c>
      <c r="K63" s="83">
        <v>92352.102706760677</v>
      </c>
      <c r="L63" s="83">
        <v>48122.392008559393</v>
      </c>
      <c r="M63" s="83">
        <v>146215.15791709846</v>
      </c>
      <c r="N63" s="83">
        <v>57132.589218138564</v>
      </c>
      <c r="O63" s="83">
        <v>40890.688121863386</v>
      </c>
      <c r="P63" s="83">
        <v>103687.28377178346</v>
      </c>
      <c r="Q63" s="83">
        <v>138696.54749999999</v>
      </c>
      <c r="R63" s="83">
        <v>134740.54183449794</v>
      </c>
      <c r="S63" s="34">
        <f t="shared" si="5"/>
        <v>195625.88807335167</v>
      </c>
    </row>
    <row r="64" spans="1:19" x14ac:dyDescent="0.3">
      <c r="A64" s="89"/>
      <c r="B64" s="96" t="s">
        <v>181</v>
      </c>
      <c r="C64" s="6">
        <v>15469.928296394228</v>
      </c>
      <c r="D64" s="6">
        <v>4539.0141843971633</v>
      </c>
      <c r="E64" s="6">
        <v>11215.606398550724</v>
      </c>
      <c r="F64" s="6">
        <v>4281.4522352941185</v>
      </c>
      <c r="G64" s="6">
        <v>3674.4558255131974</v>
      </c>
      <c r="H64" s="6">
        <v>9018.4666903283069</v>
      </c>
      <c r="I64" s="6">
        <v>8472.5027835051533</v>
      </c>
      <c r="J64" s="6">
        <v>4759.8450000000003</v>
      </c>
      <c r="K64" s="6">
        <v>2330.1731550802137</v>
      </c>
      <c r="L64" s="6">
        <v>5233.4753157894738</v>
      </c>
      <c r="M64" s="6">
        <v>3041.793396373057</v>
      </c>
      <c r="N64" s="6">
        <v>1896.029007633588</v>
      </c>
      <c r="O64" s="6">
        <v>5254.45</v>
      </c>
      <c r="P64" s="6">
        <v>15424.445049069373</v>
      </c>
      <c r="Q64" s="6">
        <v>9698.2177499999998</v>
      </c>
      <c r="R64" s="6">
        <v>7349.9440961015407</v>
      </c>
      <c r="S64" s="28">
        <f t="shared" si="5"/>
        <v>8013.8417503882119</v>
      </c>
    </row>
    <row r="65" spans="1:19" x14ac:dyDescent="0.3">
      <c r="A65" s="89"/>
      <c r="B65" s="96" t="s">
        <v>182</v>
      </c>
      <c r="C65" s="6">
        <v>0</v>
      </c>
      <c r="D65" s="6">
        <v>0</v>
      </c>
      <c r="E65" s="6">
        <v>0</v>
      </c>
      <c r="F65" s="6">
        <v>0</v>
      </c>
      <c r="G65" s="6">
        <v>0</v>
      </c>
      <c r="H65" s="6">
        <v>0</v>
      </c>
      <c r="I65" s="6">
        <v>0</v>
      </c>
      <c r="J65" s="6">
        <v>0</v>
      </c>
      <c r="K65" s="6">
        <v>0</v>
      </c>
      <c r="L65" s="6">
        <v>0</v>
      </c>
      <c r="M65" s="6">
        <v>0</v>
      </c>
      <c r="N65" s="6">
        <v>0</v>
      </c>
      <c r="O65" s="6">
        <v>0</v>
      </c>
      <c r="P65" s="6">
        <v>0</v>
      </c>
      <c r="Q65" s="6">
        <v>0</v>
      </c>
      <c r="R65" s="6">
        <v>0</v>
      </c>
      <c r="S65" s="28">
        <f t="shared" si="5"/>
        <v>0</v>
      </c>
    </row>
    <row r="66" spans="1:19" x14ac:dyDescent="0.3">
      <c r="A66" s="89"/>
      <c r="B66" s="103" t="s">
        <v>183</v>
      </c>
      <c r="C66" s="82">
        <v>15469.928296394228</v>
      </c>
      <c r="D66" s="83">
        <v>4539.0141843971633</v>
      </c>
      <c r="E66" s="83">
        <v>11215.606398550724</v>
      </c>
      <c r="F66" s="83">
        <v>4281.4522352941185</v>
      </c>
      <c r="G66" s="83">
        <v>3674.4558255131974</v>
      </c>
      <c r="H66" s="83">
        <v>9018.4666903283069</v>
      </c>
      <c r="I66" s="83">
        <v>8472.5027835051533</v>
      </c>
      <c r="J66" s="83">
        <v>4759.8450000000003</v>
      </c>
      <c r="K66" s="83">
        <v>2330.1731550802137</v>
      </c>
      <c r="L66" s="83">
        <v>5233.4753157894738</v>
      </c>
      <c r="M66" s="83">
        <v>3041.793396373057</v>
      </c>
      <c r="N66" s="83">
        <v>1896.029007633588</v>
      </c>
      <c r="O66" s="83">
        <v>5254.45</v>
      </c>
      <c r="P66" s="83">
        <v>15424.445049069373</v>
      </c>
      <c r="Q66" s="83">
        <v>9698.2177499999998</v>
      </c>
      <c r="R66" s="83">
        <v>7349.9440961015407</v>
      </c>
      <c r="S66" s="34">
        <f t="shared" si="5"/>
        <v>8013.8417503882119</v>
      </c>
    </row>
    <row r="67" spans="1:19" x14ac:dyDescent="0.3">
      <c r="A67" s="89"/>
      <c r="B67" s="103"/>
      <c r="C67" s="11"/>
      <c r="D67" s="11"/>
      <c r="E67" s="11"/>
      <c r="F67" s="11"/>
      <c r="G67" s="11"/>
      <c r="H67" s="11"/>
      <c r="I67" s="11"/>
      <c r="J67" s="11"/>
      <c r="K67" s="11"/>
      <c r="L67" s="11"/>
      <c r="M67" s="11"/>
      <c r="N67" s="11"/>
      <c r="O67" s="11"/>
      <c r="P67" s="11"/>
      <c r="Q67" s="11"/>
      <c r="R67" s="11"/>
      <c r="S67" s="40"/>
    </row>
    <row r="68" spans="1:19" x14ac:dyDescent="0.3">
      <c r="A68" s="95" t="s">
        <v>137</v>
      </c>
      <c r="B68" s="96"/>
      <c r="C68" s="7"/>
      <c r="D68" s="7"/>
      <c r="E68" s="7"/>
      <c r="F68" s="7"/>
      <c r="G68" s="7"/>
      <c r="H68" s="7"/>
      <c r="I68" s="7"/>
      <c r="J68" s="7"/>
      <c r="K68" s="7"/>
      <c r="L68" s="7"/>
      <c r="M68" s="7"/>
      <c r="N68" s="7"/>
      <c r="O68" s="7"/>
      <c r="P68" s="7"/>
      <c r="Q68" s="7"/>
      <c r="R68" s="7"/>
      <c r="S68" s="35"/>
    </row>
    <row r="69" spans="1:19" x14ac:dyDescent="0.3">
      <c r="A69" s="89"/>
      <c r="B69" s="97" t="s">
        <v>198</v>
      </c>
      <c r="C69" s="6">
        <v>89119.94</v>
      </c>
      <c r="D69" s="6">
        <v>114339.5</v>
      </c>
      <c r="E69" s="6">
        <v>34351.179999999993</v>
      </c>
      <c r="F69" s="6">
        <v>72193.760000000009</v>
      </c>
      <c r="G69" s="6">
        <v>45959.490000000005</v>
      </c>
      <c r="H69" s="6">
        <v>20100.294999999998</v>
      </c>
      <c r="I69" s="6">
        <v>25020.720000000001</v>
      </c>
      <c r="J69" s="6">
        <v>46403.955000000002</v>
      </c>
      <c r="K69" s="6">
        <v>33248.160000000003</v>
      </c>
      <c r="L69" s="6">
        <v>-47821.619999999995</v>
      </c>
      <c r="M69" s="6">
        <v>26355.324999999997</v>
      </c>
      <c r="N69" s="6">
        <v>-452250.06000000006</v>
      </c>
      <c r="O69" s="6">
        <v>77828.549999999988</v>
      </c>
      <c r="P69" s="6">
        <v>49442.91</v>
      </c>
      <c r="Q69" s="6">
        <v>46795.630000000005</v>
      </c>
      <c r="R69" s="6">
        <v>23801.599999999999</v>
      </c>
      <c r="S69" s="28">
        <f t="shared" ref="S69:S78" si="6">SUMPRODUCT(C69:R69,$C$92:$R$92)/SUM($C$92:$R$92)</f>
        <v>36854.622539593489</v>
      </c>
    </row>
    <row r="70" spans="1:19" x14ac:dyDescent="0.3">
      <c r="A70" s="89"/>
      <c r="B70" s="97" t="s">
        <v>199</v>
      </c>
      <c r="C70" s="6">
        <v>111808.32499999998</v>
      </c>
      <c r="D70" s="6">
        <v>11476.5</v>
      </c>
      <c r="E70" s="6">
        <v>75382.25</v>
      </c>
      <c r="F70" s="6">
        <v>0</v>
      </c>
      <c r="G70" s="6">
        <v>180703.04500000001</v>
      </c>
      <c r="H70" s="6">
        <v>9195</v>
      </c>
      <c r="I70" s="6">
        <v>6753</v>
      </c>
      <c r="J70" s="6">
        <v>9500</v>
      </c>
      <c r="K70" s="6">
        <v>21759</v>
      </c>
      <c r="L70" s="6">
        <v>0</v>
      </c>
      <c r="M70" s="6">
        <v>174854</v>
      </c>
      <c r="N70" s="6">
        <v>4100</v>
      </c>
      <c r="O70" s="6">
        <v>3500.0000000000005</v>
      </c>
      <c r="P70" s="6">
        <v>11800</v>
      </c>
      <c r="Q70" s="6">
        <v>31136.090000000004</v>
      </c>
      <c r="R70" s="6">
        <v>35830</v>
      </c>
      <c r="S70" s="28">
        <f t="shared" si="6"/>
        <v>61848.855811705973</v>
      </c>
    </row>
    <row r="71" spans="1:19" x14ac:dyDescent="0.3">
      <c r="A71" s="89"/>
      <c r="B71" s="97" t="s">
        <v>185</v>
      </c>
      <c r="C71" s="6">
        <v>72775</v>
      </c>
      <c r="D71" s="6">
        <v>96050</v>
      </c>
      <c r="E71" s="6">
        <v>36868.5</v>
      </c>
      <c r="F71" s="6">
        <v>18880</v>
      </c>
      <c r="G71" s="6">
        <v>0</v>
      </c>
      <c r="H71" s="6">
        <v>23146.5</v>
      </c>
      <c r="I71" s="6">
        <v>31041</v>
      </c>
      <c r="J71" s="6">
        <v>75122.5</v>
      </c>
      <c r="K71" s="6">
        <v>22300</v>
      </c>
      <c r="L71" s="6">
        <v>42453</v>
      </c>
      <c r="M71" s="6">
        <v>43243.5</v>
      </c>
      <c r="N71" s="6">
        <v>26149.5</v>
      </c>
      <c r="O71" s="6">
        <v>65977.5</v>
      </c>
      <c r="P71" s="6">
        <v>46988.5</v>
      </c>
      <c r="Q71" s="6">
        <v>65600</v>
      </c>
      <c r="R71" s="6">
        <v>82637.5</v>
      </c>
      <c r="S71" s="28">
        <f t="shared" si="6"/>
        <v>52226.523543099211</v>
      </c>
    </row>
    <row r="72" spans="1:19" x14ac:dyDescent="0.3">
      <c r="A72" s="89"/>
      <c r="B72" s="97" t="s">
        <v>186</v>
      </c>
      <c r="C72" s="6">
        <v>407926</v>
      </c>
      <c r="D72" s="6">
        <v>262282</v>
      </c>
      <c r="E72" s="6">
        <v>89735</v>
      </c>
      <c r="F72" s="6">
        <v>57427.5</v>
      </c>
      <c r="G72" s="6">
        <v>250879.5</v>
      </c>
      <c r="H72" s="6">
        <v>145169.5</v>
      </c>
      <c r="I72" s="6">
        <v>125049.00000000001</v>
      </c>
      <c r="J72" s="6">
        <v>139690.5</v>
      </c>
      <c r="K72" s="6">
        <v>80408</v>
      </c>
      <c r="L72" s="6">
        <v>55801.5</v>
      </c>
      <c r="M72" s="6">
        <v>170906.5</v>
      </c>
      <c r="N72" s="6">
        <v>74850</v>
      </c>
      <c r="O72" s="6">
        <v>63476.5</v>
      </c>
      <c r="P72" s="6">
        <v>130359.5</v>
      </c>
      <c r="Q72" s="6">
        <v>244297</v>
      </c>
      <c r="R72" s="6">
        <v>139201.5</v>
      </c>
      <c r="S72" s="28">
        <f t="shared" si="6"/>
        <v>205010.45797412464</v>
      </c>
    </row>
    <row r="73" spans="1:19" x14ac:dyDescent="0.3">
      <c r="A73" s="89"/>
      <c r="B73" s="97" t="s">
        <v>187</v>
      </c>
      <c r="C73" s="6">
        <v>144057</v>
      </c>
      <c r="D73" s="6">
        <v>133539</v>
      </c>
      <c r="E73" s="6">
        <v>56723</v>
      </c>
      <c r="F73" s="6">
        <v>45301</v>
      </c>
      <c r="G73" s="6">
        <v>78751</v>
      </c>
      <c r="H73" s="6">
        <v>58817</v>
      </c>
      <c r="I73" s="6">
        <v>36411.5</v>
      </c>
      <c r="J73" s="6">
        <v>68201.5</v>
      </c>
      <c r="K73" s="6">
        <v>41467.5</v>
      </c>
      <c r="L73" s="6">
        <v>53929.5</v>
      </c>
      <c r="M73" s="6">
        <v>58446.5</v>
      </c>
      <c r="N73" s="6">
        <v>45553</v>
      </c>
      <c r="O73" s="6">
        <v>45362.5</v>
      </c>
      <c r="P73" s="6">
        <v>89579.5</v>
      </c>
      <c r="Q73" s="6">
        <v>99000.5</v>
      </c>
      <c r="R73" s="6">
        <v>54550</v>
      </c>
      <c r="S73" s="28">
        <f t="shared" si="6"/>
        <v>84533.572765806341</v>
      </c>
    </row>
    <row r="74" spans="1:19" x14ac:dyDescent="0.3">
      <c r="A74" s="89"/>
      <c r="B74" s="97" t="s">
        <v>209</v>
      </c>
      <c r="C74" s="6">
        <v>17326</v>
      </c>
      <c r="D74" s="6">
        <v>7448.5</v>
      </c>
      <c r="E74" s="6">
        <v>5794.5</v>
      </c>
      <c r="F74" s="6">
        <v>762</v>
      </c>
      <c r="G74" s="6">
        <v>25086</v>
      </c>
      <c r="H74" s="6">
        <v>3664.5</v>
      </c>
      <c r="I74" s="6">
        <v>9656</v>
      </c>
      <c r="J74" s="6">
        <v>15347</v>
      </c>
      <c r="K74" s="6">
        <v>2932</v>
      </c>
      <c r="L74" s="6">
        <v>20897</v>
      </c>
      <c r="M74" s="6">
        <v>6597</v>
      </c>
      <c r="N74" s="6">
        <v>8842</v>
      </c>
      <c r="O74" s="6">
        <v>5699.4999999999991</v>
      </c>
      <c r="P74" s="6">
        <v>3693.5</v>
      </c>
      <c r="Q74" s="6">
        <v>9615.5</v>
      </c>
      <c r="R74" s="6">
        <v>20984.5</v>
      </c>
      <c r="S74" s="28">
        <f t="shared" si="6"/>
        <v>11948.569087902097</v>
      </c>
    </row>
    <row r="75" spans="1:19" x14ac:dyDescent="0.3">
      <c r="A75" s="89"/>
      <c r="B75" s="97" t="s">
        <v>193</v>
      </c>
      <c r="C75" s="6">
        <v>403672</v>
      </c>
      <c r="D75" s="6">
        <v>0</v>
      </c>
      <c r="E75" s="6">
        <v>546061.5</v>
      </c>
      <c r="F75" s="6">
        <v>232905.5</v>
      </c>
      <c r="G75" s="6">
        <v>0</v>
      </c>
      <c r="H75" s="6">
        <v>484014.5</v>
      </c>
      <c r="I75" s="6">
        <v>312581.5</v>
      </c>
      <c r="J75" s="6">
        <v>463886</v>
      </c>
      <c r="K75" s="6">
        <v>331737.5</v>
      </c>
      <c r="L75" s="6">
        <v>154636</v>
      </c>
      <c r="M75" s="6">
        <v>0</v>
      </c>
      <c r="N75" s="6">
        <v>58634</v>
      </c>
      <c r="O75" s="6">
        <v>32977.5</v>
      </c>
      <c r="P75" s="6">
        <v>67907.5</v>
      </c>
      <c r="Q75" s="6">
        <v>89960.5</v>
      </c>
      <c r="R75" s="6">
        <v>214702.5</v>
      </c>
      <c r="S75" s="28">
        <f t="shared" si="6"/>
        <v>222393.76449472137</v>
      </c>
    </row>
    <row r="76" spans="1:19" x14ac:dyDescent="0.3">
      <c r="A76" s="89"/>
      <c r="B76" s="97" t="s">
        <v>194</v>
      </c>
      <c r="C76" s="6">
        <v>478668.00000000006</v>
      </c>
      <c r="D76" s="6">
        <v>707038</v>
      </c>
      <c r="E76" s="6">
        <v>295213</v>
      </c>
      <c r="F76" s="6">
        <v>371480.5</v>
      </c>
      <c r="G76" s="6">
        <v>267896.5</v>
      </c>
      <c r="H76" s="6">
        <v>378755.5</v>
      </c>
      <c r="I76" s="6">
        <v>299258</v>
      </c>
      <c r="J76" s="6">
        <v>335283.99999999994</v>
      </c>
      <c r="K76" s="6">
        <v>82635</v>
      </c>
      <c r="L76" s="6">
        <v>64911</v>
      </c>
      <c r="M76" s="6">
        <v>222607.00000000003</v>
      </c>
      <c r="N76" s="6">
        <v>51056</v>
      </c>
      <c r="O76" s="6">
        <v>22114.5</v>
      </c>
      <c r="P76" s="6">
        <v>1206538</v>
      </c>
      <c r="Q76" s="6">
        <v>600218.5</v>
      </c>
      <c r="R76" s="6">
        <v>427901.5</v>
      </c>
      <c r="S76" s="28">
        <f t="shared" si="6"/>
        <v>410709.75460158364</v>
      </c>
    </row>
    <row r="77" spans="1:19" x14ac:dyDescent="0.3">
      <c r="A77" s="89"/>
      <c r="B77" s="97" t="s">
        <v>195</v>
      </c>
      <c r="C77" s="6">
        <v>433320.5</v>
      </c>
      <c r="D77" s="6">
        <v>332342.5</v>
      </c>
      <c r="E77" s="6">
        <v>46087</v>
      </c>
      <c r="F77" s="6">
        <v>47856</v>
      </c>
      <c r="G77" s="6">
        <v>158285.5</v>
      </c>
      <c r="H77" s="6">
        <v>16186</v>
      </c>
      <c r="I77" s="6">
        <v>23681</v>
      </c>
      <c r="J77" s="6">
        <v>62558.000000000007</v>
      </c>
      <c r="K77" s="6">
        <v>152799.5</v>
      </c>
      <c r="L77" s="6">
        <v>65855</v>
      </c>
      <c r="M77" s="6">
        <v>93840</v>
      </c>
      <c r="N77" s="6">
        <v>30084</v>
      </c>
      <c r="O77" s="6">
        <v>19281</v>
      </c>
      <c r="P77" s="6">
        <v>324221.5</v>
      </c>
      <c r="Q77" s="6">
        <v>479212.5</v>
      </c>
      <c r="R77" s="6">
        <v>88133.5</v>
      </c>
      <c r="S77" s="28">
        <f t="shared" si="6"/>
        <v>206068.52487384982</v>
      </c>
    </row>
    <row r="78" spans="1:19" ht="17.25" thickBot="1" x14ac:dyDescent="0.35">
      <c r="A78" s="89"/>
      <c r="B78" s="97" t="s">
        <v>727</v>
      </c>
      <c r="C78" s="80">
        <v>2158672.7650000001</v>
      </c>
      <c r="D78" s="80">
        <v>1664516</v>
      </c>
      <c r="E78" s="80">
        <v>1186215.93</v>
      </c>
      <c r="F78" s="80">
        <v>846806.26</v>
      </c>
      <c r="G78" s="80">
        <v>1007561.035</v>
      </c>
      <c r="H78" s="80">
        <v>1139048.7949999999</v>
      </c>
      <c r="I78" s="80">
        <v>869451.72</v>
      </c>
      <c r="J78" s="80">
        <v>1215993.4550000001</v>
      </c>
      <c r="K78" s="80">
        <v>769286.66</v>
      </c>
      <c r="L78" s="80">
        <v>410661.38</v>
      </c>
      <c r="M78" s="80">
        <v>796849.82500000007</v>
      </c>
      <c r="N78" s="80">
        <v>-152981.56000000006</v>
      </c>
      <c r="O78" s="80">
        <v>336217.55</v>
      </c>
      <c r="P78" s="80">
        <v>1930530.9100000001</v>
      </c>
      <c r="Q78" s="80">
        <v>1665836.22</v>
      </c>
      <c r="R78" s="80">
        <v>1087742.6000000001</v>
      </c>
      <c r="S78" s="41">
        <f t="shared" si="6"/>
        <v>1291594.6456923867</v>
      </c>
    </row>
    <row r="79" spans="1:19" ht="17.25" thickTop="1" x14ac:dyDescent="0.3">
      <c r="A79" s="89"/>
      <c r="B79" s="96"/>
      <c r="C79" s="7"/>
      <c r="D79" s="7"/>
      <c r="E79" s="7"/>
      <c r="F79" s="7"/>
      <c r="G79" s="7"/>
      <c r="H79" s="7"/>
      <c r="I79" s="7"/>
      <c r="J79" s="7"/>
      <c r="K79" s="7"/>
      <c r="L79" s="7"/>
      <c r="M79" s="7"/>
      <c r="N79" s="7"/>
      <c r="O79" s="7"/>
      <c r="P79" s="7"/>
      <c r="Q79" s="7"/>
      <c r="R79" s="7"/>
      <c r="S79" s="35"/>
    </row>
    <row r="80" spans="1:19" x14ac:dyDescent="0.3">
      <c r="A80" s="95" t="s">
        <v>138</v>
      </c>
      <c r="B80" s="96"/>
      <c r="C80" s="7"/>
      <c r="D80" s="7"/>
      <c r="E80" s="7"/>
      <c r="F80" s="7"/>
      <c r="G80" s="7"/>
      <c r="H80" s="7"/>
      <c r="I80" s="7"/>
      <c r="J80" s="7"/>
      <c r="K80" s="7"/>
      <c r="L80" s="7"/>
      <c r="M80" s="7"/>
      <c r="N80" s="7"/>
      <c r="O80" s="7"/>
      <c r="P80" s="7"/>
      <c r="Q80" s="7"/>
      <c r="R80" s="7"/>
      <c r="S80" s="35"/>
    </row>
    <row r="81" spans="1:19" x14ac:dyDescent="0.3">
      <c r="A81" s="89"/>
      <c r="B81" s="97" t="s">
        <v>201</v>
      </c>
      <c r="C81" s="6">
        <v>66988.10625107924</v>
      </c>
      <c r="D81" s="6">
        <v>42002.382944362362</v>
      </c>
      <c r="E81" s="6">
        <v>689.17958316851741</v>
      </c>
      <c r="F81" s="6">
        <v>2263.326724026459</v>
      </c>
      <c r="G81" s="6">
        <v>37913.436319454653</v>
      </c>
      <c r="H81" s="6">
        <v>17089.015971441582</v>
      </c>
      <c r="I81" s="6">
        <v>26038.828781623797</v>
      </c>
      <c r="J81" s="6">
        <v>12694.854818477063</v>
      </c>
      <c r="K81" s="6">
        <v>13203.324117669214</v>
      </c>
      <c r="L81" s="6">
        <v>1134.0674590249721</v>
      </c>
      <c r="M81" s="6">
        <v>46015.590998133193</v>
      </c>
      <c r="N81" s="6">
        <v>0</v>
      </c>
      <c r="O81" s="6">
        <v>687.99171230807622</v>
      </c>
      <c r="P81" s="6">
        <v>173088.34070879256</v>
      </c>
      <c r="Q81" s="6">
        <v>53532.147218908845</v>
      </c>
      <c r="R81" s="6">
        <v>16750.108880904103</v>
      </c>
      <c r="S81" s="28">
        <f t="shared" ref="S81:S84" si="7">SUMPRODUCT(C81:R81,$C$92:$R$92)/SUM($C$92:$R$92)</f>
        <v>40328.2079364081</v>
      </c>
    </row>
    <row r="82" spans="1:19" x14ac:dyDescent="0.3">
      <c r="A82" s="89"/>
      <c r="B82" s="97" t="s">
        <v>202</v>
      </c>
      <c r="C82" s="6">
        <v>1051800.2479214051</v>
      </c>
      <c r="D82" s="6">
        <v>1085375.2615787797</v>
      </c>
      <c r="E82" s="6">
        <v>618919.66774753749</v>
      </c>
      <c r="F82" s="6">
        <v>0</v>
      </c>
      <c r="G82" s="6">
        <v>439843.33857305604</v>
      </c>
      <c r="H82" s="6">
        <v>1041920.3011952633</v>
      </c>
      <c r="I82" s="6">
        <v>898443.30488121859</v>
      </c>
      <c r="J82" s="6">
        <v>917509.98388717568</v>
      </c>
      <c r="K82" s="6">
        <v>823084.24017116835</v>
      </c>
      <c r="L82" s="6">
        <v>251844.60979172331</v>
      </c>
      <c r="M82" s="6">
        <v>181296.91648671424</v>
      </c>
      <c r="N82" s="6">
        <v>167583.46907014615</v>
      </c>
      <c r="O82" s="6">
        <v>91654.452482742578</v>
      </c>
      <c r="P82" s="6">
        <v>2029600.7774036233</v>
      </c>
      <c r="Q82" s="6">
        <v>2096784.4910547684</v>
      </c>
      <c r="R82" s="6">
        <v>931893.63870740542</v>
      </c>
      <c r="S82" s="28">
        <f t="shared" si="7"/>
        <v>890392.99959840486</v>
      </c>
    </row>
    <row r="83" spans="1:19" x14ac:dyDescent="0.3">
      <c r="A83" s="89"/>
      <c r="B83" s="97" t="s">
        <v>728</v>
      </c>
      <c r="C83" s="13">
        <v>1118788.3541724845</v>
      </c>
      <c r="D83" s="13">
        <v>1127377.6445231421</v>
      </c>
      <c r="E83" s="13">
        <v>619608.84733070596</v>
      </c>
      <c r="F83" s="13">
        <v>2263.326724026459</v>
      </c>
      <c r="G83" s="13">
        <v>477756.77489251067</v>
      </c>
      <c r="H83" s="13">
        <v>1059009.3171667049</v>
      </c>
      <c r="I83" s="13">
        <v>924482.13366284233</v>
      </c>
      <c r="J83" s="13">
        <v>930204.83870565274</v>
      </c>
      <c r="K83" s="13">
        <v>836287.5642888376</v>
      </c>
      <c r="L83" s="13">
        <v>252978.6772507483</v>
      </c>
      <c r="M83" s="13">
        <v>227312.50748484745</v>
      </c>
      <c r="N83" s="13">
        <v>167583.46907014615</v>
      </c>
      <c r="O83" s="13">
        <v>92342.444195050659</v>
      </c>
      <c r="P83" s="13">
        <v>2202689.118112416</v>
      </c>
      <c r="Q83" s="13">
        <v>2150316.6382736773</v>
      </c>
      <c r="R83" s="13">
        <v>948643.74758830958</v>
      </c>
      <c r="S83" s="36">
        <f t="shared" si="7"/>
        <v>930721.20753481297</v>
      </c>
    </row>
    <row r="84" spans="1:19" ht="17.25" thickBot="1" x14ac:dyDescent="0.35">
      <c r="A84" s="89"/>
      <c r="B84" s="98" t="s">
        <v>729</v>
      </c>
      <c r="C84" s="80">
        <v>1039884.4108275156</v>
      </c>
      <c r="D84" s="80">
        <v>537138.35547685786</v>
      </c>
      <c r="E84" s="80">
        <v>566607.08266929397</v>
      </c>
      <c r="F84" s="80">
        <v>844542.93327597354</v>
      </c>
      <c r="G84" s="80">
        <v>529804.2601074893</v>
      </c>
      <c r="H84" s="80">
        <v>80039.477833295008</v>
      </c>
      <c r="I84" s="80">
        <v>-55030.413662842358</v>
      </c>
      <c r="J84" s="80">
        <v>285788.61629434733</v>
      </c>
      <c r="K84" s="80">
        <v>-67000.90428883757</v>
      </c>
      <c r="L84" s="80">
        <v>157682.70274925171</v>
      </c>
      <c r="M84" s="80">
        <v>569537.31751515262</v>
      </c>
      <c r="N84" s="80">
        <v>-320565.02907014621</v>
      </c>
      <c r="O84" s="80">
        <v>243875.10580494933</v>
      </c>
      <c r="P84" s="80">
        <v>-272158.20811241586</v>
      </c>
      <c r="Q84" s="80">
        <v>-484480.41827367735</v>
      </c>
      <c r="R84" s="80">
        <v>139098.85241169052</v>
      </c>
      <c r="S84" s="41">
        <f t="shared" si="7"/>
        <v>360873.43815757358</v>
      </c>
    </row>
    <row r="85" spans="1:19" ht="17.25" thickTop="1" x14ac:dyDescent="0.3">
      <c r="A85" s="89"/>
      <c r="B85" s="96"/>
      <c r="C85" s="7"/>
      <c r="D85" s="7"/>
      <c r="E85" s="7"/>
      <c r="F85" s="7"/>
      <c r="G85" s="7"/>
      <c r="H85" s="7"/>
      <c r="I85" s="7"/>
      <c r="J85" s="7"/>
      <c r="K85" s="7"/>
      <c r="L85" s="7"/>
      <c r="M85" s="7"/>
      <c r="N85" s="7"/>
      <c r="O85" s="7"/>
      <c r="P85" s="7"/>
      <c r="Q85" s="7"/>
      <c r="R85" s="7"/>
      <c r="S85" s="35"/>
    </row>
    <row r="86" spans="1:19" x14ac:dyDescent="0.3">
      <c r="A86" s="95" t="s">
        <v>221</v>
      </c>
      <c r="B86" s="89"/>
      <c r="C86" s="6"/>
      <c r="D86" s="6"/>
      <c r="E86" s="6"/>
      <c r="F86" s="6"/>
      <c r="G86" s="6"/>
      <c r="H86" s="6"/>
      <c r="I86" s="6"/>
      <c r="J86" s="6"/>
      <c r="K86" s="6"/>
      <c r="L86" s="6"/>
      <c r="M86" s="6"/>
      <c r="N86" s="6"/>
      <c r="O86" s="6"/>
      <c r="P86" s="6"/>
      <c r="Q86" s="6"/>
      <c r="R86" s="6"/>
      <c r="S86" s="28"/>
    </row>
    <row r="87" spans="1:19" x14ac:dyDescent="0.3">
      <c r="A87" s="104"/>
      <c r="B87" s="104" t="s">
        <v>224</v>
      </c>
      <c r="C87" s="14">
        <v>877.5</v>
      </c>
      <c r="D87" s="14">
        <v>562.5</v>
      </c>
      <c r="E87" s="14">
        <v>193</v>
      </c>
      <c r="F87" s="14">
        <v>124</v>
      </c>
      <c r="G87" s="14">
        <v>539.5</v>
      </c>
      <c r="H87" s="14">
        <v>311.5</v>
      </c>
      <c r="I87" s="14">
        <v>268.5</v>
      </c>
      <c r="J87" s="14">
        <v>300.5</v>
      </c>
      <c r="K87" s="14">
        <v>173</v>
      </c>
      <c r="L87" s="14">
        <v>120</v>
      </c>
      <c r="M87" s="14">
        <v>367.5</v>
      </c>
      <c r="N87" s="14">
        <v>161</v>
      </c>
      <c r="O87" s="14">
        <v>136.5</v>
      </c>
      <c r="P87" s="14">
        <v>280</v>
      </c>
      <c r="Q87" s="14">
        <v>525</v>
      </c>
      <c r="R87" s="14">
        <v>299</v>
      </c>
      <c r="S87" s="29">
        <f t="shared" ref="S87:S102" si="8">SUMPRODUCT(C87:R87,$C$92:$R$92)/SUM($C$92:$R$92)</f>
        <v>440.67573242725149</v>
      </c>
    </row>
    <row r="88" spans="1:19" x14ac:dyDescent="0.3">
      <c r="A88" s="104"/>
      <c r="B88" s="104" t="s">
        <v>225</v>
      </c>
      <c r="C88" s="14">
        <v>493</v>
      </c>
      <c r="D88" s="14">
        <v>425</v>
      </c>
      <c r="E88" s="14">
        <v>190</v>
      </c>
      <c r="F88" s="14">
        <v>130</v>
      </c>
      <c r="G88" s="14">
        <v>277.5</v>
      </c>
      <c r="H88" s="14">
        <v>192.5</v>
      </c>
      <c r="I88" s="14">
        <v>115.5</v>
      </c>
      <c r="J88" s="14">
        <v>209</v>
      </c>
      <c r="K88" s="14">
        <v>126</v>
      </c>
      <c r="L88" s="14">
        <v>168</v>
      </c>
      <c r="M88" s="14">
        <v>182</v>
      </c>
      <c r="N88" s="14">
        <v>154</v>
      </c>
      <c r="O88" s="14">
        <v>147.5</v>
      </c>
      <c r="P88" s="14">
        <v>240</v>
      </c>
      <c r="Q88" s="14">
        <v>360</v>
      </c>
      <c r="R88" s="14">
        <v>198.5</v>
      </c>
      <c r="S88" s="29">
        <f t="shared" si="8"/>
        <v>279.49295778384487</v>
      </c>
    </row>
    <row r="89" spans="1:19" x14ac:dyDescent="0.3">
      <c r="A89" s="104"/>
      <c r="B89" s="104" t="s">
        <v>226</v>
      </c>
      <c r="C89" s="14">
        <v>0</v>
      </c>
      <c r="D89" s="14">
        <v>10</v>
      </c>
      <c r="E89" s="14">
        <v>16</v>
      </c>
      <c r="F89" s="14">
        <v>0</v>
      </c>
      <c r="G89" s="14">
        <v>120</v>
      </c>
      <c r="H89" s="14">
        <v>0</v>
      </c>
      <c r="I89" s="14">
        <v>19</v>
      </c>
      <c r="J89" s="14">
        <v>68</v>
      </c>
      <c r="K89" s="14">
        <v>0</v>
      </c>
      <c r="L89" s="14">
        <v>33</v>
      </c>
      <c r="M89" s="14">
        <v>0</v>
      </c>
      <c r="N89" s="14">
        <v>34.5</v>
      </c>
      <c r="O89" s="14">
        <v>26</v>
      </c>
      <c r="P89" s="14">
        <v>0</v>
      </c>
      <c r="Q89" s="14">
        <v>0</v>
      </c>
      <c r="R89" s="14">
        <v>112.5</v>
      </c>
      <c r="S89" s="29">
        <f t="shared" si="8"/>
        <v>27.937863253146372</v>
      </c>
    </row>
    <row r="90" spans="1:19" x14ac:dyDescent="0.3">
      <c r="A90" s="104"/>
      <c r="B90" s="104" t="s">
        <v>227</v>
      </c>
      <c r="C90" s="14">
        <v>23.5</v>
      </c>
      <c r="D90" s="14">
        <v>8</v>
      </c>
      <c r="E90" s="14">
        <v>5</v>
      </c>
      <c r="F90" s="14">
        <v>1</v>
      </c>
      <c r="G90" s="14">
        <v>11</v>
      </c>
      <c r="H90" s="14">
        <v>5</v>
      </c>
      <c r="I90" s="14">
        <v>9.5</v>
      </c>
      <c r="J90" s="14">
        <v>7.5</v>
      </c>
      <c r="K90" s="14">
        <v>4</v>
      </c>
      <c r="L90" s="14">
        <v>22</v>
      </c>
      <c r="M90" s="14">
        <v>9</v>
      </c>
      <c r="N90" s="14">
        <v>5.5</v>
      </c>
      <c r="O90" s="14">
        <v>3</v>
      </c>
      <c r="P90" s="14">
        <v>5</v>
      </c>
      <c r="Q90" s="14">
        <v>13</v>
      </c>
      <c r="R90" s="14">
        <v>6</v>
      </c>
      <c r="S90" s="29">
        <f t="shared" si="8"/>
        <v>10.782376021354954</v>
      </c>
    </row>
    <row r="91" spans="1:19" x14ac:dyDescent="0.3">
      <c r="A91" s="104"/>
      <c r="B91" s="104" t="s">
        <v>228</v>
      </c>
      <c r="C91" s="14">
        <v>903236</v>
      </c>
      <c r="D91" s="14">
        <v>471643</v>
      </c>
      <c r="E91" s="14">
        <v>218944.00000000003</v>
      </c>
      <c r="F91" s="14">
        <v>130377</v>
      </c>
      <c r="G91" s="14">
        <v>459639</v>
      </c>
      <c r="H91" s="14">
        <v>257889</v>
      </c>
      <c r="I91" s="14">
        <v>246154</v>
      </c>
      <c r="J91" s="14">
        <v>303223</v>
      </c>
      <c r="K91" s="14">
        <v>236154</v>
      </c>
      <c r="L91" s="14">
        <v>142952</v>
      </c>
      <c r="M91" s="14">
        <v>344608</v>
      </c>
      <c r="N91" s="14">
        <v>164904</v>
      </c>
      <c r="O91" s="14">
        <v>149222</v>
      </c>
      <c r="P91" s="14">
        <v>231537</v>
      </c>
      <c r="Q91" s="14">
        <v>289186</v>
      </c>
      <c r="R91" s="14">
        <v>315084</v>
      </c>
      <c r="S91" s="29">
        <f t="shared" si="8"/>
        <v>413234.5626293681</v>
      </c>
    </row>
    <row r="92" spans="1:19" x14ac:dyDescent="0.3">
      <c r="A92" s="104"/>
      <c r="B92" s="104" t="s">
        <v>210</v>
      </c>
      <c r="C92" s="14">
        <v>896501.10018390091</v>
      </c>
      <c r="D92" s="14">
        <v>465821.55647141871</v>
      </c>
      <c r="E92" s="14">
        <v>216381.53146832547</v>
      </c>
      <c r="F92" s="14">
        <v>122909.97950535122</v>
      </c>
      <c r="G92" s="14">
        <v>451287.84292365256</v>
      </c>
      <c r="H92" s="14">
        <v>257576.34655727522</v>
      </c>
      <c r="I92" s="14">
        <v>248338.3975561753</v>
      </c>
      <c r="J92" s="14">
        <v>304919.16925705434</v>
      </c>
      <c r="K92" s="14">
        <v>248965.94657087399</v>
      </c>
      <c r="L92" s="14">
        <v>137318.07096980436</v>
      </c>
      <c r="M92" s="14">
        <v>343435.30784942355</v>
      </c>
      <c r="N92" s="14">
        <v>160483.16387355136</v>
      </c>
      <c r="O92" s="14">
        <v>143734.52303509525</v>
      </c>
      <c r="P92" s="14">
        <v>249279.58531681984</v>
      </c>
      <c r="Q92" s="14">
        <v>305773.24614165456</v>
      </c>
      <c r="R92" s="14">
        <v>303449.90721676289</v>
      </c>
      <c r="S92" s="29">
        <f t="shared" si="8"/>
        <v>411889.4910184691</v>
      </c>
    </row>
    <row r="93" spans="1:19" x14ac:dyDescent="0.3">
      <c r="A93" s="104"/>
      <c r="B93" s="104" t="s">
        <v>229</v>
      </c>
      <c r="C93" s="53">
        <v>901776</v>
      </c>
      <c r="D93" s="53">
        <v>471643</v>
      </c>
      <c r="E93" s="53">
        <v>217344</v>
      </c>
      <c r="F93" s="53">
        <v>128361</v>
      </c>
      <c r="G93" s="53">
        <v>459639</v>
      </c>
      <c r="H93" s="53">
        <v>257889</v>
      </c>
      <c r="I93" s="53">
        <v>246154</v>
      </c>
      <c r="J93" s="53">
        <v>303103</v>
      </c>
      <c r="K93" s="53">
        <v>236154</v>
      </c>
      <c r="L93" s="53">
        <v>139252</v>
      </c>
      <c r="M93" s="53">
        <v>344608</v>
      </c>
      <c r="N93" s="53">
        <v>164904</v>
      </c>
      <c r="O93" s="53">
        <v>149122</v>
      </c>
      <c r="P93" s="53">
        <v>231537</v>
      </c>
      <c r="Q93" s="53">
        <v>289186</v>
      </c>
      <c r="R93" s="53">
        <v>315084</v>
      </c>
      <c r="S93" s="29">
        <f t="shared" si="8"/>
        <v>412727.59390432196</v>
      </c>
    </row>
    <row r="94" spans="1:19" x14ac:dyDescent="0.3">
      <c r="A94" s="104"/>
      <c r="B94" s="104" t="s">
        <v>230</v>
      </c>
      <c r="C94" s="53">
        <v>895049.57943525515</v>
      </c>
      <c r="D94" s="53">
        <v>465821.55647141871</v>
      </c>
      <c r="E94" s="53">
        <v>214801.06825624866</v>
      </c>
      <c r="F94" s="53">
        <v>120988.89680559003</v>
      </c>
      <c r="G94" s="53">
        <v>451287.84292365256</v>
      </c>
      <c r="H94" s="53">
        <v>257576.34655727522</v>
      </c>
      <c r="I94" s="53">
        <v>248338.3975561753</v>
      </c>
      <c r="J94" s="53">
        <v>304794.42471884127</v>
      </c>
      <c r="K94" s="53">
        <v>248965.94657087399</v>
      </c>
      <c r="L94" s="53">
        <v>133809.24406662566</v>
      </c>
      <c r="M94" s="53">
        <v>343435.30784942355</v>
      </c>
      <c r="N94" s="53">
        <v>160483.16387355136</v>
      </c>
      <c r="O94" s="53">
        <v>143643.85276422318</v>
      </c>
      <c r="P94" s="53">
        <v>249279.58531681984</v>
      </c>
      <c r="Q94" s="53">
        <v>305773.24614165456</v>
      </c>
      <c r="R94" s="53">
        <v>303449.90721676289</v>
      </c>
      <c r="S94" s="29">
        <f t="shared" si="8"/>
        <v>411392.7445690161</v>
      </c>
    </row>
    <row r="95" spans="1:19" x14ac:dyDescent="0.3">
      <c r="A95" s="104"/>
      <c r="B95" s="104" t="s">
        <v>231</v>
      </c>
      <c r="C95" s="53">
        <v>1027.6649572649574</v>
      </c>
      <c r="D95" s="53">
        <v>838.4764444444445</v>
      </c>
      <c r="E95" s="53">
        <v>1126.1347150259066</v>
      </c>
      <c r="F95" s="53">
        <v>1035.1693548387098</v>
      </c>
      <c r="G95" s="53">
        <v>851.97219647822055</v>
      </c>
      <c r="H95" s="53">
        <v>827.89406099518465</v>
      </c>
      <c r="I95" s="53">
        <v>916.77467411545626</v>
      </c>
      <c r="J95" s="53">
        <v>1008.6622296173045</v>
      </c>
      <c r="K95" s="53">
        <v>1365.0520231213873</v>
      </c>
      <c r="L95" s="53">
        <v>1160.4333333333334</v>
      </c>
      <c r="M95" s="53">
        <v>937.70884353741496</v>
      </c>
      <c r="N95" s="53">
        <v>1024.2484472049689</v>
      </c>
      <c r="O95" s="53">
        <v>1092.4688644688645</v>
      </c>
      <c r="P95" s="53">
        <v>826.91785714285709</v>
      </c>
      <c r="Q95" s="53">
        <v>550.83047619047625</v>
      </c>
      <c r="R95" s="53">
        <v>1053.7926421404682</v>
      </c>
      <c r="S95" s="29">
        <f t="shared" si="8"/>
        <v>958.10591063877098</v>
      </c>
    </row>
    <row r="96" spans="1:19" x14ac:dyDescent="0.3">
      <c r="A96" s="104"/>
      <c r="B96" s="104" t="s">
        <v>232</v>
      </c>
      <c r="C96" s="53">
        <v>1019.9995207239375</v>
      </c>
      <c r="D96" s="53">
        <v>828.12721150474431</v>
      </c>
      <c r="E96" s="53">
        <v>1112.9589028821174</v>
      </c>
      <c r="F96" s="53">
        <v>975.7169097225003</v>
      </c>
      <c r="G96" s="53">
        <v>836.49275796784536</v>
      </c>
      <c r="H96" s="53">
        <v>826.89035812929444</v>
      </c>
      <c r="I96" s="53">
        <v>924.91023298389314</v>
      </c>
      <c r="J96" s="53">
        <v>1014.2909308447297</v>
      </c>
      <c r="K96" s="53">
        <v>1439.1095177507168</v>
      </c>
      <c r="L96" s="53">
        <v>1115.0770338885472</v>
      </c>
      <c r="M96" s="53">
        <v>934.5178444882273</v>
      </c>
      <c r="N96" s="53">
        <v>996.78983772392144</v>
      </c>
      <c r="O96" s="53">
        <v>1052.3359176866168</v>
      </c>
      <c r="P96" s="53">
        <v>890.28423327435655</v>
      </c>
      <c r="Q96" s="53">
        <v>582.42523074600865</v>
      </c>
      <c r="R96" s="53">
        <v>1014.882632831983</v>
      </c>
      <c r="S96" s="29">
        <f t="shared" si="8"/>
        <v>955.88796021431631</v>
      </c>
    </row>
    <row r="97" spans="1:19" x14ac:dyDescent="0.3">
      <c r="A97" s="104"/>
      <c r="B97" s="104" t="s">
        <v>233</v>
      </c>
      <c r="C97" s="26">
        <v>3.9350000000000003E-2</v>
      </c>
      <c r="D97" s="26">
        <v>3.7041666666666667E-2</v>
      </c>
      <c r="E97" s="26">
        <v>3.9366666666666661E-2</v>
      </c>
      <c r="F97" s="26">
        <v>3.4638840252887458E-2</v>
      </c>
      <c r="G97" s="26">
        <v>3.5952867222962238E-2</v>
      </c>
      <c r="H97" s="26">
        <v>3.7639658198664376E-2</v>
      </c>
      <c r="I97" s="26">
        <v>3.9899999999999998E-2</v>
      </c>
      <c r="J97" s="26">
        <v>4.0083333333333325E-2</v>
      </c>
      <c r="K97" s="26">
        <v>4.0841666666666672E-2</v>
      </c>
      <c r="L97" s="26">
        <v>3.7666666666666675E-2</v>
      </c>
      <c r="M97" s="26">
        <v>3.7866666666666667E-2</v>
      </c>
      <c r="N97" s="26">
        <v>3.8449999999999998E-2</v>
      </c>
      <c r="O97" s="26">
        <v>3.6924999999999999E-2</v>
      </c>
      <c r="P97" s="26">
        <v>4.1759008541210112E-2</v>
      </c>
      <c r="Q97" s="26">
        <v>4.2358333333333331E-2</v>
      </c>
      <c r="R97" s="26">
        <v>3.7778456999309297E-2</v>
      </c>
      <c r="S97" s="42">
        <f t="shared" si="8"/>
        <v>3.8715169900155541E-2</v>
      </c>
    </row>
    <row r="98" spans="1:19" x14ac:dyDescent="0.3">
      <c r="A98" s="104"/>
      <c r="B98" s="104" t="s">
        <v>234</v>
      </c>
      <c r="C98" s="15">
        <v>3.9534044512304174</v>
      </c>
      <c r="D98" s="15">
        <v>3.739354857672577</v>
      </c>
      <c r="E98" s="15">
        <v>3.9830845119645941</v>
      </c>
      <c r="F98" s="15">
        <v>3.6287548984219282</v>
      </c>
      <c r="G98" s="15">
        <v>3.6591191761382422</v>
      </c>
      <c r="H98" s="15">
        <v>3.7619448095733197</v>
      </c>
      <c r="I98" s="15">
        <v>3.9312408375316239</v>
      </c>
      <c r="J98" s="15">
        <v>3.9587575059355622</v>
      </c>
      <c r="K98" s="15">
        <v>3.838171899256003</v>
      </c>
      <c r="L98" s="15">
        <v>3.9174725962928112</v>
      </c>
      <c r="M98" s="15">
        <v>3.7980204428249773</v>
      </c>
      <c r="N98" s="15">
        <v>3.9527609917998707</v>
      </c>
      <c r="O98" s="15">
        <v>3.8440298011431304</v>
      </c>
      <c r="P98" s="15">
        <v>3.8292523246232633</v>
      </c>
      <c r="Q98" s="15">
        <v>3.9846652883279199</v>
      </c>
      <c r="R98" s="15">
        <v>3.9271160466981034</v>
      </c>
      <c r="S98" s="43">
        <f t="shared" si="8"/>
        <v>3.8604583242994583</v>
      </c>
    </row>
    <row r="99" spans="1:19" x14ac:dyDescent="0.3">
      <c r="A99" s="104"/>
      <c r="B99" s="104" t="s">
        <v>235</v>
      </c>
      <c r="C99" s="26">
        <v>3.3050000000000003E-2</v>
      </c>
      <c r="D99" s="26">
        <v>3.4066666666666669E-2</v>
      </c>
      <c r="E99" s="26">
        <v>3.2691666666666667E-2</v>
      </c>
      <c r="F99" s="26">
        <v>3.31666139794803E-2</v>
      </c>
      <c r="G99" s="26">
        <v>3.4110036251517005E-2</v>
      </c>
      <c r="H99" s="26">
        <v>3.4171209665804524E-2</v>
      </c>
      <c r="I99" s="26">
        <v>3.3774999999999999E-2</v>
      </c>
      <c r="J99" s="26">
        <v>3.3516666666666667E-2</v>
      </c>
      <c r="K99" s="26">
        <v>3.5891666666666676E-2</v>
      </c>
      <c r="L99" s="26">
        <v>3.2150000000000005E-2</v>
      </c>
      <c r="M99" s="26">
        <v>3.3916666666666664E-2</v>
      </c>
      <c r="N99" s="26">
        <v>3.2370833333333328E-2</v>
      </c>
      <c r="O99" s="26">
        <v>3.2516666666666666E-2</v>
      </c>
      <c r="P99" s="26">
        <v>3.6736181589551331E-2</v>
      </c>
      <c r="Q99" s="26">
        <v>3.5074999999999995E-2</v>
      </c>
      <c r="R99" s="26">
        <v>3.2127378904625865E-2</v>
      </c>
      <c r="S99" s="42">
        <f t="shared" si="8"/>
        <v>3.3761237675301828E-2</v>
      </c>
    </row>
    <row r="100" spans="1:19" x14ac:dyDescent="0.3">
      <c r="A100" s="104"/>
      <c r="B100" s="104" t="s">
        <v>236</v>
      </c>
      <c r="C100" s="15">
        <v>3.3251582729664246</v>
      </c>
      <c r="D100" s="15">
        <v>3.4296185047804304</v>
      </c>
      <c r="E100" s="15">
        <v>3.3106738445075226</v>
      </c>
      <c r="F100" s="15">
        <v>3.4835933672873303</v>
      </c>
      <c r="G100" s="15">
        <v>3.4687750280586047</v>
      </c>
      <c r="H100" s="15">
        <v>3.4185941829258741</v>
      </c>
      <c r="I100" s="15">
        <v>3.3359745337512718</v>
      </c>
      <c r="J100" s="15">
        <v>3.3225458814822013</v>
      </c>
      <c r="K100" s="15">
        <v>3.3813939279456728</v>
      </c>
      <c r="L100" s="15">
        <v>3.3426936947063193</v>
      </c>
      <c r="M100" s="15">
        <v>3.4009885946616434</v>
      </c>
      <c r="N100" s="15">
        <v>3.3254722932836844</v>
      </c>
      <c r="O100" s="15">
        <v>3.3785351615313015</v>
      </c>
      <c r="P100" s="15">
        <v>3.3857468483055344</v>
      </c>
      <c r="Q100" s="15">
        <v>3.3099023958791256</v>
      </c>
      <c r="R100" s="15">
        <v>3.3379875093402087</v>
      </c>
      <c r="S100" s="43">
        <f t="shared" si="8"/>
        <v>3.3705177329123197</v>
      </c>
    </row>
    <row r="101" spans="1:19" x14ac:dyDescent="0.3">
      <c r="A101" s="104"/>
      <c r="B101" s="104" t="s">
        <v>237</v>
      </c>
      <c r="C101" s="16">
        <v>58</v>
      </c>
      <c r="D101" s="16">
        <v>387</v>
      </c>
      <c r="E101" s="16">
        <v>106</v>
      </c>
      <c r="F101" s="16">
        <v>157</v>
      </c>
      <c r="G101" s="16">
        <v>0</v>
      </c>
      <c r="H101" s="16">
        <v>80</v>
      </c>
      <c r="I101" s="16">
        <v>65</v>
      </c>
      <c r="J101" s="16">
        <v>110</v>
      </c>
      <c r="K101" s="16">
        <v>40</v>
      </c>
      <c r="L101" s="16">
        <v>64</v>
      </c>
      <c r="M101" s="16">
        <v>280</v>
      </c>
      <c r="N101" s="16">
        <v>88</v>
      </c>
      <c r="O101" s="16">
        <v>216</v>
      </c>
      <c r="P101" s="16">
        <v>240</v>
      </c>
      <c r="Q101" s="16">
        <v>185</v>
      </c>
      <c r="R101" s="16">
        <v>92</v>
      </c>
      <c r="S101" s="44">
        <f t="shared" si="8"/>
        <v>133.68196898194526</v>
      </c>
    </row>
    <row r="102" spans="1:19" x14ac:dyDescent="0.3">
      <c r="A102" s="104"/>
      <c r="B102" s="104" t="s">
        <v>238</v>
      </c>
      <c r="C102" s="16">
        <v>58</v>
      </c>
      <c r="D102" s="16">
        <v>316</v>
      </c>
      <c r="E102" s="16">
        <v>106</v>
      </c>
      <c r="F102" s="16">
        <v>81</v>
      </c>
      <c r="G102" s="16">
        <v>0</v>
      </c>
      <c r="H102" s="16">
        <v>60</v>
      </c>
      <c r="I102" s="16">
        <v>56</v>
      </c>
      <c r="J102" s="16">
        <v>110</v>
      </c>
      <c r="K102" s="16">
        <v>40</v>
      </c>
      <c r="L102" s="16">
        <v>64</v>
      </c>
      <c r="M102" s="16">
        <v>75</v>
      </c>
      <c r="N102" s="16">
        <v>71</v>
      </c>
      <c r="O102" s="16">
        <v>173</v>
      </c>
      <c r="P102" s="16">
        <v>160</v>
      </c>
      <c r="Q102" s="16">
        <v>185</v>
      </c>
      <c r="R102" s="16">
        <v>92</v>
      </c>
      <c r="S102" s="44">
        <f t="shared" si="8"/>
        <v>102.98776130688566</v>
      </c>
    </row>
    <row r="103" spans="1:19" x14ac:dyDescent="0.3">
      <c r="A103" s="104"/>
      <c r="B103" s="104"/>
      <c r="C103" s="16"/>
      <c r="D103" s="16"/>
      <c r="E103" s="16"/>
      <c r="F103" s="16"/>
      <c r="G103" s="16"/>
      <c r="H103" s="16"/>
      <c r="I103" s="16"/>
      <c r="J103" s="16"/>
      <c r="K103" s="16"/>
      <c r="L103" s="16"/>
      <c r="M103" s="16"/>
      <c r="N103" s="16"/>
      <c r="O103" s="16"/>
      <c r="P103" s="16"/>
      <c r="Q103" s="16"/>
      <c r="R103" s="16"/>
      <c r="S103" s="44"/>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row>
    <row r="105" spans="1:19" x14ac:dyDescent="0.3">
      <c r="A105" s="104"/>
      <c r="B105" s="89" t="s">
        <v>186</v>
      </c>
      <c r="C105" s="60">
        <v>475</v>
      </c>
      <c r="D105" s="60">
        <v>475</v>
      </c>
      <c r="E105" s="60">
        <v>475</v>
      </c>
      <c r="F105" s="60">
        <v>475</v>
      </c>
      <c r="G105" s="60">
        <v>475</v>
      </c>
      <c r="H105" s="60">
        <v>475</v>
      </c>
      <c r="I105" s="60">
        <v>475</v>
      </c>
      <c r="J105" s="60">
        <v>475</v>
      </c>
      <c r="K105" s="60">
        <v>475</v>
      </c>
      <c r="L105" s="60">
        <v>475</v>
      </c>
      <c r="M105" s="60">
        <v>475</v>
      </c>
      <c r="N105" s="60">
        <v>475</v>
      </c>
      <c r="O105" s="60">
        <v>475</v>
      </c>
      <c r="P105" s="60">
        <v>475</v>
      </c>
      <c r="Q105" s="60">
        <v>475</v>
      </c>
      <c r="R105" s="60">
        <v>475</v>
      </c>
      <c r="S105" s="45">
        <f t="shared" ref="S105:S111" si="9">SUMPRODUCT(C105:R105,$C$92:$R$92)/SUM($C$92:$R$92)</f>
        <v>475</v>
      </c>
    </row>
    <row r="106" spans="1:19" x14ac:dyDescent="0.3">
      <c r="A106" s="104"/>
      <c r="B106" s="89" t="s">
        <v>731</v>
      </c>
      <c r="C106" s="60">
        <v>415.38461538461536</v>
      </c>
      <c r="D106" s="60">
        <v>415.38461538461536</v>
      </c>
      <c r="E106" s="60">
        <v>415.38461538461536</v>
      </c>
      <c r="F106" s="60">
        <v>415.38461538461536</v>
      </c>
      <c r="G106" s="60">
        <v>415.38461538461536</v>
      </c>
      <c r="H106" s="60">
        <v>415.38461538461536</v>
      </c>
      <c r="I106" s="60">
        <v>415.38461538461536</v>
      </c>
      <c r="J106" s="60">
        <v>415.38461538461536</v>
      </c>
      <c r="K106" s="60">
        <v>415.38461538461536</v>
      </c>
      <c r="L106" s="60">
        <v>415.38461538461536</v>
      </c>
      <c r="M106" s="60">
        <v>415.38461538461536</v>
      </c>
      <c r="N106" s="60">
        <v>415.38461538461536</v>
      </c>
      <c r="O106" s="60">
        <v>415.38461538461536</v>
      </c>
      <c r="P106" s="60">
        <v>415.38461538461536</v>
      </c>
      <c r="Q106" s="60">
        <v>415.38461538461536</v>
      </c>
      <c r="R106" s="60">
        <v>415.38461538461536</v>
      </c>
      <c r="S106" s="45">
        <f t="shared" si="9"/>
        <v>415.38461538461524</v>
      </c>
    </row>
    <row r="107" spans="1:19" x14ac:dyDescent="0.3">
      <c r="A107" s="104"/>
      <c r="B107" s="89" t="s">
        <v>96</v>
      </c>
      <c r="C107" s="60">
        <v>415.625</v>
      </c>
      <c r="D107" s="60">
        <v>415.625</v>
      </c>
      <c r="E107" s="60">
        <v>415.625</v>
      </c>
      <c r="F107" s="60">
        <v>415.625</v>
      </c>
      <c r="G107" s="60">
        <v>415.625</v>
      </c>
      <c r="H107" s="60">
        <v>415.625</v>
      </c>
      <c r="I107" s="60">
        <v>415.625</v>
      </c>
      <c r="J107" s="60">
        <v>415.625</v>
      </c>
      <c r="K107" s="60">
        <v>415.625</v>
      </c>
      <c r="L107" s="60">
        <v>415.625</v>
      </c>
      <c r="M107" s="60">
        <v>415.625</v>
      </c>
      <c r="N107" s="60">
        <v>415.625</v>
      </c>
      <c r="O107" s="60">
        <v>415.625</v>
      </c>
      <c r="P107" s="60">
        <v>415.625</v>
      </c>
      <c r="Q107" s="60">
        <v>415.625</v>
      </c>
      <c r="R107" s="60">
        <v>415.625</v>
      </c>
      <c r="S107" s="45">
        <f t="shared" si="9"/>
        <v>415.62500000000006</v>
      </c>
    </row>
    <row r="108" spans="1:19" x14ac:dyDescent="0.3">
      <c r="A108" s="104"/>
      <c r="B108" s="89" t="s">
        <v>95</v>
      </c>
      <c r="C108" s="60">
        <v>337.5</v>
      </c>
      <c r="D108" s="60">
        <v>337.5</v>
      </c>
      <c r="E108" s="60">
        <v>337.5</v>
      </c>
      <c r="F108" s="60">
        <v>337.5</v>
      </c>
      <c r="G108" s="60">
        <v>337.5</v>
      </c>
      <c r="H108" s="60">
        <v>337.5</v>
      </c>
      <c r="I108" s="60">
        <v>337.5</v>
      </c>
      <c r="J108" s="60">
        <v>337.5</v>
      </c>
      <c r="K108" s="60">
        <v>337.5</v>
      </c>
      <c r="L108" s="60">
        <v>337.5</v>
      </c>
      <c r="M108" s="60">
        <v>337.5</v>
      </c>
      <c r="N108" s="60">
        <v>337.5</v>
      </c>
      <c r="O108" s="60">
        <v>337.5</v>
      </c>
      <c r="P108" s="60">
        <v>337.5</v>
      </c>
      <c r="Q108" s="60">
        <v>337.5</v>
      </c>
      <c r="R108" s="60">
        <v>337.5</v>
      </c>
      <c r="S108" s="45">
        <f t="shared" si="9"/>
        <v>337.5</v>
      </c>
    </row>
    <row r="109" spans="1:19" x14ac:dyDescent="0.3">
      <c r="A109" s="104"/>
      <c r="B109" s="89" t="s">
        <v>94</v>
      </c>
      <c r="C109" s="60">
        <v>176.09375</v>
      </c>
      <c r="D109" s="60">
        <v>176.09375</v>
      </c>
      <c r="E109" s="60">
        <v>176.09375</v>
      </c>
      <c r="F109" s="60">
        <v>176.09375</v>
      </c>
      <c r="G109" s="60">
        <v>176.09375</v>
      </c>
      <c r="H109" s="60">
        <v>176.09375</v>
      </c>
      <c r="I109" s="60">
        <v>176.09375</v>
      </c>
      <c r="J109" s="60">
        <v>176.09375</v>
      </c>
      <c r="K109" s="60">
        <v>176.09375</v>
      </c>
      <c r="L109" s="60">
        <v>176.09375</v>
      </c>
      <c r="M109" s="60">
        <v>176.09375</v>
      </c>
      <c r="N109" s="60">
        <v>176.09375</v>
      </c>
      <c r="O109" s="60">
        <v>176.09375</v>
      </c>
      <c r="P109" s="60">
        <v>176.09375</v>
      </c>
      <c r="Q109" s="60">
        <v>176.09375</v>
      </c>
      <c r="R109" s="60">
        <v>176.09375</v>
      </c>
      <c r="S109" s="45">
        <f t="shared" si="9"/>
        <v>176.09375000000003</v>
      </c>
    </row>
    <row r="110" spans="1:19" x14ac:dyDescent="0.3">
      <c r="A110" s="89"/>
      <c r="B110" s="89" t="s">
        <v>188</v>
      </c>
      <c r="C110" s="60">
        <v>158.45454545454547</v>
      </c>
      <c r="D110" s="60">
        <v>158.45454545454547</v>
      </c>
      <c r="E110" s="60">
        <v>158.45454545454547</v>
      </c>
      <c r="F110" s="60">
        <v>158.45454545454547</v>
      </c>
      <c r="G110" s="60">
        <v>158.45454545454547</v>
      </c>
      <c r="H110" s="60">
        <v>158.45454545454547</v>
      </c>
      <c r="I110" s="60">
        <v>158.45454545454547</v>
      </c>
      <c r="J110" s="60">
        <v>158.45454545454547</v>
      </c>
      <c r="K110" s="60">
        <v>158.45454545454547</v>
      </c>
      <c r="L110" s="60">
        <v>158.45454545454547</v>
      </c>
      <c r="M110" s="60">
        <v>158.45454545454547</v>
      </c>
      <c r="N110" s="60">
        <v>158.45454545454547</v>
      </c>
      <c r="O110" s="60">
        <v>158.45454545454547</v>
      </c>
      <c r="P110" s="60">
        <v>158.45454545454547</v>
      </c>
      <c r="Q110" s="60">
        <v>158.45454545454547</v>
      </c>
      <c r="R110" s="60">
        <v>158.45454545454547</v>
      </c>
      <c r="S110" s="45">
        <f t="shared" si="9"/>
        <v>158.45454545454547</v>
      </c>
    </row>
    <row r="111" spans="1:19" x14ac:dyDescent="0.3">
      <c r="A111" s="89"/>
      <c r="B111" s="89" t="s">
        <v>239</v>
      </c>
      <c r="C111" s="60">
        <v>761.875</v>
      </c>
      <c r="D111" s="60">
        <v>761.875</v>
      </c>
      <c r="E111" s="60">
        <v>761.875</v>
      </c>
      <c r="F111" s="60">
        <v>761.875</v>
      </c>
      <c r="G111" s="60">
        <v>761.875</v>
      </c>
      <c r="H111" s="60">
        <v>761.875</v>
      </c>
      <c r="I111" s="60">
        <v>761.875</v>
      </c>
      <c r="J111" s="60">
        <v>761.875</v>
      </c>
      <c r="K111" s="60">
        <v>761.875</v>
      </c>
      <c r="L111" s="60">
        <v>761.875</v>
      </c>
      <c r="M111" s="60">
        <v>761.875</v>
      </c>
      <c r="N111" s="60">
        <v>761.875</v>
      </c>
      <c r="O111" s="60">
        <v>761.875</v>
      </c>
      <c r="P111" s="60">
        <v>761.875</v>
      </c>
      <c r="Q111" s="60">
        <v>761.875</v>
      </c>
      <c r="R111" s="60">
        <v>761.875</v>
      </c>
      <c r="S111" s="45">
        <f t="shared" si="9"/>
        <v>761.87499999999989</v>
      </c>
    </row>
    <row r="112" spans="1:19" x14ac:dyDescent="0.3">
      <c r="A112" s="89"/>
      <c r="B112" s="89"/>
      <c r="C112" s="16"/>
      <c r="D112" s="7"/>
      <c r="E112" s="7"/>
      <c r="F112" s="7"/>
      <c r="G112" s="7"/>
      <c r="H112" s="7"/>
      <c r="I112" s="7"/>
      <c r="J112" s="7"/>
      <c r="K112" s="7"/>
      <c r="L112" s="7"/>
      <c r="M112" s="7"/>
      <c r="N112" s="7"/>
      <c r="O112" s="7"/>
      <c r="P112" s="7"/>
      <c r="Q112" s="7"/>
      <c r="R112" s="7"/>
      <c r="S112" s="35"/>
    </row>
    <row r="113" spans="1:19" x14ac:dyDescent="0.3">
      <c r="A113" s="95" t="s">
        <v>223</v>
      </c>
      <c r="B113" s="96"/>
      <c r="C113" s="7"/>
      <c r="D113" s="7"/>
      <c r="E113" s="7"/>
      <c r="F113" s="7"/>
      <c r="G113" s="7"/>
      <c r="H113" s="7"/>
      <c r="I113" s="7"/>
      <c r="J113" s="7"/>
      <c r="K113" s="7"/>
      <c r="L113" s="7"/>
      <c r="M113" s="7"/>
      <c r="N113" s="7"/>
      <c r="O113" s="7"/>
      <c r="P113" s="7"/>
      <c r="Q113" s="7"/>
      <c r="R113" s="7"/>
      <c r="S113" s="35"/>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row>
    <row r="115" spans="1:19" x14ac:dyDescent="0.3">
      <c r="A115" s="105"/>
      <c r="B115" s="97" t="s">
        <v>241</v>
      </c>
      <c r="C115" s="18">
        <v>263.84400288461541</v>
      </c>
      <c r="D115" s="18">
        <v>115.8299022033097</v>
      </c>
      <c r="E115" s="18">
        <v>48.703384782608694</v>
      </c>
      <c r="F115" s="18">
        <v>98.519581945098054</v>
      </c>
      <c r="G115" s="18">
        <v>0</v>
      </c>
      <c r="H115" s="18">
        <v>65.146521029281274</v>
      </c>
      <c r="I115" s="18">
        <v>41.587561854510312</v>
      </c>
      <c r="J115" s="18">
        <v>203.49891487889275</v>
      </c>
      <c r="K115" s="18">
        <v>357.12025989304811</v>
      </c>
      <c r="L115" s="18">
        <v>83.239284210526321</v>
      </c>
      <c r="M115" s="18">
        <v>58.371797653056994</v>
      </c>
      <c r="N115" s="18">
        <v>43.511447656488542</v>
      </c>
      <c r="O115" s="18">
        <v>30.871238484210526</v>
      </c>
      <c r="P115" s="18">
        <v>18.493344248730963</v>
      </c>
      <c r="Q115" s="18">
        <v>210.43425000000002</v>
      </c>
      <c r="R115" s="18">
        <v>81.109213055303712</v>
      </c>
      <c r="S115" s="43">
        <f t="shared" ref="S115:S118" si="10">SUMPRODUCT(C115:R115,$C$92:$R$92)/SUM($C$92:$R$92)</f>
        <v>129.25286599975635</v>
      </c>
    </row>
    <row r="116" spans="1:19" x14ac:dyDescent="0.3">
      <c r="A116" s="105"/>
      <c r="B116" s="97" t="s">
        <v>242</v>
      </c>
      <c r="C116" s="18">
        <v>5270.4567307692305</v>
      </c>
      <c r="D116" s="18">
        <v>3430.0874704491725</v>
      </c>
      <c r="E116" s="18">
        <v>1897.5742753623188</v>
      </c>
      <c r="F116" s="18">
        <v>2673.3333333333335</v>
      </c>
      <c r="G116" s="18">
        <v>1881.4648093841643</v>
      </c>
      <c r="H116" s="18">
        <v>5835.11091393079</v>
      </c>
      <c r="I116" s="18">
        <v>3217.6881443298971</v>
      </c>
      <c r="J116" s="18">
        <v>4782.4740484429067</v>
      </c>
      <c r="K116" s="18">
        <v>4751.1479500891264</v>
      </c>
      <c r="L116" s="18">
        <v>2768.7719298245615</v>
      </c>
      <c r="M116" s="18">
        <v>4217</v>
      </c>
      <c r="N116" s="18">
        <v>1708.5801526717557</v>
      </c>
      <c r="O116" s="18">
        <v>1923.3034055727553</v>
      </c>
      <c r="P116" s="18">
        <v>2302.7868020304568</v>
      </c>
      <c r="Q116" s="18">
        <v>2263.25</v>
      </c>
      <c r="R116" s="18">
        <v>4241.3780598368085</v>
      </c>
      <c r="S116" s="43">
        <f t="shared" si="10"/>
        <v>3662.6520964444344</v>
      </c>
    </row>
    <row r="117" spans="1:19" x14ac:dyDescent="0.3">
      <c r="A117" s="105"/>
      <c r="B117" s="97" t="s">
        <v>243</v>
      </c>
      <c r="C117" s="18">
        <v>271.71994326923078</v>
      </c>
      <c r="D117" s="18">
        <v>1243.6943159768321</v>
      </c>
      <c r="E117" s="18">
        <v>253.47897989130433</v>
      </c>
      <c r="F117" s="18">
        <v>167.01116152941177</v>
      </c>
      <c r="G117" s="18">
        <v>0</v>
      </c>
      <c r="H117" s="18">
        <v>271.44383762200533</v>
      </c>
      <c r="I117" s="18">
        <v>155.51854111275776</v>
      </c>
      <c r="J117" s="18">
        <v>45.965763667820077</v>
      </c>
      <c r="K117" s="18">
        <v>279.7286631016043</v>
      </c>
      <c r="L117" s="18">
        <v>1287.5360842105263</v>
      </c>
      <c r="M117" s="18">
        <v>2.1460219725388603</v>
      </c>
      <c r="N117" s="18">
        <v>102.82709298564886</v>
      </c>
      <c r="O117" s="18">
        <v>44.889959673684217</v>
      </c>
      <c r="P117" s="18">
        <v>0</v>
      </c>
      <c r="Q117" s="18">
        <v>153.77887500000003</v>
      </c>
      <c r="R117" s="18">
        <v>180.65233816863102</v>
      </c>
      <c r="S117" s="43">
        <f t="shared" si="10"/>
        <v>286.81900926460696</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0"/>
        <v>0</v>
      </c>
    </row>
    <row r="119" spans="1:19" x14ac:dyDescent="0.3">
      <c r="A119" s="105"/>
      <c r="B119" s="97" t="s">
        <v>241</v>
      </c>
      <c r="C119" s="18">
        <v>0</v>
      </c>
      <c r="D119" s="18">
        <v>0</v>
      </c>
      <c r="E119" s="18">
        <v>0</v>
      </c>
      <c r="F119" s="18">
        <v>0</v>
      </c>
      <c r="G119" s="18">
        <v>0</v>
      </c>
      <c r="H119" s="18">
        <v>0</v>
      </c>
      <c r="I119" s="18">
        <v>0</v>
      </c>
      <c r="J119" s="18">
        <v>0</v>
      </c>
      <c r="K119" s="18">
        <v>0</v>
      </c>
      <c r="L119" s="18">
        <v>0</v>
      </c>
      <c r="M119" s="18">
        <v>1.1249301450777205</v>
      </c>
      <c r="N119" s="18">
        <v>2.1940648854961831</v>
      </c>
      <c r="O119" s="18">
        <v>0</v>
      </c>
      <c r="P119" s="18">
        <v>0</v>
      </c>
      <c r="Q119" s="18">
        <v>0</v>
      </c>
      <c r="R119" s="18">
        <v>0</v>
      </c>
      <c r="S119" s="43"/>
    </row>
    <row r="120" spans="1:19" x14ac:dyDescent="0.3">
      <c r="A120" s="105"/>
      <c r="B120" s="97" t="s">
        <v>242</v>
      </c>
      <c r="C120" s="18">
        <v>4654.7980769230771</v>
      </c>
      <c r="D120" s="18">
        <v>250</v>
      </c>
      <c r="E120" s="18">
        <v>0</v>
      </c>
      <c r="F120" s="18">
        <v>86.764705882352942</v>
      </c>
      <c r="G120" s="18">
        <v>3769.0740469208213</v>
      </c>
      <c r="H120" s="18">
        <v>0</v>
      </c>
      <c r="I120" s="18">
        <v>670.13917525773195</v>
      </c>
      <c r="J120" s="18">
        <v>0</v>
      </c>
      <c r="K120" s="18">
        <v>90</v>
      </c>
      <c r="L120" s="18">
        <v>278.10526315789474</v>
      </c>
      <c r="M120" s="18">
        <v>264.02072538860102</v>
      </c>
      <c r="N120" s="18">
        <v>1735.8473282442749</v>
      </c>
      <c r="O120" s="18">
        <v>1365.9164086687306</v>
      </c>
      <c r="P120" s="18">
        <v>3800</v>
      </c>
      <c r="Q120" s="18">
        <v>287.875</v>
      </c>
      <c r="R120" s="18">
        <v>0</v>
      </c>
      <c r="S120" s="43">
        <f t="shared" ref="S120:S123" si="11">SUMPRODUCT(C120:R120,$C$92:$R$92)/SUM($C$92:$R$92)</f>
        <v>1612.1678268396943</v>
      </c>
    </row>
    <row r="121" spans="1:19" x14ac:dyDescent="0.3">
      <c r="A121" s="105"/>
      <c r="B121" s="97" t="s">
        <v>243</v>
      </c>
      <c r="C121" s="18">
        <v>29.534776442307695</v>
      </c>
      <c r="D121" s="18">
        <v>319.18834042553192</v>
      </c>
      <c r="E121" s="18">
        <v>0</v>
      </c>
      <c r="F121" s="18">
        <v>0</v>
      </c>
      <c r="G121" s="18">
        <v>0</v>
      </c>
      <c r="H121" s="18">
        <v>39.482740017746231</v>
      </c>
      <c r="I121" s="18">
        <v>133.73255184587629</v>
      </c>
      <c r="J121" s="18">
        <v>0</v>
      </c>
      <c r="K121" s="18">
        <v>0</v>
      </c>
      <c r="L121" s="18">
        <v>183.27915789473684</v>
      </c>
      <c r="M121" s="18">
        <v>60.084770174922284</v>
      </c>
      <c r="N121" s="18">
        <v>50.80894518412213</v>
      </c>
      <c r="O121" s="18">
        <v>54.713754050526319</v>
      </c>
      <c r="P121" s="18">
        <v>89.753809314585439</v>
      </c>
      <c r="Q121" s="18">
        <v>10.5217125</v>
      </c>
      <c r="R121" s="18">
        <v>0</v>
      </c>
      <c r="S121" s="43">
        <f t="shared" si="11"/>
        <v>63.003399233807279</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1"/>
        <v>0</v>
      </c>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v>0</v>
      </c>
      <c r="R123" s="18">
        <v>0</v>
      </c>
      <c r="S123" s="43">
        <f t="shared" si="11"/>
        <v>0</v>
      </c>
    </row>
    <row r="124" spans="1:19" x14ac:dyDescent="0.3">
      <c r="A124" s="105"/>
      <c r="B124" s="97" t="s">
        <v>242</v>
      </c>
      <c r="C124" s="18">
        <v>576</v>
      </c>
      <c r="D124" s="18">
        <v>1092</v>
      </c>
      <c r="E124" s="18">
        <v>0</v>
      </c>
      <c r="F124" s="18">
        <v>40</v>
      </c>
      <c r="G124" s="18">
        <v>756</v>
      </c>
      <c r="H124" s="18">
        <v>0</v>
      </c>
      <c r="I124" s="18">
        <v>0</v>
      </c>
      <c r="J124" s="18">
        <v>966.67214532871969</v>
      </c>
      <c r="K124" s="18">
        <v>267.47950089126562</v>
      </c>
      <c r="L124" s="18">
        <v>0</v>
      </c>
      <c r="M124" s="18">
        <v>480</v>
      </c>
      <c r="N124" s="18">
        <v>0</v>
      </c>
      <c r="O124" s="18">
        <v>0</v>
      </c>
      <c r="P124" s="18">
        <v>32.918781725888323</v>
      </c>
      <c r="Q124" s="18">
        <v>547</v>
      </c>
      <c r="R124" s="18">
        <v>0</v>
      </c>
      <c r="S124" s="43"/>
    </row>
    <row r="125" spans="1:19" x14ac:dyDescent="0.3">
      <c r="A125" s="105"/>
      <c r="B125" s="97" t="s">
        <v>243</v>
      </c>
      <c r="C125" s="18">
        <v>0</v>
      </c>
      <c r="D125" s="18">
        <v>0</v>
      </c>
      <c r="E125" s="18">
        <v>0</v>
      </c>
      <c r="F125" s="18">
        <v>0</v>
      </c>
      <c r="G125" s="18">
        <v>0</v>
      </c>
      <c r="H125" s="18">
        <v>0</v>
      </c>
      <c r="I125" s="18">
        <v>0</v>
      </c>
      <c r="J125" s="18">
        <v>424.40234221453289</v>
      </c>
      <c r="K125" s="18">
        <v>0</v>
      </c>
      <c r="L125" s="18">
        <v>0</v>
      </c>
      <c r="M125" s="18">
        <v>0</v>
      </c>
      <c r="N125" s="18">
        <v>0</v>
      </c>
      <c r="O125" s="18">
        <v>0</v>
      </c>
      <c r="P125" s="18">
        <v>0</v>
      </c>
      <c r="Q125" s="18">
        <v>0</v>
      </c>
      <c r="R125" s="18">
        <v>0</v>
      </c>
      <c r="S125" s="43">
        <f t="shared" ref="S125:S143" si="12">SUMPRODUCT(C125:R125,$C$92:$R$92)/SUM($C$92:$R$92)</f>
        <v>26.648214208507707</v>
      </c>
    </row>
    <row r="126" spans="1:19" x14ac:dyDescent="0.3">
      <c r="A126" s="105"/>
      <c r="B126" s="107" t="s">
        <v>246</v>
      </c>
      <c r="C126" s="19">
        <v>11066.353530288461</v>
      </c>
      <c r="D126" s="19">
        <v>6450.8000290548471</v>
      </c>
      <c r="E126" s="19">
        <v>2199.7566400362321</v>
      </c>
      <c r="F126" s="19">
        <v>3065.6287826901967</v>
      </c>
      <c r="G126" s="19">
        <v>6406.5388563049855</v>
      </c>
      <c r="H126" s="19">
        <v>6211.1840125998224</v>
      </c>
      <c r="I126" s="19">
        <v>4218.6659744007729</v>
      </c>
      <c r="J126" s="19">
        <v>6423.0132145328726</v>
      </c>
      <c r="K126" s="19">
        <v>5745.4763739750433</v>
      </c>
      <c r="L126" s="19">
        <v>4600.9317192982462</v>
      </c>
      <c r="M126" s="19">
        <v>5082.7482453341972</v>
      </c>
      <c r="N126" s="19">
        <v>3643.7690316277863</v>
      </c>
      <c r="O126" s="19">
        <v>3419.6947664499071</v>
      </c>
      <c r="P126" s="19">
        <v>6243.9527373196615</v>
      </c>
      <c r="Q126" s="19">
        <v>3472.8598375000001</v>
      </c>
      <c r="R126" s="19">
        <v>4503.1396110607429</v>
      </c>
      <c r="S126" s="43">
        <f t="shared" si="12"/>
        <v>6207.5364658083308</v>
      </c>
    </row>
    <row r="127" spans="1:19" x14ac:dyDescent="0.3">
      <c r="A127" s="105"/>
      <c r="B127" s="108" t="s">
        <v>247</v>
      </c>
      <c r="C127" s="20">
        <v>3.6887845100961538</v>
      </c>
      <c r="D127" s="20">
        <v>2.1502666763516158</v>
      </c>
      <c r="E127" s="20">
        <v>0.73325221334541069</v>
      </c>
      <c r="F127" s="20">
        <v>1.0218762608967322</v>
      </c>
      <c r="G127" s="20">
        <v>2.1355129521016618</v>
      </c>
      <c r="H127" s="20">
        <v>2.0703946708666074</v>
      </c>
      <c r="I127" s="20">
        <v>1.4062219914669243</v>
      </c>
      <c r="J127" s="20">
        <v>2.1410044048442907</v>
      </c>
      <c r="K127" s="20">
        <v>1.9151587913250145</v>
      </c>
      <c r="L127" s="20">
        <v>1.5336439064327487</v>
      </c>
      <c r="M127" s="20">
        <v>1.6942494151113991</v>
      </c>
      <c r="N127" s="20">
        <v>1.2145896772092621</v>
      </c>
      <c r="O127" s="20">
        <v>1.1398982554833024</v>
      </c>
      <c r="P127" s="20">
        <v>2.0813175791065537</v>
      </c>
      <c r="Q127" s="20">
        <v>1.1576199458333334</v>
      </c>
      <c r="R127" s="20">
        <v>1.5010465370202477</v>
      </c>
      <c r="S127" s="43">
        <f t="shared" si="12"/>
        <v>2.0691788219361102</v>
      </c>
    </row>
    <row r="128" spans="1:19" ht="17.25" thickBot="1" x14ac:dyDescent="0.35">
      <c r="A128" s="89"/>
      <c r="B128" s="108" t="s">
        <v>248</v>
      </c>
      <c r="C128" s="21">
        <v>81.011427814066252</v>
      </c>
      <c r="D128" s="21">
        <v>72.211439569251311</v>
      </c>
      <c r="E128" s="21">
        <v>98.36612265653234</v>
      </c>
      <c r="F128" s="21">
        <v>40.092910204703067</v>
      </c>
      <c r="G128" s="21">
        <v>70.441755376152642</v>
      </c>
      <c r="H128" s="21">
        <v>41.469765834463047</v>
      </c>
      <c r="I128" s="21">
        <v>58.866570395265711</v>
      </c>
      <c r="J128" s="21">
        <v>47.472916382475518</v>
      </c>
      <c r="K128" s="21">
        <v>43.332515942211657</v>
      </c>
      <c r="L128" s="21">
        <v>29.845709379653368</v>
      </c>
      <c r="M128" s="21">
        <v>67.568821289680514</v>
      </c>
      <c r="N128" s="21">
        <v>44.043176853571993</v>
      </c>
      <c r="O128" s="21">
        <v>42.031389598057778</v>
      </c>
      <c r="P128" s="21">
        <v>39.923361979807034</v>
      </c>
      <c r="Q128" s="21">
        <v>88.046526623363775</v>
      </c>
      <c r="R128" s="21">
        <v>67.386297877911758</v>
      </c>
      <c r="S128" s="43">
        <f t="shared" si="12"/>
        <v>64.364793254264441</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2"/>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2"/>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2"/>
        <v>0</v>
      </c>
    </row>
    <row r="132" spans="1:19" x14ac:dyDescent="0.3">
      <c r="A132" s="89"/>
      <c r="B132" s="97" t="s">
        <v>241</v>
      </c>
      <c r="C132" s="17">
        <v>51.614802884615379</v>
      </c>
      <c r="D132" s="17">
        <v>16.047070203309694</v>
      </c>
      <c r="E132" s="17">
        <v>3.0841847826086961</v>
      </c>
      <c r="F132" s="17">
        <v>4.4648211450980391</v>
      </c>
      <c r="G132" s="17">
        <v>0</v>
      </c>
      <c r="H132" s="17">
        <v>20.028921029281282</v>
      </c>
      <c r="I132" s="17">
        <v>1.8733595045103093</v>
      </c>
      <c r="J132" s="17">
        <v>45.449314878892743</v>
      </c>
      <c r="K132" s="17">
        <v>115.60045989304811</v>
      </c>
      <c r="L132" s="17">
        <v>29.600384210526318</v>
      </c>
      <c r="M132" s="17">
        <v>15.299049973056997</v>
      </c>
      <c r="N132" s="17">
        <v>6.5821946564885492</v>
      </c>
      <c r="O132" s="17">
        <v>8.4684636842105263</v>
      </c>
      <c r="P132" s="17">
        <v>6.022720748730964</v>
      </c>
      <c r="Q132" s="17">
        <v>27.550250000000002</v>
      </c>
      <c r="R132" s="17">
        <v>10.555213055303716</v>
      </c>
      <c r="S132" s="43">
        <f t="shared" si="12"/>
        <v>26.347475967565032</v>
      </c>
    </row>
    <row r="133" spans="1:19" x14ac:dyDescent="0.3">
      <c r="A133" s="89"/>
      <c r="B133" s="97" t="s">
        <v>242</v>
      </c>
      <c r="C133" s="17">
        <v>590.45673076923072</v>
      </c>
      <c r="D133" s="17">
        <v>514.08747044917266</v>
      </c>
      <c r="E133" s="17">
        <v>254.57427536231884</v>
      </c>
      <c r="F133" s="17">
        <v>133.33333333333334</v>
      </c>
      <c r="G133" s="17">
        <v>4.4648093841642229</v>
      </c>
      <c r="H133" s="17">
        <v>1355.1109139307898</v>
      </c>
      <c r="I133" s="17">
        <v>96.688144329896915</v>
      </c>
      <c r="J133" s="17">
        <v>1092.4740484429067</v>
      </c>
      <c r="K133" s="17">
        <v>1197.1479500891264</v>
      </c>
      <c r="L133" s="17">
        <v>313.77192982456143</v>
      </c>
      <c r="M133" s="17">
        <v>0</v>
      </c>
      <c r="N133" s="17">
        <v>304.58015267175574</v>
      </c>
      <c r="O133" s="17">
        <v>49.303405572755423</v>
      </c>
      <c r="P133" s="17">
        <v>2235.7868020304568</v>
      </c>
      <c r="Q133" s="17">
        <v>1118.25</v>
      </c>
      <c r="R133" s="17">
        <v>1161.3780598368087</v>
      </c>
      <c r="S133" s="43">
        <f t="shared" si="12"/>
        <v>658.39208228646521</v>
      </c>
    </row>
    <row r="134" spans="1:19" x14ac:dyDescent="0.3">
      <c r="A134" s="89"/>
      <c r="B134" s="97" t="s">
        <v>243</v>
      </c>
      <c r="C134" s="17">
        <v>53.155543269230769</v>
      </c>
      <c r="D134" s="17">
        <v>172.30136277683218</v>
      </c>
      <c r="E134" s="17">
        <v>16.051779891304349</v>
      </c>
      <c r="F134" s="17">
        <v>7.5687995294117645</v>
      </c>
      <c r="G134" s="17">
        <v>0</v>
      </c>
      <c r="H134" s="17">
        <v>83.453837622005324</v>
      </c>
      <c r="I134" s="17">
        <v>7.0055113627577326</v>
      </c>
      <c r="J134" s="17">
        <v>10.265963667820072</v>
      </c>
      <c r="K134" s="17">
        <v>90.548663101604276</v>
      </c>
      <c r="L134" s="17">
        <v>457.8554842105263</v>
      </c>
      <c r="M134" s="17">
        <v>0.56246507253886024</v>
      </c>
      <c r="N134" s="17">
        <v>15.555169465648856</v>
      </c>
      <c r="O134" s="17">
        <v>12.314018223684213</v>
      </c>
      <c r="P134" s="17">
        <v>0</v>
      </c>
      <c r="Q134" s="17">
        <v>20.132874999999999</v>
      </c>
      <c r="R134" s="17">
        <v>23.509338168631007</v>
      </c>
      <c r="S134" s="43">
        <f t="shared" si="12"/>
        <v>53.921004854109462</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x14ac:dyDescent="0.3">
      <c r="A136" s="89"/>
      <c r="B136" s="97" t="s">
        <v>241</v>
      </c>
      <c r="C136" s="17">
        <v>0</v>
      </c>
      <c r="D136" s="17">
        <v>0</v>
      </c>
      <c r="E136" s="17">
        <v>0</v>
      </c>
      <c r="F136" s="17">
        <v>0</v>
      </c>
      <c r="G136" s="17">
        <v>0</v>
      </c>
      <c r="H136" s="17">
        <v>0</v>
      </c>
      <c r="I136" s="17">
        <v>0</v>
      </c>
      <c r="J136" s="17">
        <v>0</v>
      </c>
      <c r="K136" s="17">
        <v>0</v>
      </c>
      <c r="L136" s="17">
        <v>0</v>
      </c>
      <c r="M136" s="17">
        <v>1.1249301450777205</v>
      </c>
      <c r="N136" s="17">
        <v>2.1940648854961831</v>
      </c>
      <c r="O136" s="17">
        <v>0</v>
      </c>
      <c r="P136" s="17">
        <v>0</v>
      </c>
      <c r="Q136" s="17">
        <v>0</v>
      </c>
      <c r="R136" s="17">
        <v>0</v>
      </c>
      <c r="S136" s="43">
        <f t="shared" si="12"/>
        <v>0.15206435159860515</v>
      </c>
    </row>
    <row r="137" spans="1:19" x14ac:dyDescent="0.3">
      <c r="A137" s="89"/>
      <c r="B137" s="97" t="s">
        <v>242</v>
      </c>
      <c r="C137" s="17">
        <v>1343.7980769230769</v>
      </c>
      <c r="D137" s="17">
        <v>0</v>
      </c>
      <c r="E137" s="17">
        <v>0</v>
      </c>
      <c r="F137" s="17">
        <v>11.76470588235294</v>
      </c>
      <c r="G137" s="17">
        <v>276.0740469208211</v>
      </c>
      <c r="H137" s="17">
        <v>0</v>
      </c>
      <c r="I137" s="17">
        <v>77.139175257731964</v>
      </c>
      <c r="J137" s="17">
        <v>0</v>
      </c>
      <c r="K137" s="17">
        <v>0</v>
      </c>
      <c r="L137" s="17">
        <v>134.10526315789474</v>
      </c>
      <c r="M137" s="17">
        <v>2.0207253886010363</v>
      </c>
      <c r="N137" s="17">
        <v>84.847328244274806</v>
      </c>
      <c r="O137" s="17">
        <v>348.9164086687307</v>
      </c>
      <c r="P137" s="17">
        <v>0</v>
      </c>
      <c r="Q137" s="17">
        <v>287.875</v>
      </c>
      <c r="R137" s="17">
        <v>0</v>
      </c>
      <c r="S137" s="43">
        <f t="shared" si="12"/>
        <v>313.17017242312147</v>
      </c>
    </row>
    <row r="138" spans="1:19" x14ac:dyDescent="0.3">
      <c r="A138" s="89"/>
      <c r="B138" s="97" t="s">
        <v>243</v>
      </c>
      <c r="C138" s="17">
        <v>5.7777764423076921</v>
      </c>
      <c r="D138" s="17">
        <v>44.220340425531923</v>
      </c>
      <c r="E138" s="17">
        <v>0</v>
      </c>
      <c r="F138" s="17">
        <v>0</v>
      </c>
      <c r="G138" s="17">
        <v>0</v>
      </c>
      <c r="H138" s="17">
        <v>12.13874001774623</v>
      </c>
      <c r="I138" s="17">
        <v>6.0241364458762883</v>
      </c>
      <c r="J138" s="17">
        <v>0</v>
      </c>
      <c r="K138" s="17">
        <v>0</v>
      </c>
      <c r="L138" s="17">
        <v>65.175157894736842</v>
      </c>
      <c r="M138" s="17">
        <v>15.748014254922284</v>
      </c>
      <c r="N138" s="17">
        <v>7.686123664122138</v>
      </c>
      <c r="O138" s="17">
        <v>15.008838710526318</v>
      </c>
      <c r="P138" s="17">
        <v>29.230090694585442</v>
      </c>
      <c r="Q138" s="17">
        <v>1.3775124999999999</v>
      </c>
      <c r="R138" s="17">
        <v>0</v>
      </c>
      <c r="S138" s="43">
        <f t="shared" si="12"/>
        <v>11.502436347491303</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v>0</v>
      </c>
      <c r="R140" s="17">
        <v>0</v>
      </c>
      <c r="S140" s="43">
        <f t="shared" si="12"/>
        <v>0</v>
      </c>
    </row>
    <row r="141" spans="1:19" x14ac:dyDescent="0.3">
      <c r="A141" s="89"/>
      <c r="B141" s="104" t="s">
        <v>242</v>
      </c>
      <c r="C141" s="17">
        <v>0</v>
      </c>
      <c r="D141" s="17">
        <v>0</v>
      </c>
      <c r="E141" s="17">
        <v>0</v>
      </c>
      <c r="F141" s="17">
        <v>0</v>
      </c>
      <c r="G141" s="17">
        <v>0</v>
      </c>
      <c r="H141" s="17">
        <v>0</v>
      </c>
      <c r="I141" s="17">
        <v>0</v>
      </c>
      <c r="J141" s="17">
        <v>33.672145328719729</v>
      </c>
      <c r="K141" s="17">
        <v>11.479500891265596</v>
      </c>
      <c r="L141" s="17">
        <v>0</v>
      </c>
      <c r="M141" s="17">
        <v>0</v>
      </c>
      <c r="N141" s="17">
        <v>0</v>
      </c>
      <c r="O141" s="17">
        <v>0</v>
      </c>
      <c r="P141" s="17">
        <v>2.9187817258883246</v>
      </c>
      <c r="Q141" s="17">
        <v>0</v>
      </c>
      <c r="R141" s="17">
        <v>0</v>
      </c>
      <c r="S141" s="43">
        <f t="shared" si="12"/>
        <v>2.8526315792404544</v>
      </c>
    </row>
    <row r="142" spans="1:19" x14ac:dyDescent="0.3">
      <c r="A142" s="89"/>
      <c r="B142" s="104" t="s">
        <v>243</v>
      </c>
      <c r="C142" s="17">
        <v>0</v>
      </c>
      <c r="D142" s="17">
        <v>0</v>
      </c>
      <c r="E142" s="17">
        <v>0</v>
      </c>
      <c r="F142" s="17">
        <v>0</v>
      </c>
      <c r="G142" s="17">
        <v>0</v>
      </c>
      <c r="H142" s="17">
        <v>0</v>
      </c>
      <c r="I142" s="17">
        <v>0</v>
      </c>
      <c r="J142" s="17">
        <v>94.785742214532888</v>
      </c>
      <c r="K142" s="17">
        <v>0</v>
      </c>
      <c r="L142" s="17">
        <v>0</v>
      </c>
      <c r="M142" s="17">
        <v>0</v>
      </c>
      <c r="N142" s="17">
        <v>0</v>
      </c>
      <c r="O142" s="17">
        <v>0</v>
      </c>
      <c r="P142" s="17">
        <v>0</v>
      </c>
      <c r="Q142" s="17">
        <v>0</v>
      </c>
      <c r="R142" s="17">
        <v>0</v>
      </c>
      <c r="S142" s="43">
        <f t="shared" si="12"/>
        <v>5.9515947750553435</v>
      </c>
    </row>
    <row r="143" spans="1:19" ht="17.25" thickBot="1" x14ac:dyDescent="0.35">
      <c r="A143" s="89"/>
      <c r="B143" s="110" t="s">
        <v>733</v>
      </c>
      <c r="C143" s="87">
        <v>2044.8029302884615</v>
      </c>
      <c r="D143" s="87">
        <v>746.65624385484648</v>
      </c>
      <c r="E143" s="87">
        <v>273.71024003623188</v>
      </c>
      <c r="F143" s="87">
        <v>157.13165989019606</v>
      </c>
      <c r="G143" s="87">
        <v>280.5388563049853</v>
      </c>
      <c r="H143" s="87">
        <v>1470.7324125998225</v>
      </c>
      <c r="I143" s="87">
        <v>188.73032690077318</v>
      </c>
      <c r="J143" s="87">
        <v>1276.6472145328721</v>
      </c>
      <c r="K143" s="87">
        <v>1414.7765739750444</v>
      </c>
      <c r="L143" s="87">
        <v>1000.5082192982455</v>
      </c>
      <c r="M143" s="87">
        <v>34.755184834196896</v>
      </c>
      <c r="N143" s="87">
        <v>421.44503358778627</v>
      </c>
      <c r="O143" s="87">
        <v>434.0111348599072</v>
      </c>
      <c r="P143" s="87">
        <v>2273.9583951996615</v>
      </c>
      <c r="Q143" s="87">
        <v>1455.1856375</v>
      </c>
      <c r="R143" s="87">
        <v>1195.4426110607435</v>
      </c>
      <c r="S143" s="43">
        <f t="shared" si="12"/>
        <v>1072.289462584647</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53880-BCC0-4105-BBD1-0F8CF544289E}">
  <sheetPr>
    <tabColor theme="1"/>
  </sheetPr>
  <dimension ref="A1:S143"/>
  <sheetViews>
    <sheetView showGridLines="0" zoomScale="55" zoomScaleNormal="55" workbookViewId="0">
      <pane xSplit="2" ySplit="5" topLeftCell="C6" activePane="bottomRight" state="frozen"/>
      <selection activeCell="I3" sqref="I3"/>
      <selection pane="topRight" activeCell="I3" sqref="I3"/>
      <selection pane="bottomLeft" activeCell="I3" sqref="I3"/>
      <selection pane="bottomRight" activeCell="I3" sqref="I3"/>
    </sheetView>
  </sheetViews>
  <sheetFormatPr defaultRowHeight="16.5" x14ac:dyDescent="0.3"/>
  <cols>
    <col min="1" max="1" width="5.375" style="111" customWidth="1"/>
    <col min="2" max="2" width="56.625" style="111" customWidth="1"/>
    <col min="3" max="3" width="18.87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s>
  <sheetData>
    <row r="1" spans="1:19" ht="21.75" x14ac:dyDescent="0.3">
      <c r="A1" s="88" t="s">
        <v>736</v>
      </c>
      <c r="B1" s="89"/>
      <c r="C1" s="114" t="s">
        <v>704</v>
      </c>
      <c r="D1" s="114"/>
      <c r="E1" s="114"/>
      <c r="F1" s="114"/>
      <c r="G1" s="114"/>
      <c r="H1" s="114"/>
      <c r="I1" s="114"/>
      <c r="J1" s="114"/>
      <c r="K1" s="114"/>
      <c r="L1" s="114"/>
      <c r="M1" s="114"/>
      <c r="N1" s="114"/>
      <c r="O1" s="114"/>
      <c r="P1" s="114"/>
      <c r="Q1" s="114"/>
      <c r="R1" s="114"/>
      <c r="S1" s="30"/>
    </row>
    <row r="2" spans="1:19" ht="18" x14ac:dyDescent="0.3">
      <c r="A2" s="90"/>
      <c r="B2" s="91" t="s">
        <v>734</v>
      </c>
      <c r="C2" s="86"/>
      <c r="D2" s="86"/>
      <c r="E2" s="86"/>
      <c r="F2" s="86"/>
      <c r="G2" s="86"/>
      <c r="H2" s="86"/>
      <c r="I2" s="86"/>
      <c r="J2" s="86"/>
      <c r="K2" s="86"/>
      <c r="L2" s="86"/>
      <c r="M2" s="86"/>
      <c r="N2" s="86"/>
      <c r="O2" s="86"/>
      <c r="P2" s="86"/>
      <c r="Q2" s="86"/>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row>
    <row r="7" spans="1:19" x14ac:dyDescent="0.3">
      <c r="A7" s="89"/>
      <c r="B7" s="97" t="s">
        <v>139</v>
      </c>
      <c r="C7" s="7">
        <v>0.55342405563571251</v>
      </c>
      <c r="D7" s="7">
        <v>0.36064669113841624</v>
      </c>
      <c r="E7" s="7">
        <v>0.31363117524900463</v>
      </c>
      <c r="F7" s="7">
        <v>0.32098321193099172</v>
      </c>
      <c r="G7" s="7">
        <v>0.54908233661203931</v>
      </c>
      <c r="H7" s="7">
        <v>0.52805906982433037</v>
      </c>
      <c r="I7" s="7">
        <v>0.3023253788785113</v>
      </c>
      <c r="J7" s="7">
        <v>0.40889468679966701</v>
      </c>
      <c r="K7" s="7">
        <v>0.37094270914866057</v>
      </c>
      <c r="L7" s="7">
        <v>0.35126365370176221</v>
      </c>
      <c r="M7" s="7">
        <v>0.4257429407380714</v>
      </c>
      <c r="N7" s="7">
        <v>0.3581769574956789</v>
      </c>
      <c r="O7" s="7">
        <v>0.28638084826685989</v>
      </c>
      <c r="P7" s="7">
        <v>0.41889100042805955</v>
      </c>
      <c r="Q7" s="7">
        <v>0.45359281510111749</v>
      </c>
      <c r="R7" s="7">
        <v>0.44567593733676647</v>
      </c>
      <c r="S7" s="35">
        <f>SUMPRODUCT(C7:R7,$C$92:$R$92)/SUM($C$92:$R$92)</f>
        <v>0.43631679110640709</v>
      </c>
    </row>
    <row r="8" spans="1:19" x14ac:dyDescent="0.3">
      <c r="A8" s="89"/>
      <c r="B8" s="97" t="s">
        <v>140</v>
      </c>
      <c r="C8" s="7">
        <v>4.0072809413632098E-3</v>
      </c>
      <c r="D8" s="7">
        <v>1.3364221038160153E-2</v>
      </c>
      <c r="E8" s="7">
        <v>0</v>
      </c>
      <c r="F8" s="7">
        <v>3.8738341699149234E-2</v>
      </c>
      <c r="G8" s="7">
        <v>1.8741346624146611E-3</v>
      </c>
      <c r="H8" s="7">
        <v>7.5705709241682788E-3</v>
      </c>
      <c r="I8" s="7">
        <v>1.9421483135361667E-3</v>
      </c>
      <c r="J8" s="7">
        <v>1.226554568252509E-3</v>
      </c>
      <c r="K8" s="7">
        <v>0</v>
      </c>
      <c r="L8" s="7">
        <v>1.1238440717240719E-2</v>
      </c>
      <c r="M8" s="7">
        <v>9.1136215490072777E-3</v>
      </c>
      <c r="N8" s="7">
        <v>2.4924732934301437E-3</v>
      </c>
      <c r="O8" s="7">
        <v>8.9176209927453124E-3</v>
      </c>
      <c r="P8" s="7">
        <v>1.1293204964398109E-2</v>
      </c>
      <c r="Q8" s="7">
        <v>2.5798599450867293E-2</v>
      </c>
      <c r="R8" s="7">
        <v>4.0241887553787749E-3</v>
      </c>
      <c r="S8" s="35">
        <f t="shared" ref="S8:S24" si="0">SUMPRODUCT(C8:R8,$C$92:$R$92)/SUM($C$92:$R$92)</f>
        <v>7.5184809019724101E-3</v>
      </c>
    </row>
    <row r="9" spans="1:19" x14ac:dyDescent="0.3">
      <c r="A9" s="89"/>
      <c r="B9" s="97" t="s">
        <v>141</v>
      </c>
      <c r="C9" s="7">
        <v>1.7255894380074775E-2</v>
      </c>
      <c r="D9" s="7">
        <v>9.7441050576964061E-3</v>
      </c>
      <c r="E9" s="7">
        <v>5.1832549305126326E-2</v>
      </c>
      <c r="F9" s="7">
        <v>3.4834048891105002E-2</v>
      </c>
      <c r="G9" s="7">
        <v>8.1421555734990832E-3</v>
      </c>
      <c r="H9" s="7">
        <v>3.5012790618656212E-2</v>
      </c>
      <c r="I9" s="7">
        <v>3.4116765135317563E-2</v>
      </c>
      <c r="J9" s="7">
        <v>1.561018617359322E-2</v>
      </c>
      <c r="K9" s="7">
        <v>9.3594051201571667E-3</v>
      </c>
      <c r="L9" s="7">
        <v>3.8112065504767333E-2</v>
      </c>
      <c r="M9" s="7">
        <v>8.8569617824696897E-3</v>
      </c>
      <c r="N9" s="7">
        <v>1.181450416273894E-2</v>
      </c>
      <c r="O9" s="7">
        <v>3.6556631552720535E-2</v>
      </c>
      <c r="P9" s="7">
        <v>6.1876085959729925E-2</v>
      </c>
      <c r="Q9" s="7">
        <v>3.1717025189009304E-2</v>
      </c>
      <c r="R9" s="7">
        <v>2.4221276465414329E-2</v>
      </c>
      <c r="S9" s="35">
        <f t="shared" si="0"/>
        <v>2.2993360755301593E-2</v>
      </c>
    </row>
    <row r="10" spans="1:19" x14ac:dyDescent="0.3">
      <c r="A10" s="89"/>
      <c r="B10" s="97" t="s">
        <v>142</v>
      </c>
      <c r="C10" s="7">
        <v>0</v>
      </c>
      <c r="D10" s="7">
        <v>1.492000748049173E-3</v>
      </c>
      <c r="E10" s="7">
        <v>0</v>
      </c>
      <c r="F10" s="7">
        <v>0</v>
      </c>
      <c r="G10" s="7">
        <v>0</v>
      </c>
      <c r="H10" s="7">
        <v>0</v>
      </c>
      <c r="I10" s="7">
        <v>0</v>
      </c>
      <c r="J10" s="7">
        <v>0</v>
      </c>
      <c r="K10" s="7">
        <v>0</v>
      </c>
      <c r="L10" s="7">
        <v>0</v>
      </c>
      <c r="M10" s="7">
        <v>4.031028874045048E-3</v>
      </c>
      <c r="N10" s="7">
        <v>0</v>
      </c>
      <c r="O10" s="7">
        <v>0</v>
      </c>
      <c r="P10" s="7">
        <v>3.8071557611009648E-4</v>
      </c>
      <c r="Q10" s="7">
        <v>0</v>
      </c>
      <c r="R10" s="7">
        <v>0</v>
      </c>
      <c r="S10" s="35">
        <f t="shared" si="0"/>
        <v>4.4774088079150822E-4</v>
      </c>
    </row>
    <row r="11" spans="1:19" x14ac:dyDescent="0.3">
      <c r="A11" s="89"/>
      <c r="B11" s="97" t="s">
        <v>143</v>
      </c>
      <c r="C11" s="7">
        <v>8.5929402676669393E-3</v>
      </c>
      <c r="D11" s="7">
        <v>4.8781164679482653E-2</v>
      </c>
      <c r="E11" s="7">
        <v>1.9028096967361716E-2</v>
      </c>
      <c r="F11" s="7">
        <v>1.4629048979015591E-2</v>
      </c>
      <c r="G11" s="7">
        <v>0</v>
      </c>
      <c r="H11" s="7">
        <v>3.0829936851200293E-2</v>
      </c>
      <c r="I11" s="7">
        <v>4.7075663329409399E-2</v>
      </c>
      <c r="J11" s="7">
        <v>9.2624636945283154E-3</v>
      </c>
      <c r="K11" s="7">
        <v>4.060677551581645E-2</v>
      </c>
      <c r="L11" s="7">
        <v>9.5065879711627832E-2</v>
      </c>
      <c r="M11" s="7">
        <v>1.0862382957428859E-2</v>
      </c>
      <c r="N11" s="7">
        <v>6.4709849077514536E-2</v>
      </c>
      <c r="O11" s="7">
        <v>4.2689248081005131E-3</v>
      </c>
      <c r="P11" s="7">
        <v>6.590141150825183E-3</v>
      </c>
      <c r="Q11" s="7">
        <v>3.9415519464027562E-2</v>
      </c>
      <c r="R11" s="7">
        <v>1.6517051818765532E-2</v>
      </c>
      <c r="S11" s="35">
        <f t="shared" si="0"/>
        <v>2.3763219137642094E-2</v>
      </c>
    </row>
    <row r="12" spans="1:19" x14ac:dyDescent="0.3">
      <c r="A12" s="89"/>
      <c r="B12" s="97" t="s">
        <v>144</v>
      </c>
      <c r="C12" s="7">
        <v>1.9292924654017607E-2</v>
      </c>
      <c r="D12" s="7">
        <v>9.3607543703489362E-3</v>
      </c>
      <c r="E12" s="7">
        <v>7.0700425347529124E-3</v>
      </c>
      <c r="F12" s="7">
        <v>8.1491772186306294E-2</v>
      </c>
      <c r="G12" s="7">
        <v>0</v>
      </c>
      <c r="H12" s="7">
        <v>4.5431851617454437E-2</v>
      </c>
      <c r="I12" s="7">
        <v>2.5861531747914702E-2</v>
      </c>
      <c r="J12" s="7">
        <v>2.1946843376783723E-2</v>
      </c>
      <c r="K12" s="7">
        <v>3.2475184003380474E-2</v>
      </c>
      <c r="L12" s="7">
        <v>0</v>
      </c>
      <c r="M12" s="7">
        <v>0.1501246057904673</v>
      </c>
      <c r="N12" s="7">
        <v>1.7191228098692685E-2</v>
      </c>
      <c r="O12" s="7">
        <v>5.8426696602003692E-3</v>
      </c>
      <c r="P12" s="7">
        <v>5.8274670010452542E-2</v>
      </c>
      <c r="Q12" s="7">
        <v>7.7315474910521043E-2</v>
      </c>
      <c r="R12" s="7">
        <v>1.3536243806251777E-2</v>
      </c>
      <c r="S12" s="35">
        <f t="shared" si="0"/>
        <v>3.3675965682286708E-2</v>
      </c>
    </row>
    <row r="13" spans="1:19" x14ac:dyDescent="0.3">
      <c r="A13" s="89"/>
      <c r="B13" s="97" t="s">
        <v>145</v>
      </c>
      <c r="C13" s="7">
        <v>2.0765634910487477E-3</v>
      </c>
      <c r="D13" s="7">
        <v>1.816706591251456E-3</v>
      </c>
      <c r="E13" s="7">
        <v>0</v>
      </c>
      <c r="F13" s="7">
        <v>0</v>
      </c>
      <c r="G13" s="7">
        <v>0</v>
      </c>
      <c r="H13" s="7">
        <v>0</v>
      </c>
      <c r="I13" s="7">
        <v>0</v>
      </c>
      <c r="J13" s="7">
        <v>0</v>
      </c>
      <c r="K13" s="7">
        <v>4.8199362865812331E-3</v>
      </c>
      <c r="L13" s="7">
        <v>1.7908887257547302E-4</v>
      </c>
      <c r="M13" s="7">
        <v>1.112203641471458E-3</v>
      </c>
      <c r="N13" s="7">
        <v>0</v>
      </c>
      <c r="O13" s="7">
        <v>1.1343830038674046E-2</v>
      </c>
      <c r="P13" s="7">
        <v>6.6876715872309119E-5</v>
      </c>
      <c r="Q13" s="7">
        <v>1.804977649170512E-3</v>
      </c>
      <c r="R13" s="7">
        <v>2.4584161266035806E-3</v>
      </c>
      <c r="S13" s="35">
        <f t="shared" si="0"/>
        <v>1.4949120854244225E-3</v>
      </c>
    </row>
    <row r="14" spans="1:19" x14ac:dyDescent="0.3">
      <c r="A14" s="89"/>
      <c r="B14" s="97" t="s">
        <v>146</v>
      </c>
      <c r="C14" s="7">
        <v>1.0134437834094602E-2</v>
      </c>
      <c r="D14" s="7">
        <v>2.4664404004535012E-2</v>
      </c>
      <c r="E14" s="7">
        <v>9.7182933263524861E-3</v>
      </c>
      <c r="F14" s="7">
        <v>4.4183171248771809E-2</v>
      </c>
      <c r="G14" s="7">
        <v>5.1684184951824429E-3</v>
      </c>
      <c r="H14" s="7">
        <v>7.2006936493998856E-3</v>
      </c>
      <c r="I14" s="7">
        <v>6.5579565656199903E-3</v>
      </c>
      <c r="J14" s="7">
        <v>1.1701643856371803E-2</v>
      </c>
      <c r="K14" s="7">
        <v>6.7366486987426658E-3</v>
      </c>
      <c r="L14" s="7">
        <v>4.8877428675255928E-2</v>
      </c>
      <c r="M14" s="7">
        <v>3.0296461214333895E-2</v>
      </c>
      <c r="N14" s="7">
        <v>1.3615303446111771E-2</v>
      </c>
      <c r="O14" s="7">
        <v>1.9035259882081032E-2</v>
      </c>
      <c r="P14" s="7">
        <v>9.7469734758276368E-3</v>
      </c>
      <c r="Q14" s="7">
        <v>2.1668694867271819E-2</v>
      </c>
      <c r="R14" s="7">
        <v>9.2487259136930268E-3</v>
      </c>
      <c r="S14" s="35">
        <f t="shared" si="0"/>
        <v>1.5046574244244146E-2</v>
      </c>
    </row>
    <row r="15" spans="1:19" x14ac:dyDescent="0.3">
      <c r="A15" s="89"/>
      <c r="B15" s="97" t="s">
        <v>147</v>
      </c>
      <c r="C15" s="7">
        <v>1.4653760395773433E-2</v>
      </c>
      <c r="D15" s="7">
        <v>2.1493134957392093E-2</v>
      </c>
      <c r="E15" s="7">
        <v>0</v>
      </c>
      <c r="F15" s="7">
        <v>1.2204053780146416E-2</v>
      </c>
      <c r="G15" s="7">
        <v>1.9686548484096917E-2</v>
      </c>
      <c r="H15" s="7">
        <v>0</v>
      </c>
      <c r="I15" s="7">
        <v>0</v>
      </c>
      <c r="J15" s="7">
        <v>6.4560333936919349E-3</v>
      </c>
      <c r="K15" s="7">
        <v>1.501879259368534E-2</v>
      </c>
      <c r="L15" s="7">
        <v>0</v>
      </c>
      <c r="M15" s="7">
        <v>1.7995126753350892E-2</v>
      </c>
      <c r="N15" s="7">
        <v>0</v>
      </c>
      <c r="O15" s="7">
        <v>0</v>
      </c>
      <c r="P15" s="7">
        <v>2.6804686968741553E-3</v>
      </c>
      <c r="Q15" s="7">
        <v>3.0628811219340767E-2</v>
      </c>
      <c r="R15" s="7">
        <v>0</v>
      </c>
      <c r="S15" s="35">
        <f t="shared" si="0"/>
        <v>1.1419466039847082E-2</v>
      </c>
    </row>
    <row r="16" spans="1:19" x14ac:dyDescent="0.3">
      <c r="A16" s="89"/>
      <c r="B16" s="97" t="s">
        <v>148</v>
      </c>
      <c r="C16" s="7">
        <v>5.6685820005770687E-2</v>
      </c>
      <c r="D16" s="7">
        <v>5.8531426081980621E-2</v>
      </c>
      <c r="E16" s="7">
        <v>7.4839889939361665E-2</v>
      </c>
      <c r="F16" s="7">
        <v>0.10418527487788315</v>
      </c>
      <c r="G16" s="7">
        <v>6.7643789830971426E-2</v>
      </c>
      <c r="H16" s="7">
        <v>7.1619464467782487E-2</v>
      </c>
      <c r="I16" s="7">
        <v>6.2844570769486768E-2</v>
      </c>
      <c r="J16" s="7">
        <v>5.1513619292194127E-2</v>
      </c>
      <c r="K16" s="7">
        <v>5.8519127618332799E-2</v>
      </c>
      <c r="L16" s="7">
        <v>9.2991111146674382E-2</v>
      </c>
      <c r="M16" s="7">
        <v>4.0141359041756842E-2</v>
      </c>
      <c r="N16" s="7">
        <v>8.3509258395227257E-2</v>
      </c>
      <c r="O16" s="7">
        <v>5.2870596705180517E-2</v>
      </c>
      <c r="P16" s="7">
        <v>4.0117364553900477E-2</v>
      </c>
      <c r="Q16" s="7">
        <v>6.5018212845180945E-2</v>
      </c>
      <c r="R16" s="7">
        <v>7.2250771803132274E-2</v>
      </c>
      <c r="S16" s="35">
        <f t="shared" si="0"/>
        <v>6.2045428372271963E-2</v>
      </c>
    </row>
    <row r="17" spans="1:19" x14ac:dyDescent="0.3">
      <c r="A17" s="89"/>
      <c r="B17" s="97" t="s">
        <v>149</v>
      </c>
      <c r="C17" s="7">
        <v>1.1797076764479462E-2</v>
      </c>
      <c r="D17" s="7">
        <v>6.6383945714457628E-3</v>
      </c>
      <c r="E17" s="7">
        <v>2.7938844683169967E-3</v>
      </c>
      <c r="F17" s="7">
        <v>0</v>
      </c>
      <c r="G17" s="7">
        <v>6.7999697011047813E-3</v>
      </c>
      <c r="H17" s="7">
        <v>9.8708597818963342E-4</v>
      </c>
      <c r="I17" s="7">
        <v>8.0220255495805132E-4</v>
      </c>
      <c r="J17" s="7">
        <v>5.7392259209676228E-4</v>
      </c>
      <c r="K17" s="7">
        <v>4.5359456405758671E-3</v>
      </c>
      <c r="L17" s="7">
        <v>2.0572674667278168E-3</v>
      </c>
      <c r="M17" s="7">
        <v>5.4491222704348965E-3</v>
      </c>
      <c r="N17" s="7">
        <v>0</v>
      </c>
      <c r="O17" s="7">
        <v>1.3914541599109531E-3</v>
      </c>
      <c r="P17" s="7">
        <v>3.1604220259195834E-2</v>
      </c>
      <c r="Q17" s="7">
        <v>4.9863747703213293E-3</v>
      </c>
      <c r="R17" s="7">
        <v>8.2051406997628372E-4</v>
      </c>
      <c r="S17" s="35">
        <f t="shared" si="0"/>
        <v>6.4053170336381025E-3</v>
      </c>
    </row>
    <row r="18" spans="1:19" x14ac:dyDescent="0.3">
      <c r="A18" s="89"/>
      <c r="B18" s="97" t="s">
        <v>150</v>
      </c>
      <c r="C18" s="7">
        <v>2.0557540999156351E-2</v>
      </c>
      <c r="D18" s="7">
        <v>3.2457649549121698E-2</v>
      </c>
      <c r="E18" s="7">
        <v>1.03360430392332E-2</v>
      </c>
      <c r="F18" s="7">
        <v>4.0141821622809923E-2</v>
      </c>
      <c r="G18" s="7">
        <v>7.5836718595918527E-3</v>
      </c>
      <c r="H18" s="7">
        <v>1.1041326479325262E-2</v>
      </c>
      <c r="I18" s="7">
        <v>2.0459317384734322E-2</v>
      </c>
      <c r="J18" s="7">
        <v>7.5927831203491817E-3</v>
      </c>
      <c r="K18" s="7">
        <v>6.2933185103448169E-2</v>
      </c>
      <c r="L18" s="7">
        <v>3.7818911694018527E-2</v>
      </c>
      <c r="M18" s="7">
        <v>2.5286407553542938E-2</v>
      </c>
      <c r="N18" s="7">
        <v>1.2170845416148941E-2</v>
      </c>
      <c r="O18" s="7">
        <v>1.8784631158797867E-2</v>
      </c>
      <c r="P18" s="7">
        <v>5.1837662889602051E-2</v>
      </c>
      <c r="Q18" s="7">
        <v>5.7437108750538757E-2</v>
      </c>
      <c r="R18" s="7">
        <v>5.1599916113223877E-3</v>
      </c>
      <c r="S18" s="35">
        <f t="shared" si="0"/>
        <v>2.4840867219563221E-2</v>
      </c>
    </row>
    <row r="19" spans="1:19" x14ac:dyDescent="0.3">
      <c r="A19" s="89"/>
      <c r="B19" s="97" t="s">
        <v>151</v>
      </c>
      <c r="C19" s="7">
        <v>0</v>
      </c>
      <c r="D19" s="7">
        <v>1.9712503924460195E-2</v>
      </c>
      <c r="E19" s="7">
        <v>0</v>
      </c>
      <c r="F19" s="7">
        <v>6.2742917360416369E-3</v>
      </c>
      <c r="G19" s="7">
        <v>0</v>
      </c>
      <c r="H19" s="7">
        <v>3.1109016258730618E-3</v>
      </c>
      <c r="I19" s="7">
        <v>6.8118949883364203E-3</v>
      </c>
      <c r="J19" s="7">
        <v>0</v>
      </c>
      <c r="K19" s="7">
        <v>2.5251306790597034E-4</v>
      </c>
      <c r="L19" s="7">
        <v>6.3099350221840263E-3</v>
      </c>
      <c r="M19" s="7">
        <v>3.0127835090054265E-2</v>
      </c>
      <c r="N19" s="7">
        <v>0</v>
      </c>
      <c r="O19" s="7">
        <v>7.5138524635191472E-3</v>
      </c>
      <c r="P19" s="7">
        <v>1.2172764861590345E-2</v>
      </c>
      <c r="Q19" s="7">
        <v>1.9914463010864678E-2</v>
      </c>
      <c r="R19" s="7">
        <v>5.0121029051324135E-3</v>
      </c>
      <c r="S19" s="35">
        <f t="shared" si="0"/>
        <v>7.2994854347043702E-3</v>
      </c>
    </row>
    <row r="20" spans="1:19" x14ac:dyDescent="0.3">
      <c r="A20" s="89"/>
      <c r="B20" s="97" t="s">
        <v>152</v>
      </c>
      <c r="C20" s="7">
        <v>6.3208564630034256E-2</v>
      </c>
      <c r="D20" s="7">
        <v>5.2708597152183213E-2</v>
      </c>
      <c r="E20" s="7">
        <v>4.0893503876576739E-2</v>
      </c>
      <c r="F20" s="7">
        <v>8.3561957320225255E-2</v>
      </c>
      <c r="G20" s="7">
        <v>5.1480366761291411E-2</v>
      </c>
      <c r="H20" s="7">
        <v>9.5059194399107854E-4</v>
      </c>
      <c r="I20" s="7">
        <v>8.1342561785722814E-2</v>
      </c>
      <c r="J20" s="7">
        <v>3.590480261053406E-2</v>
      </c>
      <c r="K20" s="7">
        <v>0.17218100547016471</v>
      </c>
      <c r="L20" s="7">
        <v>0.11114026155362471</v>
      </c>
      <c r="M20" s="7">
        <v>2.7736760503844073E-2</v>
      </c>
      <c r="N20" s="7">
        <v>3.8312036974814716E-2</v>
      </c>
      <c r="O20" s="7">
        <v>0.12089563198228402</v>
      </c>
      <c r="P20" s="7">
        <v>0.15422697876109981</v>
      </c>
      <c r="Q20" s="7">
        <v>0.10833601362075279</v>
      </c>
      <c r="R20" s="7">
        <v>3.9454847691808168E-2</v>
      </c>
      <c r="S20" s="35">
        <f t="shared" si="0"/>
        <v>6.7890611169915516E-2</v>
      </c>
    </row>
    <row r="21" spans="1:19" x14ac:dyDescent="0.3">
      <c r="A21" s="89"/>
      <c r="B21" s="97" t="s">
        <v>153</v>
      </c>
      <c r="C21" s="7">
        <v>1.8787027806332179E-2</v>
      </c>
      <c r="D21" s="7">
        <v>2.4131219456456628E-2</v>
      </c>
      <c r="E21" s="7">
        <v>2.467704314852116E-2</v>
      </c>
      <c r="F21" s="7">
        <v>3.7731914702200296E-2</v>
      </c>
      <c r="G21" s="7">
        <v>2.8787555446700495E-2</v>
      </c>
      <c r="H21" s="7">
        <v>6.1980242150474582E-2</v>
      </c>
      <c r="I21" s="7">
        <v>2.2177923567998171E-2</v>
      </c>
      <c r="J21" s="7">
        <v>1.48392769501005E-2</v>
      </c>
      <c r="K21" s="7">
        <v>2.1247925962814659E-2</v>
      </c>
      <c r="L21" s="7">
        <v>2.3706392159724136E-2</v>
      </c>
      <c r="M21" s="7">
        <v>3.1813301320296458E-2</v>
      </c>
      <c r="N21" s="7">
        <v>4.2830158971933013E-2</v>
      </c>
      <c r="O21" s="7">
        <v>2.5028225119734307E-2</v>
      </c>
      <c r="P21" s="7">
        <v>3.9418123216897298E-2</v>
      </c>
      <c r="Q21" s="7">
        <v>5.1550715927245021E-2</v>
      </c>
      <c r="R21" s="7">
        <v>1.272948156560391E-2</v>
      </c>
      <c r="S21" s="35">
        <f t="shared" si="0"/>
        <v>2.8096810201404705E-2</v>
      </c>
    </row>
    <row r="22" spans="1:19" x14ac:dyDescent="0.3">
      <c r="A22" s="89"/>
      <c r="B22" s="97" t="s">
        <v>154</v>
      </c>
      <c r="C22" s="7">
        <v>4.9926418355976901E-2</v>
      </c>
      <c r="D22" s="7">
        <v>4.0270043368008761E-2</v>
      </c>
      <c r="E22" s="7">
        <v>1.2545658635389246E-2</v>
      </c>
      <c r="F22" s="7">
        <v>2.7790285183508876E-2</v>
      </c>
      <c r="G22" s="7">
        <v>4.5705287532988616E-2</v>
      </c>
      <c r="H22" s="7">
        <v>2.1880861603303766E-2</v>
      </c>
      <c r="I22" s="7">
        <v>2.3445715985398772E-2</v>
      </c>
      <c r="J22" s="7">
        <v>1.9285501074238969E-2</v>
      </c>
      <c r="K22" s="7">
        <v>6.1294177088743566E-2</v>
      </c>
      <c r="L22" s="7">
        <v>9.4347378378544788E-3</v>
      </c>
      <c r="M22" s="7">
        <v>2.6526360795741503E-2</v>
      </c>
      <c r="N22" s="7">
        <v>2.7708169188340591E-2</v>
      </c>
      <c r="O22" s="7">
        <v>4.7783662929211657E-2</v>
      </c>
      <c r="P22" s="7">
        <v>7.3252852279844544E-2</v>
      </c>
      <c r="Q22" s="7">
        <v>3.1202739678473992E-2</v>
      </c>
      <c r="R22" s="7">
        <v>1.0233687281409276E-2</v>
      </c>
      <c r="S22" s="35">
        <f t="shared" si="0"/>
        <v>3.6139714499170555E-2</v>
      </c>
    </row>
    <row r="23" spans="1:19" x14ac:dyDescent="0.3">
      <c r="A23" s="89"/>
      <c r="B23" s="97" t="s">
        <v>155</v>
      </c>
      <c r="C23" s="7">
        <v>-6.5490903369815251E-2</v>
      </c>
      <c r="D23" s="7">
        <v>-9.6548430134232047E-2</v>
      </c>
      <c r="E23" s="7">
        <v>-0.16003121784480445</v>
      </c>
      <c r="F23" s="7">
        <v>-3.9293840873680395E-2</v>
      </c>
      <c r="G23" s="7">
        <v>-0.17415038147459236</v>
      </c>
      <c r="H23" s="7">
        <v>-0.20283110252548756</v>
      </c>
      <c r="I23" s="7">
        <v>6.3738512271021119E-2</v>
      </c>
      <c r="J23" s="7">
        <v>-0.18044782207056029</v>
      </c>
      <c r="K23" s="7">
        <v>-0.10950754196254502</v>
      </c>
      <c r="L23" s="7">
        <v>-0.35668706714333609</v>
      </c>
      <c r="M23" s="7">
        <v>-4.4450380176674152E-2</v>
      </c>
      <c r="N23" s="7">
        <v>-0.13659264605022339</v>
      </c>
      <c r="O23" s="7">
        <v>-0.27271805807174726</v>
      </c>
      <c r="P23" s="7">
        <v>-5.2216871202897169E-2</v>
      </c>
      <c r="Q23" s="7">
        <v>-4.5932730143085902E-2</v>
      </c>
      <c r="R23" s="7">
        <v>-0.29338036393657946</v>
      </c>
      <c r="S23" s="35">
        <f t="shared" si="0"/>
        <v>-0.11982491953932491</v>
      </c>
    </row>
    <row r="24" spans="1:19" ht="17.25" thickBot="1" x14ac:dyDescent="0.35">
      <c r="A24" s="89"/>
      <c r="B24" s="98" t="s">
        <v>156</v>
      </c>
      <c r="C24" s="59">
        <v>0.78490940279168653</v>
      </c>
      <c r="D24" s="59">
        <v>0.62926458655475692</v>
      </c>
      <c r="E24" s="59">
        <v>0.40733496264519264</v>
      </c>
      <c r="F24" s="59">
        <v>0.80745535328447471</v>
      </c>
      <c r="G24" s="59">
        <v>0.61780385348528866</v>
      </c>
      <c r="H24" s="59">
        <v>0.62284428520866164</v>
      </c>
      <c r="I24" s="59">
        <v>0.69950214327796567</v>
      </c>
      <c r="J24" s="59">
        <v>0.42436049543184173</v>
      </c>
      <c r="K24" s="59">
        <v>0.75141578935646458</v>
      </c>
      <c r="L24" s="59">
        <v>0.47150810692070133</v>
      </c>
      <c r="M24" s="59">
        <v>0.80076609969964285</v>
      </c>
      <c r="N24" s="59">
        <v>0.53593813847040817</v>
      </c>
      <c r="O24" s="59">
        <v>0.37389578164827292</v>
      </c>
      <c r="P24" s="59">
        <v>0.92021323259738264</v>
      </c>
      <c r="Q24" s="59">
        <v>0.97445481631161757</v>
      </c>
      <c r="R24" s="59">
        <v>0.36796287321467885</v>
      </c>
      <c r="S24" s="69">
        <f t="shared" si="0"/>
        <v>0.66556982522526076</v>
      </c>
    </row>
    <row r="25" spans="1:19" ht="17.25" thickTop="1" x14ac:dyDescent="0.3">
      <c r="A25" s="89"/>
      <c r="B25" s="96"/>
      <c r="C25" s="7"/>
      <c r="D25" s="7"/>
      <c r="E25" s="7"/>
      <c r="F25" s="7"/>
      <c r="G25" s="7"/>
      <c r="H25" s="7"/>
      <c r="I25" s="7"/>
      <c r="J25" s="7"/>
      <c r="K25" s="7"/>
      <c r="L25" s="7"/>
      <c r="M25" s="7"/>
      <c r="N25" s="7"/>
      <c r="O25" s="7"/>
      <c r="P25" s="7"/>
      <c r="Q25" s="7"/>
      <c r="R25" s="7"/>
      <c r="S25" s="35"/>
    </row>
    <row r="26" spans="1:19" x14ac:dyDescent="0.3">
      <c r="A26" s="95" t="s">
        <v>131</v>
      </c>
      <c r="B26" s="96"/>
      <c r="C26" s="7"/>
      <c r="D26" s="7"/>
      <c r="E26" s="7"/>
      <c r="F26" s="7"/>
      <c r="G26" s="7"/>
      <c r="H26" s="7"/>
      <c r="I26" s="7"/>
      <c r="J26" s="7"/>
      <c r="K26" s="7"/>
      <c r="L26" s="7"/>
      <c r="M26" s="7"/>
      <c r="N26" s="7"/>
      <c r="O26" s="7"/>
      <c r="P26" s="7"/>
      <c r="Q26" s="7"/>
      <c r="R26" s="7"/>
      <c r="S26" s="35"/>
    </row>
    <row r="27" spans="1:19" x14ac:dyDescent="0.3">
      <c r="A27" s="89"/>
      <c r="B27" s="99" t="s">
        <v>157</v>
      </c>
      <c r="C27" s="7">
        <v>0</v>
      </c>
      <c r="D27" s="7">
        <v>0</v>
      </c>
      <c r="E27" s="7">
        <v>0</v>
      </c>
      <c r="F27" s="7">
        <v>0</v>
      </c>
      <c r="G27" s="7">
        <v>0</v>
      </c>
      <c r="H27" s="7">
        <v>0</v>
      </c>
      <c r="I27" s="7">
        <v>0</v>
      </c>
      <c r="J27" s="7">
        <v>0</v>
      </c>
      <c r="K27" s="7">
        <v>0</v>
      </c>
      <c r="L27" s="7">
        <v>0</v>
      </c>
      <c r="M27" s="7">
        <v>0</v>
      </c>
      <c r="N27" s="7">
        <v>0</v>
      </c>
      <c r="O27" s="7">
        <v>0</v>
      </c>
      <c r="P27" s="7">
        <v>0</v>
      </c>
      <c r="Q27" s="7">
        <v>0</v>
      </c>
      <c r="R27" s="7">
        <v>0</v>
      </c>
      <c r="S27" s="35">
        <f t="shared" ref="S27:S30" si="1">SUMPRODUCT(C27:R27,$C$92:$R$92)/SUM($C$92:$R$92)</f>
        <v>0</v>
      </c>
    </row>
    <row r="28" spans="1:19" x14ac:dyDescent="0.3">
      <c r="A28" s="89"/>
      <c r="B28" s="99" t="s">
        <v>158</v>
      </c>
      <c r="C28" s="7">
        <v>-6.0602268071790642E-3</v>
      </c>
      <c r="D28" s="7">
        <v>-1.4136314450282496E-2</v>
      </c>
      <c r="E28" s="7">
        <v>0</v>
      </c>
      <c r="F28" s="7">
        <v>0</v>
      </c>
      <c r="G28" s="7">
        <v>0</v>
      </c>
      <c r="H28" s="7">
        <v>0</v>
      </c>
      <c r="I28" s="7">
        <v>0</v>
      </c>
      <c r="J28" s="7">
        <v>0</v>
      </c>
      <c r="K28" s="7">
        <v>0</v>
      </c>
      <c r="L28" s="7">
        <v>0</v>
      </c>
      <c r="M28" s="7">
        <v>-2.9670799032893041E-3</v>
      </c>
      <c r="N28" s="7">
        <v>0</v>
      </c>
      <c r="O28" s="7">
        <v>0</v>
      </c>
      <c r="P28" s="7">
        <v>-3.5542421128226189E-3</v>
      </c>
      <c r="Q28" s="7">
        <v>0</v>
      </c>
      <c r="R28" s="7">
        <v>0</v>
      </c>
      <c r="S28" s="35">
        <f t="shared" si="1"/>
        <v>-2.8670709076633449E-3</v>
      </c>
    </row>
    <row r="29" spans="1:19" x14ac:dyDescent="0.3">
      <c r="A29" s="89"/>
      <c r="B29" s="99" t="s">
        <v>159</v>
      </c>
      <c r="C29" s="7">
        <v>-2.8219708815538955E-2</v>
      </c>
      <c r="D29" s="7">
        <v>-7.7712161442707115E-4</v>
      </c>
      <c r="E29" s="7">
        <v>0</v>
      </c>
      <c r="F29" s="7">
        <v>-3.4464247875133476E-2</v>
      </c>
      <c r="G29" s="7">
        <v>-6.6476419585438075E-6</v>
      </c>
      <c r="H29" s="7">
        <v>0</v>
      </c>
      <c r="I29" s="7">
        <v>0</v>
      </c>
      <c r="J29" s="7">
        <v>-2.8564947298073138E-3</v>
      </c>
      <c r="K29" s="7">
        <v>0</v>
      </c>
      <c r="L29" s="7">
        <v>-7.0369470906162454E-2</v>
      </c>
      <c r="M29" s="7">
        <v>-1.0919086984626978E-3</v>
      </c>
      <c r="N29" s="7">
        <v>-4.5549949437435873E-3</v>
      </c>
      <c r="O29" s="7">
        <v>-1.3879755245111758E-2</v>
      </c>
      <c r="P29" s="7">
        <v>-0.81875537357221628</v>
      </c>
      <c r="Q29" s="7">
        <v>0</v>
      </c>
      <c r="R29" s="7">
        <v>-3.6249805119045194E-4</v>
      </c>
      <c r="S29" s="35">
        <f t="shared" si="1"/>
        <v>-5.1016276301669737E-2</v>
      </c>
    </row>
    <row r="30" spans="1:19" ht="17.25" thickBot="1" x14ac:dyDescent="0.35">
      <c r="A30" s="89"/>
      <c r="B30" s="98" t="s">
        <v>160</v>
      </c>
      <c r="C30" s="59">
        <v>-3.427993562271802E-2</v>
      </c>
      <c r="D30" s="59">
        <v>-1.4913436064709566E-2</v>
      </c>
      <c r="E30" s="59">
        <v>0</v>
      </c>
      <c r="F30" s="59">
        <v>-3.4464247875133476E-2</v>
      </c>
      <c r="G30" s="59">
        <v>-6.6476419585438075E-6</v>
      </c>
      <c r="H30" s="59">
        <v>0</v>
      </c>
      <c r="I30" s="59">
        <v>0</v>
      </c>
      <c r="J30" s="59">
        <v>-2.8564947298073138E-3</v>
      </c>
      <c r="K30" s="59">
        <v>0</v>
      </c>
      <c r="L30" s="59">
        <v>-7.0369470906162454E-2</v>
      </c>
      <c r="M30" s="59">
        <v>-4.0589886017520019E-3</v>
      </c>
      <c r="N30" s="59">
        <v>-4.5549949437435873E-3</v>
      </c>
      <c r="O30" s="59">
        <v>-1.3879755245111758E-2</v>
      </c>
      <c r="P30" s="59">
        <v>-0.82230961568503891</v>
      </c>
      <c r="Q30" s="59">
        <v>0</v>
      </c>
      <c r="R30" s="59">
        <v>-3.6249805119045194E-4</v>
      </c>
      <c r="S30" s="70">
        <f t="shared" si="1"/>
        <v>-5.3883347209333084E-2</v>
      </c>
    </row>
    <row r="31" spans="1:19" ht="17.25" thickTop="1" x14ac:dyDescent="0.3">
      <c r="A31" s="89"/>
      <c r="B31" s="96"/>
      <c r="C31" s="7"/>
      <c r="D31" s="7"/>
      <c r="E31" s="7"/>
      <c r="F31" s="7"/>
      <c r="G31" s="7"/>
      <c r="H31" s="7"/>
      <c r="I31" s="7"/>
      <c r="J31" s="7"/>
      <c r="K31" s="7"/>
      <c r="L31" s="7"/>
      <c r="M31" s="7"/>
      <c r="N31" s="7"/>
      <c r="O31" s="7"/>
      <c r="P31" s="7"/>
      <c r="Q31" s="7"/>
      <c r="R31" s="7"/>
      <c r="S31" s="35"/>
    </row>
    <row r="32" spans="1:19" x14ac:dyDescent="0.3">
      <c r="A32" s="95" t="s">
        <v>132</v>
      </c>
      <c r="B32" s="96"/>
      <c r="C32" s="7"/>
      <c r="D32" s="7"/>
      <c r="E32" s="7"/>
      <c r="F32" s="7"/>
      <c r="G32" s="7"/>
      <c r="H32" s="7"/>
      <c r="I32" s="7"/>
      <c r="J32" s="7"/>
      <c r="K32" s="7"/>
      <c r="L32" s="7"/>
      <c r="M32" s="7"/>
      <c r="N32" s="7"/>
      <c r="O32" s="7"/>
      <c r="P32" s="7"/>
      <c r="Q32" s="7"/>
      <c r="R32" s="7"/>
      <c r="S32" s="35"/>
    </row>
    <row r="33" spans="1:19" x14ac:dyDescent="0.3">
      <c r="A33" s="89"/>
      <c r="B33" s="97" t="s">
        <v>161</v>
      </c>
      <c r="C33" s="7">
        <v>7.5620963401386937E-2</v>
      </c>
      <c r="D33" s="7">
        <v>0.1043767373772508</v>
      </c>
      <c r="E33" s="7">
        <v>5.1815184446133471E-2</v>
      </c>
      <c r="F33" s="7">
        <v>1.8245060401318892E-3</v>
      </c>
      <c r="G33" s="7">
        <v>4.6284261574895486E-2</v>
      </c>
      <c r="H33" s="7">
        <v>7.6619056379905598E-2</v>
      </c>
      <c r="I33" s="7">
        <v>7.8855608506456343E-2</v>
      </c>
      <c r="J33" s="7">
        <v>1.4433497279699747E-3</v>
      </c>
      <c r="K33" s="7">
        <v>0.10267492124647766</v>
      </c>
      <c r="L33" s="7">
        <v>0.11821867206079298</v>
      </c>
      <c r="M33" s="7">
        <v>3.6905333202809275E-2</v>
      </c>
      <c r="N33" s="7">
        <v>2.2908945158239807E-2</v>
      </c>
      <c r="O33" s="7">
        <v>3.464689550459675E-2</v>
      </c>
      <c r="P33" s="7">
        <v>0.34468043130719239</v>
      </c>
      <c r="Q33" s="7">
        <v>0.19734833421590409</v>
      </c>
      <c r="R33" s="7">
        <v>9.3138771413762977E-2</v>
      </c>
      <c r="S33" s="35">
        <f t="shared" ref="S33:S36" si="2">SUMPRODUCT(C33:R33,$C$92:$R$92)/SUM($C$92:$R$92)</f>
        <v>8.7754821079978951E-2</v>
      </c>
    </row>
    <row r="34" spans="1:19" x14ac:dyDescent="0.3">
      <c r="A34" s="89"/>
      <c r="B34" s="97" t="s">
        <v>162</v>
      </c>
      <c r="C34" s="7">
        <v>2.6903306359637995E-2</v>
      </c>
      <c r="D34" s="7">
        <v>7.7840966130181211E-2</v>
      </c>
      <c r="E34" s="7">
        <v>6.6887455905848256E-2</v>
      </c>
      <c r="F34" s="7">
        <v>0.11417139583004871</v>
      </c>
      <c r="G34" s="7">
        <v>2.9625180648239949E-2</v>
      </c>
      <c r="H34" s="7">
        <v>7.6544023416419041E-2</v>
      </c>
      <c r="I34" s="7">
        <v>5.7697927367438492E-2</v>
      </c>
      <c r="J34" s="7">
        <v>5.2711442438716012E-2</v>
      </c>
      <c r="K34" s="7">
        <v>1.681342269746141E-2</v>
      </c>
      <c r="L34" s="7">
        <v>2.3234058837401265E-2</v>
      </c>
      <c r="M34" s="7">
        <v>3.3299722703959339E-2</v>
      </c>
      <c r="N34" s="7">
        <v>1.6249165920648182E-2</v>
      </c>
      <c r="O34" s="7">
        <v>3.7742224808371043E-3</v>
      </c>
      <c r="P34" s="7">
        <v>0.24712436497101961</v>
      </c>
      <c r="Q34" s="7">
        <v>0.10007865431700785</v>
      </c>
      <c r="R34" s="7">
        <v>6.5433174869852728E-2</v>
      </c>
      <c r="S34" s="35">
        <f t="shared" si="2"/>
        <v>5.8975351361244648E-2</v>
      </c>
    </row>
    <row r="35" spans="1:19" x14ac:dyDescent="0.3">
      <c r="A35" s="100"/>
      <c r="B35" s="97" t="s">
        <v>163</v>
      </c>
      <c r="C35" s="7">
        <v>5.6819648512865147E-2</v>
      </c>
      <c r="D35" s="7">
        <v>8.8269725449831166E-2</v>
      </c>
      <c r="E35" s="7">
        <v>2.1334229876310333E-2</v>
      </c>
      <c r="F35" s="7">
        <v>3.3215605666803989E-2</v>
      </c>
      <c r="G35" s="7">
        <v>4.7181819125363261E-2</v>
      </c>
      <c r="H35" s="7">
        <v>7.203274305927581E-3</v>
      </c>
      <c r="I35" s="7">
        <v>9.6657269179553414E-3</v>
      </c>
      <c r="J35" s="7">
        <v>2.5671793014459231E-2</v>
      </c>
      <c r="K35" s="7">
        <v>6.4599869096369833E-2</v>
      </c>
      <c r="L35" s="7">
        <v>5.139521097425033E-2</v>
      </c>
      <c r="M35" s="7">
        <v>3.4674298088078648E-2</v>
      </c>
      <c r="N35" s="7">
        <v>1.5924716295944233E-2</v>
      </c>
      <c r="O35" s="7">
        <v>1.7533313233629649E-2</v>
      </c>
      <c r="P35" s="7">
        <v>0.12727781013013273</v>
      </c>
      <c r="Q35" s="7">
        <v>0.15965629961420483</v>
      </c>
      <c r="R35" s="7">
        <v>3.4386222147578152E-2</v>
      </c>
      <c r="S35" s="35">
        <f t="shared" si="2"/>
        <v>5.4618608373792558E-2</v>
      </c>
    </row>
    <row r="36" spans="1:19" ht="17.25" thickBot="1" x14ac:dyDescent="0.35">
      <c r="A36" s="89"/>
      <c r="B36" s="98" t="s">
        <v>164</v>
      </c>
      <c r="C36" s="59">
        <v>0.15934391827389008</v>
      </c>
      <c r="D36" s="59">
        <v>0.27048742895726319</v>
      </c>
      <c r="E36" s="59">
        <v>0.14003687022829206</v>
      </c>
      <c r="F36" s="59">
        <v>0.14921150753698459</v>
      </c>
      <c r="G36" s="59">
        <v>0.1230912613484987</v>
      </c>
      <c r="H36" s="59">
        <v>0.16036635410225222</v>
      </c>
      <c r="I36" s="59">
        <v>0.14621926279185019</v>
      </c>
      <c r="J36" s="59">
        <v>7.9826585181145215E-2</v>
      </c>
      <c r="K36" s="59">
        <v>0.1840882130403089</v>
      </c>
      <c r="L36" s="59">
        <v>0.19284794187244458</v>
      </c>
      <c r="M36" s="59">
        <v>0.10487935399484727</v>
      </c>
      <c r="N36" s="59">
        <v>5.5082827374832222E-2</v>
      </c>
      <c r="O36" s="59">
        <v>5.5954431219063502E-2</v>
      </c>
      <c r="P36" s="59">
        <v>0.71908260640834476</v>
      </c>
      <c r="Q36" s="59">
        <v>0.45708328814711674</v>
      </c>
      <c r="R36" s="59">
        <v>0.19295816843119384</v>
      </c>
      <c r="S36" s="69">
        <f t="shared" si="2"/>
        <v>0.20134878081501617</v>
      </c>
    </row>
    <row r="37" spans="1:19" ht="17.25" thickTop="1" x14ac:dyDescent="0.3">
      <c r="A37" s="89"/>
      <c r="B37" s="96"/>
      <c r="C37" s="7"/>
      <c r="D37" s="7"/>
      <c r="E37" s="7"/>
      <c r="F37" s="7"/>
      <c r="G37" s="7"/>
      <c r="H37" s="7"/>
      <c r="I37" s="7"/>
      <c r="J37" s="7"/>
      <c r="K37" s="7"/>
      <c r="L37" s="7"/>
      <c r="M37" s="7"/>
      <c r="N37" s="7"/>
      <c r="O37" s="7"/>
      <c r="P37" s="7"/>
      <c r="Q37" s="7"/>
      <c r="R37" s="7"/>
      <c r="S37" s="35"/>
    </row>
    <row r="38" spans="1:19" x14ac:dyDescent="0.3">
      <c r="A38" s="95" t="s">
        <v>133</v>
      </c>
      <c r="B38" s="96"/>
      <c r="C38" s="9"/>
      <c r="D38" s="9"/>
      <c r="E38" s="9"/>
      <c r="F38" s="9"/>
      <c r="G38" s="9"/>
      <c r="H38" s="9"/>
      <c r="I38" s="9"/>
      <c r="J38" s="9"/>
      <c r="K38" s="9"/>
      <c r="L38" s="9"/>
      <c r="M38" s="9"/>
      <c r="N38" s="9"/>
      <c r="O38" s="9"/>
      <c r="P38" s="9"/>
      <c r="Q38" s="9"/>
      <c r="R38" s="9"/>
      <c r="S38" s="71"/>
    </row>
    <row r="39" spans="1:19" x14ac:dyDescent="0.3">
      <c r="A39" s="89"/>
      <c r="B39" s="97" t="s">
        <v>165</v>
      </c>
      <c r="C39" s="77">
        <v>0.2888286709082114</v>
      </c>
      <c r="D39" s="77">
        <v>0.28498467227981572</v>
      </c>
      <c r="E39" s="77">
        <v>0.25170664082759037</v>
      </c>
      <c r="F39" s="77">
        <v>0.60299745603357702</v>
      </c>
      <c r="G39" s="77">
        <v>0.31702968755984551</v>
      </c>
      <c r="H39" s="77">
        <v>0.60416133455780119</v>
      </c>
      <c r="I39" s="77">
        <v>0.42588510857144896</v>
      </c>
      <c r="J39" s="77">
        <v>0.4009459173738556</v>
      </c>
      <c r="K39" s="77">
        <v>0.52079650904818975</v>
      </c>
      <c r="L39" s="77">
        <v>0.83301470555593848</v>
      </c>
      <c r="M39" s="77">
        <v>0.33495428627987578</v>
      </c>
      <c r="N39" s="77">
        <v>0.56767928862017436</v>
      </c>
      <c r="O39" s="77">
        <v>0.59696870255130474</v>
      </c>
      <c r="P39" s="77">
        <v>0.62899305645096848</v>
      </c>
      <c r="Q39" s="77">
        <v>0.22485477962204808</v>
      </c>
      <c r="R39" s="77">
        <v>0.36897625280049062</v>
      </c>
      <c r="S39" s="35">
        <f t="shared" ref="S39:S43" si="3">SUMPRODUCT(C39:R39,$C$92:$R$92)/SUM($C$92:$R$92)</f>
        <v>0.39547220940248556</v>
      </c>
    </row>
    <row r="40" spans="1:19" x14ac:dyDescent="0.3">
      <c r="A40" s="89"/>
      <c r="B40" s="97" t="s">
        <v>166</v>
      </c>
      <c r="C40" s="77">
        <v>1.3316980237863872E-2</v>
      </c>
      <c r="D40" s="77">
        <v>1.125150098139647E-2</v>
      </c>
      <c r="E40" s="77">
        <v>1.018470160683729E-2</v>
      </c>
      <c r="F40" s="77">
        <v>3.626976727674374E-2</v>
      </c>
      <c r="G40" s="77">
        <v>0</v>
      </c>
      <c r="H40" s="77">
        <v>1.1444441522249365E-2</v>
      </c>
      <c r="I40" s="77">
        <v>7.5775522609252376E-3</v>
      </c>
      <c r="J40" s="77">
        <v>3.019859410174924E-2</v>
      </c>
      <c r="K40" s="77">
        <v>6.4905858001327144E-2</v>
      </c>
      <c r="L40" s="77">
        <v>2.7429001486492431E-2</v>
      </c>
      <c r="M40" s="77">
        <v>7.8389427730413859E-3</v>
      </c>
      <c r="N40" s="77">
        <v>1.2886900064770199E-2</v>
      </c>
      <c r="O40" s="77">
        <v>9.7185688450525751E-3</v>
      </c>
      <c r="P40" s="77">
        <v>3.3568976140977078E-3</v>
      </c>
      <c r="Q40" s="77">
        <v>3.114055134654848E-2</v>
      </c>
      <c r="R40" s="77">
        <v>1.2094628516405803E-2</v>
      </c>
      <c r="S40" s="35">
        <f t="shared" si="3"/>
        <v>1.6060215760349807E-2</v>
      </c>
    </row>
    <row r="41" spans="1:19" ht="17.25" thickBot="1" x14ac:dyDescent="0.35">
      <c r="A41" s="89"/>
      <c r="B41" s="98" t="s">
        <v>167</v>
      </c>
      <c r="C41" s="59">
        <v>0.30214565114607528</v>
      </c>
      <c r="D41" s="59">
        <v>0.29623617326121221</v>
      </c>
      <c r="E41" s="59">
        <v>0.26189134243442763</v>
      </c>
      <c r="F41" s="59">
        <v>0.63926722331032071</v>
      </c>
      <c r="G41" s="59">
        <v>0.31702968755984551</v>
      </c>
      <c r="H41" s="59">
        <v>0.61560577608005052</v>
      </c>
      <c r="I41" s="59">
        <v>0.43346266083237417</v>
      </c>
      <c r="J41" s="59">
        <v>0.43114451147560484</v>
      </c>
      <c r="K41" s="59">
        <v>0.58570236704951695</v>
      </c>
      <c r="L41" s="59">
        <v>0.86044370704243089</v>
      </c>
      <c r="M41" s="59">
        <v>0.34279322905291715</v>
      </c>
      <c r="N41" s="59">
        <v>0.58056618868494458</v>
      </c>
      <c r="O41" s="59">
        <v>0.60668727139635736</v>
      </c>
      <c r="P41" s="59">
        <v>0.63234995406506622</v>
      </c>
      <c r="Q41" s="59">
        <v>0.25599533096859656</v>
      </c>
      <c r="R41" s="59">
        <v>0.38107088131689643</v>
      </c>
      <c r="S41" s="69">
        <f t="shared" si="3"/>
        <v>0.4115324251628355</v>
      </c>
    </row>
    <row r="42" spans="1:19" ht="17.25" thickTop="1" x14ac:dyDescent="0.3">
      <c r="A42" s="89"/>
      <c r="B42" s="96"/>
      <c r="C42" s="10"/>
      <c r="D42" s="10"/>
      <c r="E42" s="10"/>
      <c r="F42" s="10"/>
      <c r="G42" s="10"/>
      <c r="H42" s="10"/>
      <c r="I42" s="10"/>
      <c r="J42" s="10"/>
      <c r="K42" s="10"/>
      <c r="L42" s="10"/>
      <c r="M42" s="10"/>
      <c r="N42" s="10"/>
      <c r="O42" s="10"/>
      <c r="P42" s="10"/>
      <c r="Q42" s="10"/>
      <c r="R42" s="10"/>
      <c r="S42" s="38"/>
    </row>
    <row r="43" spans="1:19" ht="17.25" thickBot="1" x14ac:dyDescent="0.35">
      <c r="A43" s="101" t="s">
        <v>207</v>
      </c>
      <c r="B43" s="102"/>
      <c r="C43" s="78">
        <v>1.2121190365889338</v>
      </c>
      <c r="D43" s="78">
        <v>1.1810747527085228</v>
      </c>
      <c r="E43" s="78">
        <v>0.80926317530791225</v>
      </c>
      <c r="F43" s="78">
        <v>1.5614698362566466</v>
      </c>
      <c r="G43" s="78">
        <v>1.0579181547516743</v>
      </c>
      <c r="H43" s="78">
        <v>1.3988164153909644</v>
      </c>
      <c r="I43" s="78">
        <v>1.2791840669021899</v>
      </c>
      <c r="J43" s="78">
        <v>0.93247509735878442</v>
      </c>
      <c r="K43" s="78">
        <v>1.5212063694462903</v>
      </c>
      <c r="L43" s="78">
        <v>1.4544302849294144</v>
      </c>
      <c r="M43" s="78">
        <v>1.2443796941456553</v>
      </c>
      <c r="N43" s="78">
        <v>1.1670321595864412</v>
      </c>
      <c r="O43" s="78">
        <v>1.0226577290185821</v>
      </c>
      <c r="P43" s="78">
        <v>1.4493361773857547</v>
      </c>
      <c r="Q43" s="78">
        <v>1.6875334354273308</v>
      </c>
      <c r="R43" s="78">
        <v>0.94162942491157864</v>
      </c>
      <c r="S43" s="72">
        <f t="shared" si="3"/>
        <v>1.2245676839937796</v>
      </c>
    </row>
    <row r="44" spans="1:19" ht="17.25" thickTop="1" x14ac:dyDescent="0.3">
      <c r="A44" s="89"/>
      <c r="B44" s="96"/>
      <c r="C44" s="11"/>
      <c r="D44" s="11"/>
      <c r="E44" s="11"/>
      <c r="F44" s="11"/>
      <c r="G44" s="11"/>
      <c r="H44" s="11"/>
      <c r="I44" s="11"/>
      <c r="J44" s="11"/>
      <c r="K44" s="11"/>
      <c r="L44" s="11"/>
      <c r="M44" s="11"/>
      <c r="N44" s="11"/>
      <c r="O44" s="11"/>
      <c r="P44" s="11"/>
      <c r="Q44" s="11"/>
      <c r="R44" s="11"/>
      <c r="S44" s="40"/>
    </row>
    <row r="45" spans="1:19" x14ac:dyDescent="0.3">
      <c r="A45" s="95" t="s">
        <v>135</v>
      </c>
      <c r="B45" s="96"/>
      <c r="C45" s="11"/>
      <c r="D45" s="11"/>
      <c r="E45" s="11"/>
      <c r="F45" s="11"/>
      <c r="G45" s="11"/>
      <c r="H45" s="11"/>
      <c r="I45" s="11"/>
      <c r="J45" s="11"/>
      <c r="K45" s="11"/>
      <c r="L45" s="11"/>
      <c r="M45" s="11"/>
      <c r="N45" s="11"/>
      <c r="O45" s="11"/>
      <c r="P45" s="11"/>
      <c r="Q45" s="11"/>
      <c r="R45" s="11"/>
      <c r="S45" s="40"/>
    </row>
    <row r="46" spans="1:19" x14ac:dyDescent="0.3">
      <c r="A46" s="89"/>
      <c r="B46" s="96" t="s">
        <v>168</v>
      </c>
      <c r="C46" s="56">
        <v>1.0773137922551137</v>
      </c>
      <c r="D46" s="56">
        <v>1.0824767402771291</v>
      </c>
      <c r="E46" s="56">
        <v>1.0584128804612178</v>
      </c>
      <c r="F46" s="56">
        <v>1.0016111018441767</v>
      </c>
      <c r="G46" s="56">
        <v>1.0123450191794552</v>
      </c>
      <c r="H46" s="56">
        <v>1.0156250894017158</v>
      </c>
      <c r="I46" s="56">
        <v>1.0656950459710293</v>
      </c>
      <c r="J46" s="56">
        <v>0.97314314715927008</v>
      </c>
      <c r="K46" s="56">
        <v>1.0599923549178005</v>
      </c>
      <c r="L46" s="56">
        <v>1.0079154114423488</v>
      </c>
      <c r="M46" s="56">
        <v>0.97621878804317797</v>
      </c>
      <c r="N46" s="56">
        <v>0.97732993427012727</v>
      </c>
      <c r="O46" s="56">
        <v>0.96973223312514145</v>
      </c>
      <c r="P46" s="56">
        <v>0.9734611829187223</v>
      </c>
      <c r="Q46" s="56">
        <v>1.0620713358602758</v>
      </c>
      <c r="R46" s="56">
        <v>0.99398942898519316</v>
      </c>
      <c r="S46" s="35">
        <f t="shared" ref="S46:S52" si="4">SUMPRODUCT(C46:R46,$C$92:$R$92)/SUM($C$92:$R$92)</f>
        <v>1.0306202524491681</v>
      </c>
    </row>
    <row r="47" spans="1:19" x14ac:dyDescent="0.3">
      <c r="A47" s="89"/>
      <c r="B47" s="96" t="s">
        <v>169</v>
      </c>
      <c r="C47" s="56">
        <v>4.389509392897304E-2</v>
      </c>
      <c r="D47" s="56">
        <v>9.6547700241003037E-2</v>
      </c>
      <c r="E47" s="56">
        <v>0.17690049488166804</v>
      </c>
      <c r="F47" s="56">
        <v>4.76690340652519E-2</v>
      </c>
      <c r="G47" s="56">
        <v>0.17415049226862497</v>
      </c>
      <c r="H47" s="56">
        <v>0.21051622450876964</v>
      </c>
      <c r="I47" s="56">
        <v>7.4177010809748353E-2</v>
      </c>
      <c r="J47" s="56">
        <v>0.19979721231839398</v>
      </c>
      <c r="K47" s="56">
        <v>9.5543187040756483E-2</v>
      </c>
      <c r="L47" s="56">
        <v>0.35669012573567599</v>
      </c>
      <c r="M47" s="56">
        <v>4.8818509969134907E-2</v>
      </c>
      <c r="N47" s="56">
        <v>0.15435263987889522</v>
      </c>
      <c r="O47" s="56">
        <v>0.27480523931161371</v>
      </c>
      <c r="P47" s="56">
        <v>8.3308065414206919E-2</v>
      </c>
      <c r="Q47" s="56">
        <v>0.10340996277140449</v>
      </c>
      <c r="R47" s="56">
        <v>0.29425944077226385</v>
      </c>
      <c r="S47" s="35">
        <f t="shared" si="4"/>
        <v>0.13098887737694406</v>
      </c>
    </row>
    <row r="48" spans="1:19" x14ac:dyDescent="0.3">
      <c r="A48" s="89"/>
      <c r="B48" s="96" t="s">
        <v>170</v>
      </c>
      <c r="C48" s="56">
        <v>2.4539847185337641E-2</v>
      </c>
      <c r="D48" s="56">
        <v>0</v>
      </c>
      <c r="E48" s="56">
        <v>0</v>
      </c>
      <c r="F48" s="56">
        <v>4.2575875621004129E-2</v>
      </c>
      <c r="G48" s="56">
        <v>0</v>
      </c>
      <c r="H48" s="56">
        <v>7.7646881273520816E-3</v>
      </c>
      <c r="I48" s="56">
        <v>0</v>
      </c>
      <c r="J48" s="56">
        <v>0</v>
      </c>
      <c r="K48" s="56">
        <v>1.7030441545920358E-2</v>
      </c>
      <c r="L48" s="56">
        <v>0</v>
      </c>
      <c r="M48" s="56">
        <v>0</v>
      </c>
      <c r="N48" s="56">
        <v>0</v>
      </c>
      <c r="O48" s="56">
        <v>0</v>
      </c>
      <c r="P48" s="56">
        <v>0</v>
      </c>
      <c r="Q48" s="56">
        <v>5.8867151482772957E-3</v>
      </c>
      <c r="R48" s="56">
        <v>0</v>
      </c>
      <c r="S48" s="35">
        <f t="shared" si="4"/>
        <v>7.2635345921144272E-3</v>
      </c>
    </row>
    <row r="49" spans="1:19" x14ac:dyDescent="0.3">
      <c r="A49" s="89"/>
      <c r="B49" s="99" t="s">
        <v>157</v>
      </c>
      <c r="C49" s="56">
        <v>0</v>
      </c>
      <c r="D49" s="56">
        <v>0</v>
      </c>
      <c r="E49" s="56">
        <v>0</v>
      </c>
      <c r="F49" s="56">
        <v>0</v>
      </c>
      <c r="G49" s="56">
        <v>0</v>
      </c>
      <c r="H49" s="56">
        <v>0</v>
      </c>
      <c r="I49" s="56">
        <v>0</v>
      </c>
      <c r="J49" s="56">
        <v>0</v>
      </c>
      <c r="K49" s="56">
        <v>0</v>
      </c>
      <c r="L49" s="56">
        <v>0</v>
      </c>
      <c r="M49" s="56">
        <v>0</v>
      </c>
      <c r="N49" s="56">
        <v>0</v>
      </c>
      <c r="O49" s="56">
        <v>0</v>
      </c>
      <c r="P49" s="56">
        <v>0</v>
      </c>
      <c r="Q49" s="56">
        <v>0</v>
      </c>
      <c r="R49" s="56">
        <v>0</v>
      </c>
      <c r="S49" s="35">
        <f t="shared" si="4"/>
        <v>0</v>
      </c>
    </row>
    <row r="50" spans="1:19" x14ac:dyDescent="0.3">
      <c r="A50" s="89"/>
      <c r="B50" s="99" t="s">
        <v>158</v>
      </c>
      <c r="C50" s="56">
        <v>6.0602268071790642E-3</v>
      </c>
      <c r="D50" s="56">
        <v>1.4136314450282496E-2</v>
      </c>
      <c r="E50" s="56">
        <v>0</v>
      </c>
      <c r="F50" s="56">
        <v>0</v>
      </c>
      <c r="G50" s="56">
        <v>0</v>
      </c>
      <c r="H50" s="56">
        <v>0</v>
      </c>
      <c r="I50" s="56">
        <v>0</v>
      </c>
      <c r="J50" s="56">
        <v>0</v>
      </c>
      <c r="K50" s="56">
        <v>0</v>
      </c>
      <c r="L50" s="56">
        <v>0</v>
      </c>
      <c r="M50" s="56">
        <v>2.9670799032893041E-3</v>
      </c>
      <c r="N50" s="56">
        <v>0</v>
      </c>
      <c r="O50" s="56">
        <v>0</v>
      </c>
      <c r="P50" s="56">
        <v>3.5542421128226189E-3</v>
      </c>
      <c r="Q50" s="56">
        <v>0</v>
      </c>
      <c r="R50" s="56">
        <v>0</v>
      </c>
      <c r="S50" s="35">
        <f t="shared" si="4"/>
        <v>2.8670709076633449E-3</v>
      </c>
    </row>
    <row r="51" spans="1:19" x14ac:dyDescent="0.3">
      <c r="A51" s="89"/>
      <c r="B51" s="99" t="s">
        <v>159</v>
      </c>
      <c r="C51" s="56">
        <v>2.8219708815538955E-2</v>
      </c>
      <c r="D51" s="56">
        <v>7.7712161442707115E-4</v>
      </c>
      <c r="E51" s="56">
        <v>0</v>
      </c>
      <c r="F51" s="56">
        <v>3.4464247875133476E-2</v>
      </c>
      <c r="G51" s="56">
        <v>6.6476419585438075E-6</v>
      </c>
      <c r="H51" s="56">
        <v>0</v>
      </c>
      <c r="I51" s="56">
        <v>0</v>
      </c>
      <c r="J51" s="56">
        <v>2.8564947298073138E-3</v>
      </c>
      <c r="K51" s="56">
        <v>0</v>
      </c>
      <c r="L51" s="56">
        <v>7.0369470906162454E-2</v>
      </c>
      <c r="M51" s="56">
        <v>1.0919086984626978E-3</v>
      </c>
      <c r="N51" s="56">
        <v>4.5549949437435873E-3</v>
      </c>
      <c r="O51" s="56">
        <v>1.3879755245111758E-2</v>
      </c>
      <c r="P51" s="56">
        <v>0.81875537357221628</v>
      </c>
      <c r="Q51" s="56">
        <v>0</v>
      </c>
      <c r="R51" s="56">
        <v>3.6249805119045194E-4</v>
      </c>
      <c r="S51" s="35">
        <f t="shared" si="4"/>
        <v>5.1016276301669737E-2</v>
      </c>
    </row>
    <row r="52" spans="1:19" ht="17.25" thickBot="1" x14ac:dyDescent="0.35">
      <c r="A52" s="89"/>
      <c r="B52" s="98" t="s">
        <v>171</v>
      </c>
      <c r="C52" s="79">
        <v>1.1800286689921424</v>
      </c>
      <c r="D52" s="79">
        <v>1.1939378765828417</v>
      </c>
      <c r="E52" s="79">
        <v>1.2353133753428858</v>
      </c>
      <c r="F52" s="79">
        <v>1.1263202594055663</v>
      </c>
      <c r="G52" s="79">
        <v>1.1865021590900386</v>
      </c>
      <c r="H52" s="79">
        <v>1.2339060020378376</v>
      </c>
      <c r="I52" s="79">
        <v>1.1398720567807776</v>
      </c>
      <c r="J52" s="79">
        <v>1.1757968542074715</v>
      </c>
      <c r="K52" s="79">
        <v>1.1725659835044775</v>
      </c>
      <c r="L52" s="79">
        <v>1.4349750080841872</v>
      </c>
      <c r="M52" s="79">
        <v>1.0290962866140647</v>
      </c>
      <c r="N52" s="79">
        <v>1.136237569092766</v>
      </c>
      <c r="O52" s="79">
        <v>1.258417227681867</v>
      </c>
      <c r="P52" s="79">
        <v>1.8790788640179681</v>
      </c>
      <c r="Q52" s="79">
        <v>1.1713680137799576</v>
      </c>
      <c r="R52" s="79">
        <v>1.2886113678086475</v>
      </c>
      <c r="S52" s="69">
        <f t="shared" si="4"/>
        <v>1.2227560116275598</v>
      </c>
    </row>
    <row r="53" spans="1:19" ht="17.25" thickTop="1" x14ac:dyDescent="0.3">
      <c r="A53" s="89"/>
      <c r="B53" s="96"/>
      <c r="C53" s="11"/>
      <c r="D53" s="11"/>
      <c r="E53" s="11"/>
      <c r="F53" s="11"/>
      <c r="G53" s="11"/>
      <c r="H53" s="11"/>
      <c r="I53" s="11"/>
      <c r="J53" s="11"/>
      <c r="K53" s="11"/>
      <c r="L53" s="11"/>
      <c r="M53" s="11"/>
      <c r="N53" s="11"/>
      <c r="O53" s="11"/>
      <c r="P53" s="11"/>
      <c r="Q53" s="11"/>
      <c r="R53" s="11"/>
      <c r="S53" s="40"/>
    </row>
    <row r="54" spans="1:19" x14ac:dyDescent="0.3">
      <c r="A54" s="95" t="s">
        <v>136</v>
      </c>
      <c r="B54" s="96"/>
      <c r="C54" s="11"/>
      <c r="D54" s="11"/>
      <c r="E54" s="11"/>
      <c r="F54" s="11"/>
      <c r="G54" s="11"/>
      <c r="H54" s="11"/>
      <c r="I54" s="11"/>
      <c r="J54" s="11"/>
      <c r="K54" s="11"/>
      <c r="L54" s="11"/>
      <c r="M54" s="11"/>
      <c r="N54" s="11"/>
      <c r="O54" s="11"/>
      <c r="P54" s="11"/>
      <c r="Q54" s="11"/>
      <c r="R54" s="11"/>
      <c r="S54" s="40"/>
    </row>
    <row r="55" spans="1:19" x14ac:dyDescent="0.3">
      <c r="A55" s="89"/>
      <c r="B55" s="96" t="s">
        <v>172</v>
      </c>
      <c r="C55" s="56">
        <v>1.1154475993335291E-3</v>
      </c>
      <c r="D55" s="56">
        <v>0</v>
      </c>
      <c r="E55" s="56">
        <v>1.6868352743562576E-2</v>
      </c>
      <c r="F55" s="56">
        <v>1.5051666328847246E-2</v>
      </c>
      <c r="G55" s="56">
        <v>0</v>
      </c>
      <c r="H55" s="56">
        <v>1.5917610661071765E-2</v>
      </c>
      <c r="I55" s="56">
        <v>0.13791665057455518</v>
      </c>
      <c r="J55" s="56">
        <v>1.9349390247833699E-2</v>
      </c>
      <c r="K55" s="56">
        <v>0</v>
      </c>
      <c r="L55" s="56">
        <v>0</v>
      </c>
      <c r="M55" s="56">
        <v>4.3676347938507911E-3</v>
      </c>
      <c r="N55" s="56">
        <v>1.7758872215689774E-2</v>
      </c>
      <c r="O55" s="56">
        <v>2.0871812398664297E-3</v>
      </c>
      <c r="P55" s="56">
        <v>3.1089589587331032E-2</v>
      </c>
      <c r="Q55" s="56">
        <v>6.2628108383061223E-2</v>
      </c>
      <c r="R55" s="56">
        <v>0</v>
      </c>
      <c r="S55" s="35">
        <f t="shared" ref="S55:S66" si="5">SUMPRODUCT(C55:R55,$C$92:$R$92)/SUM($C$92:$R$92)</f>
        <v>1.6947492329289184E-2</v>
      </c>
    </row>
    <row r="56" spans="1:19" x14ac:dyDescent="0.3">
      <c r="A56" s="89"/>
      <c r="B56" s="96" t="s">
        <v>173</v>
      </c>
      <c r="C56" s="56">
        <v>0</v>
      </c>
      <c r="D56" s="56">
        <v>0</v>
      </c>
      <c r="E56" s="56">
        <v>0</v>
      </c>
      <c r="F56" s="56">
        <v>0</v>
      </c>
      <c r="G56" s="56">
        <v>0</v>
      </c>
      <c r="H56" s="56">
        <v>0</v>
      </c>
      <c r="I56" s="56">
        <v>0</v>
      </c>
      <c r="J56" s="56">
        <v>0</v>
      </c>
      <c r="K56" s="56">
        <v>0</v>
      </c>
      <c r="L56" s="56">
        <v>0</v>
      </c>
      <c r="M56" s="56">
        <v>0</v>
      </c>
      <c r="N56" s="56">
        <v>0</v>
      </c>
      <c r="O56" s="56">
        <v>0</v>
      </c>
      <c r="P56" s="56">
        <v>0</v>
      </c>
      <c r="Q56" s="56">
        <v>0</v>
      </c>
      <c r="R56" s="56">
        <v>8.7838479395032439E-4</v>
      </c>
      <c r="S56" s="35">
        <f t="shared" si="5"/>
        <v>5.4888002837847728E-5</v>
      </c>
    </row>
    <row r="57" spans="1:19" x14ac:dyDescent="0.3">
      <c r="A57" s="89"/>
      <c r="B57" s="103" t="s">
        <v>174</v>
      </c>
      <c r="C57" s="57">
        <v>1.1154475993335291E-3</v>
      </c>
      <c r="D57" s="58">
        <v>0</v>
      </c>
      <c r="E57" s="58">
        <v>1.6868352743562576E-2</v>
      </c>
      <c r="F57" s="58">
        <v>1.5051666328847246E-2</v>
      </c>
      <c r="G57" s="58">
        <v>0</v>
      </c>
      <c r="H57" s="58">
        <v>1.5917610661071765E-2</v>
      </c>
      <c r="I57" s="58">
        <v>0.13791665057455518</v>
      </c>
      <c r="J57" s="58">
        <v>1.9349390247833699E-2</v>
      </c>
      <c r="K57" s="58">
        <v>0</v>
      </c>
      <c r="L57" s="58">
        <v>0</v>
      </c>
      <c r="M57" s="58">
        <v>4.3676347938507911E-3</v>
      </c>
      <c r="N57" s="58">
        <v>1.7758872215689774E-2</v>
      </c>
      <c r="O57" s="58">
        <v>2.0871812398664297E-3</v>
      </c>
      <c r="P57" s="58">
        <v>3.1089589587331032E-2</v>
      </c>
      <c r="Q57" s="58">
        <v>6.2628108383061223E-2</v>
      </c>
      <c r="R57" s="58">
        <v>8.7838479395032439E-4</v>
      </c>
      <c r="S57" s="69">
        <f t="shared" si="5"/>
        <v>1.7002380332127032E-2</v>
      </c>
    </row>
    <row r="58" spans="1:19" x14ac:dyDescent="0.3">
      <c r="A58" s="89"/>
      <c r="B58" s="96" t="s">
        <v>175</v>
      </c>
      <c r="C58" s="56">
        <v>0.27486884282624013</v>
      </c>
      <c r="D58" s="56">
        <v>0.29191173768349044</v>
      </c>
      <c r="E58" s="56">
        <v>0.25832229030222126</v>
      </c>
      <c r="F58" s="56">
        <v>0.32098321193099172</v>
      </c>
      <c r="G58" s="56">
        <v>0.46295676534620406</v>
      </c>
      <c r="H58" s="56">
        <v>0.30144335276816564</v>
      </c>
      <c r="I58" s="56">
        <v>0.22924972763070933</v>
      </c>
      <c r="J58" s="56">
        <v>0.25969907924432012</v>
      </c>
      <c r="K58" s="56">
        <v>0.28093761320923794</v>
      </c>
      <c r="L58" s="56">
        <v>0.17808886934755663</v>
      </c>
      <c r="M58" s="56">
        <v>0.31141818431461987</v>
      </c>
      <c r="N58" s="56">
        <v>0.25502863984067531</v>
      </c>
      <c r="O58" s="56">
        <v>0.16806188582893081</v>
      </c>
      <c r="P58" s="56">
        <v>0.31616692518094514</v>
      </c>
      <c r="Q58" s="56">
        <v>0.32176137461817389</v>
      </c>
      <c r="R58" s="56">
        <v>0.26762868621339875</v>
      </c>
      <c r="S58" s="35">
        <f t="shared" si="5"/>
        <v>0.29349928421158061</v>
      </c>
    </row>
    <row r="59" spans="1:19" x14ac:dyDescent="0.3">
      <c r="A59" s="89"/>
      <c r="B59" s="96" t="s">
        <v>176</v>
      </c>
      <c r="C59" s="56">
        <v>0</v>
      </c>
      <c r="D59" s="56">
        <v>0</v>
      </c>
      <c r="E59" s="56">
        <v>0</v>
      </c>
      <c r="F59" s="56">
        <v>0</v>
      </c>
      <c r="G59" s="56">
        <v>0</v>
      </c>
      <c r="H59" s="56">
        <v>0</v>
      </c>
      <c r="I59" s="56">
        <v>0</v>
      </c>
      <c r="J59" s="56">
        <v>0</v>
      </c>
      <c r="K59" s="56">
        <v>2.6943638228902607E-3</v>
      </c>
      <c r="L59" s="56">
        <v>4.8623273575166659E-2</v>
      </c>
      <c r="M59" s="56">
        <v>2.8392492324185125E-2</v>
      </c>
      <c r="N59" s="56">
        <v>8.7548124431733789E-3</v>
      </c>
      <c r="O59" s="56">
        <v>3.1307718597996448E-3</v>
      </c>
      <c r="P59" s="56">
        <v>8.8690379209479808E-3</v>
      </c>
      <c r="Q59" s="56">
        <v>0</v>
      </c>
      <c r="R59" s="56">
        <v>3.6551860436990708E-3</v>
      </c>
      <c r="S59" s="35">
        <f t="shared" si="5"/>
        <v>4.586670821892248E-3</v>
      </c>
    </row>
    <row r="60" spans="1:19" x14ac:dyDescent="0.3">
      <c r="A60" s="89"/>
      <c r="B60" s="96" t="s">
        <v>177</v>
      </c>
      <c r="C60" s="56">
        <v>2.8265087422598666E-2</v>
      </c>
      <c r="D60" s="56">
        <v>6.8734953454925821E-2</v>
      </c>
      <c r="E60" s="56">
        <v>3.1370852731075378E-2</v>
      </c>
      <c r="F60" s="56">
        <v>0</v>
      </c>
      <c r="G60" s="56">
        <v>8.6125571265835255E-2</v>
      </c>
      <c r="H60" s="56">
        <v>0.1721093199034677</v>
      </c>
      <c r="I60" s="56">
        <v>2.5407666671348476E-2</v>
      </c>
      <c r="J60" s="56">
        <v>0.10894245627241682</v>
      </c>
      <c r="K60" s="56">
        <v>7.8890009325476435E-2</v>
      </c>
      <c r="L60" s="56">
        <v>0.10817770065168691</v>
      </c>
      <c r="M60" s="56">
        <v>7.8661328939573671E-2</v>
      </c>
      <c r="N60" s="56">
        <v>7.9261900059533763E-2</v>
      </c>
      <c r="O60" s="56">
        <v>9.0144649287499268E-2</v>
      </c>
      <c r="P60" s="56">
        <v>6.6028647663667492E-2</v>
      </c>
      <c r="Q60" s="56">
        <v>9.4060600012977877E-2</v>
      </c>
      <c r="R60" s="56">
        <v>6.0700285525946307E-2</v>
      </c>
      <c r="S60" s="35">
        <f t="shared" si="5"/>
        <v>6.9540563740450811E-2</v>
      </c>
    </row>
    <row r="61" spans="1:19" x14ac:dyDescent="0.3">
      <c r="A61" s="89"/>
      <c r="B61" s="96" t="s">
        <v>178</v>
      </c>
      <c r="C61" s="7">
        <v>8.5231017967216979E-2</v>
      </c>
      <c r="D61" s="7">
        <v>0</v>
      </c>
      <c r="E61" s="7">
        <v>2.3938032215707991E-2</v>
      </c>
      <c r="F61" s="7">
        <v>0</v>
      </c>
      <c r="G61" s="7">
        <v>0</v>
      </c>
      <c r="H61" s="7">
        <v>0</v>
      </c>
      <c r="I61" s="7">
        <v>3.1800145893304689E-2</v>
      </c>
      <c r="J61" s="7">
        <v>0</v>
      </c>
      <c r="K61" s="7">
        <v>0</v>
      </c>
      <c r="L61" s="7">
        <v>0</v>
      </c>
      <c r="M61" s="7">
        <v>7.2709351596927574E-3</v>
      </c>
      <c r="N61" s="7">
        <v>0</v>
      </c>
      <c r="O61" s="7">
        <v>1.7120038424413252E-2</v>
      </c>
      <c r="P61" s="7">
        <v>3.2306983250326563E-3</v>
      </c>
      <c r="Q61" s="7">
        <v>3.7770840469965733E-2</v>
      </c>
      <c r="R61" s="7">
        <v>0</v>
      </c>
      <c r="S61" s="35">
        <f t="shared" si="5"/>
        <v>2.1992438067014654E-2</v>
      </c>
    </row>
    <row r="62" spans="1:19" x14ac:dyDescent="0.3">
      <c r="A62" s="89"/>
      <c r="B62" s="96" t="s">
        <v>179</v>
      </c>
      <c r="C62" s="7">
        <v>0.16505910741965676</v>
      </c>
      <c r="D62" s="7">
        <v>0</v>
      </c>
      <c r="E62" s="7">
        <v>0</v>
      </c>
      <c r="F62" s="7">
        <v>0</v>
      </c>
      <c r="G62" s="7">
        <v>0</v>
      </c>
      <c r="H62" s="7">
        <v>5.291261443028418E-2</v>
      </c>
      <c r="I62" s="7">
        <v>1.5627823230385727E-2</v>
      </c>
      <c r="J62" s="7">
        <v>4.0253151282930097E-2</v>
      </c>
      <c r="K62" s="7">
        <v>8.4207227910559675E-3</v>
      </c>
      <c r="L62" s="7">
        <v>1.555486970110106E-2</v>
      </c>
      <c r="M62" s="7">
        <v>0</v>
      </c>
      <c r="N62" s="7">
        <v>1.2958279683430874E-2</v>
      </c>
      <c r="O62" s="7">
        <v>6.0302450432980206E-3</v>
      </c>
      <c r="P62" s="7">
        <v>2.1652445475842535E-2</v>
      </c>
      <c r="Q62" s="7">
        <v>0</v>
      </c>
      <c r="R62" s="7">
        <v>0.1120447861383292</v>
      </c>
      <c r="S62" s="35">
        <f t="shared" si="5"/>
        <v>4.6196007101259873E-2</v>
      </c>
    </row>
    <row r="63" spans="1:19" x14ac:dyDescent="0.3">
      <c r="A63" s="89"/>
      <c r="B63" s="103" t="s">
        <v>180</v>
      </c>
      <c r="C63" s="57">
        <v>0.55342405563571251</v>
      </c>
      <c r="D63" s="58">
        <v>0.36064669113841624</v>
      </c>
      <c r="E63" s="58">
        <v>0.31363117524900463</v>
      </c>
      <c r="F63" s="58">
        <v>0.32098321193099172</v>
      </c>
      <c r="G63" s="58">
        <v>0.54908233661203931</v>
      </c>
      <c r="H63" s="58">
        <v>0.52646528710191753</v>
      </c>
      <c r="I63" s="58">
        <v>0.30208536342574827</v>
      </c>
      <c r="J63" s="58">
        <v>0.40889468679966706</v>
      </c>
      <c r="K63" s="58">
        <v>0.37094270914866057</v>
      </c>
      <c r="L63" s="58">
        <v>0.35044471327551124</v>
      </c>
      <c r="M63" s="58">
        <v>0.4257429407380714</v>
      </c>
      <c r="N63" s="58">
        <v>0.35600363202681334</v>
      </c>
      <c r="O63" s="58">
        <v>0.28448759044394095</v>
      </c>
      <c r="P63" s="58">
        <v>0.41594775456643579</v>
      </c>
      <c r="Q63" s="58">
        <v>0.45359281510111749</v>
      </c>
      <c r="R63" s="58">
        <v>0.44402894392137332</v>
      </c>
      <c r="S63" s="69">
        <f t="shared" si="5"/>
        <v>0.4358149639421981</v>
      </c>
    </row>
    <row r="64" spans="1:19" x14ac:dyDescent="0.3">
      <c r="A64" s="89"/>
      <c r="B64" s="96" t="s">
        <v>181</v>
      </c>
      <c r="C64" s="7">
        <v>1.7255894380074775E-2</v>
      </c>
      <c r="D64" s="7">
        <v>9.7441050576964061E-3</v>
      </c>
      <c r="E64" s="7">
        <v>5.1832549305126333E-2</v>
      </c>
      <c r="F64" s="7">
        <v>3.4834048891105002E-2</v>
      </c>
      <c r="G64" s="7">
        <v>8.1421555734990849E-3</v>
      </c>
      <c r="H64" s="7">
        <v>3.5012790618656212E-2</v>
      </c>
      <c r="I64" s="7">
        <v>3.4116765135317563E-2</v>
      </c>
      <c r="J64" s="7">
        <v>1.561018617359322E-2</v>
      </c>
      <c r="K64" s="7">
        <v>9.3594051201571667E-3</v>
      </c>
      <c r="L64" s="7">
        <v>3.8112065504767333E-2</v>
      </c>
      <c r="M64" s="7">
        <v>8.8569617824696897E-3</v>
      </c>
      <c r="N64" s="7">
        <v>1.181450416273894E-2</v>
      </c>
      <c r="O64" s="7">
        <v>3.6556631552720535E-2</v>
      </c>
      <c r="P64" s="7">
        <v>6.1876085959729918E-2</v>
      </c>
      <c r="Q64" s="7">
        <v>3.1717025189009304E-2</v>
      </c>
      <c r="R64" s="7">
        <v>2.4221276465414329E-2</v>
      </c>
      <c r="S64" s="35">
        <f t="shared" si="5"/>
        <v>2.2993360755301593E-2</v>
      </c>
    </row>
    <row r="65" spans="1:19" x14ac:dyDescent="0.3">
      <c r="A65" s="89"/>
      <c r="B65" s="96" t="s">
        <v>182</v>
      </c>
      <c r="C65" s="7">
        <v>0</v>
      </c>
      <c r="D65" s="7">
        <v>0</v>
      </c>
      <c r="E65" s="7">
        <v>0</v>
      </c>
      <c r="F65" s="7">
        <v>0</v>
      </c>
      <c r="G65" s="7">
        <v>0</v>
      </c>
      <c r="H65" s="7">
        <v>0</v>
      </c>
      <c r="I65" s="7">
        <v>0</v>
      </c>
      <c r="J65" s="7">
        <v>0</v>
      </c>
      <c r="K65" s="7">
        <v>0</v>
      </c>
      <c r="L65" s="7">
        <v>0</v>
      </c>
      <c r="M65" s="7">
        <v>0</v>
      </c>
      <c r="N65" s="7">
        <v>0</v>
      </c>
      <c r="O65" s="7">
        <v>0</v>
      </c>
      <c r="P65" s="7">
        <v>0</v>
      </c>
      <c r="Q65" s="7">
        <v>0</v>
      </c>
      <c r="R65" s="7">
        <v>0</v>
      </c>
      <c r="S65" s="35">
        <f t="shared" si="5"/>
        <v>0</v>
      </c>
    </row>
    <row r="66" spans="1:19" x14ac:dyDescent="0.3">
      <c r="A66" s="89"/>
      <c r="B66" s="103" t="s">
        <v>183</v>
      </c>
      <c r="C66" s="57">
        <v>1.7255894380074775E-2</v>
      </c>
      <c r="D66" s="58">
        <v>9.7441050576964061E-3</v>
      </c>
      <c r="E66" s="58">
        <v>5.1832549305126333E-2</v>
      </c>
      <c r="F66" s="58">
        <v>3.4834048891105002E-2</v>
      </c>
      <c r="G66" s="58">
        <v>8.1421555734990849E-3</v>
      </c>
      <c r="H66" s="58">
        <v>3.5012790618656212E-2</v>
      </c>
      <c r="I66" s="58">
        <v>3.4116765135317563E-2</v>
      </c>
      <c r="J66" s="58">
        <v>1.561018617359322E-2</v>
      </c>
      <c r="K66" s="58">
        <v>9.3594051201571667E-3</v>
      </c>
      <c r="L66" s="58">
        <v>3.8112065504767333E-2</v>
      </c>
      <c r="M66" s="58">
        <v>8.8569617824696897E-3</v>
      </c>
      <c r="N66" s="58">
        <v>1.181450416273894E-2</v>
      </c>
      <c r="O66" s="58">
        <v>3.6556631552720535E-2</v>
      </c>
      <c r="P66" s="58">
        <v>6.1876085959729918E-2</v>
      </c>
      <c r="Q66" s="58">
        <v>3.1717025189009304E-2</v>
      </c>
      <c r="R66" s="58">
        <v>2.4221276465414329E-2</v>
      </c>
      <c r="S66" s="69">
        <f t="shared" si="5"/>
        <v>2.2993360755301593E-2</v>
      </c>
    </row>
    <row r="67" spans="1:19" x14ac:dyDescent="0.3">
      <c r="A67" s="89"/>
      <c r="B67" s="96"/>
      <c r="C67" s="11"/>
      <c r="D67" s="11"/>
      <c r="E67" s="11"/>
      <c r="F67" s="11"/>
      <c r="G67" s="11"/>
      <c r="H67" s="11"/>
      <c r="I67" s="11"/>
      <c r="J67" s="11"/>
      <c r="K67" s="11"/>
      <c r="L67" s="11"/>
      <c r="M67" s="11"/>
      <c r="N67" s="11"/>
      <c r="O67" s="11"/>
      <c r="P67" s="11"/>
      <c r="Q67" s="11"/>
      <c r="R67" s="11"/>
      <c r="S67" s="40"/>
    </row>
    <row r="68" spans="1:19" x14ac:dyDescent="0.3">
      <c r="A68" s="95" t="s">
        <v>137</v>
      </c>
      <c r="B68" s="96"/>
      <c r="C68" s="7"/>
      <c r="D68" s="7"/>
      <c r="E68" s="7"/>
      <c r="F68" s="7"/>
      <c r="G68" s="7"/>
      <c r="H68" s="7"/>
      <c r="I68" s="7"/>
      <c r="J68" s="7"/>
      <c r="K68" s="7"/>
      <c r="L68" s="7"/>
      <c r="M68" s="7"/>
      <c r="N68" s="7"/>
      <c r="O68" s="7"/>
      <c r="P68" s="7"/>
      <c r="Q68" s="7"/>
      <c r="R68" s="7"/>
      <c r="S68" s="35"/>
    </row>
    <row r="69" spans="1:19" x14ac:dyDescent="0.3">
      <c r="A69" s="89"/>
      <c r="B69" s="97" t="s">
        <v>198</v>
      </c>
      <c r="C69" s="7">
        <v>9.9408623125748163E-2</v>
      </c>
      <c r="D69" s="7">
        <v>0.24545772605741464</v>
      </c>
      <c r="E69" s="7">
        <v>0.15875282778016761</v>
      </c>
      <c r="F69" s="7">
        <v>0.58737101975398875</v>
      </c>
      <c r="G69" s="7">
        <v>0.1018407447057582</v>
      </c>
      <c r="H69" s="7">
        <v>7.8036260971387189E-2</v>
      </c>
      <c r="I69" s="7">
        <v>0.10075252255076744</v>
      </c>
      <c r="J69" s="7">
        <v>0.15218444649795149</v>
      </c>
      <c r="K69" s="7">
        <v>0.13354501070504893</v>
      </c>
      <c r="L69" s="7">
        <v>-0.34825438241493911</v>
      </c>
      <c r="M69" s="7">
        <v>7.6740289648830395E-2</v>
      </c>
      <c r="N69" s="7">
        <v>-2.8180529912554504</v>
      </c>
      <c r="O69" s="7">
        <v>0.54147429828668803</v>
      </c>
      <c r="P69" s="7">
        <v>0.1983431974068833</v>
      </c>
      <c r="Q69" s="7">
        <v>0.15304030221898859</v>
      </c>
      <c r="R69" s="7">
        <v>7.8436669229224182E-2</v>
      </c>
      <c r="S69" s="35">
        <f t="shared" ref="S69:S78" si="6">SUMPRODUCT(C69:R69,$C$92:$R$92)/SUM($C$92:$R$92)</f>
        <v>4.2191499796666601E-2</v>
      </c>
    </row>
    <row r="70" spans="1:19" x14ac:dyDescent="0.3">
      <c r="A70" s="89"/>
      <c r="B70" s="97" t="s">
        <v>199</v>
      </c>
      <c r="C70" s="7">
        <v>0.12471632770675299</v>
      </c>
      <c r="D70" s="7">
        <v>2.4637116596608513E-2</v>
      </c>
      <c r="E70" s="7">
        <v>0.34837654345299179</v>
      </c>
      <c r="F70" s="7">
        <v>0</v>
      </c>
      <c r="G70" s="7">
        <v>0.40041638132620999</v>
      </c>
      <c r="H70" s="7">
        <v>3.5698153665501192E-2</v>
      </c>
      <c r="I70" s="7">
        <v>2.7192734053429816E-2</v>
      </c>
      <c r="J70" s="7">
        <v>3.1155797856681378E-2</v>
      </c>
      <c r="K70" s="7">
        <v>8.739749471643421E-2</v>
      </c>
      <c r="L70" s="7">
        <v>0</v>
      </c>
      <c r="M70" s="7">
        <v>0.50913227616265744</v>
      </c>
      <c r="N70" s="7">
        <v>2.5547851257658974E-2</v>
      </c>
      <c r="O70" s="7">
        <v>2.4350447798441682E-2</v>
      </c>
      <c r="P70" s="7">
        <v>4.733640737167822E-2</v>
      </c>
      <c r="Q70" s="7">
        <v>0.10182738481173624</v>
      </c>
      <c r="R70" s="7">
        <v>0.1180755015832172</v>
      </c>
      <c r="S70" s="35">
        <f t="shared" si="6"/>
        <v>0.14163351082116041</v>
      </c>
    </row>
    <row r="71" spans="1:19" x14ac:dyDescent="0.3">
      <c r="A71" s="89"/>
      <c r="B71" s="97" t="s">
        <v>185</v>
      </c>
      <c r="C71" s="7">
        <v>8.1176699041497588E-2</v>
      </c>
      <c r="D71" s="7">
        <v>0.20619483719812207</v>
      </c>
      <c r="E71" s="7">
        <v>0.17038653784274982</v>
      </c>
      <c r="F71" s="7">
        <v>0.15360835691277622</v>
      </c>
      <c r="G71" s="7">
        <v>0</v>
      </c>
      <c r="H71" s="7">
        <v>8.9862676869877478E-2</v>
      </c>
      <c r="I71" s="7">
        <v>0.12499476643751146</v>
      </c>
      <c r="J71" s="7">
        <v>0.24636857099879442</v>
      </c>
      <c r="K71" s="7">
        <v>8.9570482658967915E-2</v>
      </c>
      <c r="L71" s="7">
        <v>0.30915814430087085</v>
      </c>
      <c r="M71" s="7">
        <v>0.12591454347192446</v>
      </c>
      <c r="N71" s="7">
        <v>0.16294232596637886</v>
      </c>
      <c r="O71" s="7">
        <v>0.45902333417762453</v>
      </c>
      <c r="P71" s="7">
        <v>0.18849718455797473</v>
      </c>
      <c r="Q71" s="7">
        <v>0.21453806318166144</v>
      </c>
      <c r="R71" s="7">
        <v>0.272326660956827</v>
      </c>
      <c r="S71" s="35">
        <f t="shared" si="6"/>
        <v>0.15428457497387998</v>
      </c>
    </row>
    <row r="72" spans="1:19" x14ac:dyDescent="0.3">
      <c r="A72" s="89"/>
      <c r="B72" s="97" t="s">
        <v>186</v>
      </c>
      <c r="C72" s="7">
        <v>0.4550200774057292</v>
      </c>
      <c r="D72" s="7">
        <v>0.56305251733469908</v>
      </c>
      <c r="E72" s="7">
        <v>0.41470729683385971</v>
      </c>
      <c r="F72" s="7">
        <v>0.46723219897290552</v>
      </c>
      <c r="G72" s="7">
        <v>0.55591903024616374</v>
      </c>
      <c r="H72" s="7">
        <v>0.56359794655181894</v>
      </c>
      <c r="I72" s="7">
        <v>0.503542751465622</v>
      </c>
      <c r="J72" s="7">
        <v>0.4581230505788158</v>
      </c>
      <c r="K72" s="7">
        <v>0.32296786410951983</v>
      </c>
      <c r="L72" s="7">
        <v>0.40636676298977797</v>
      </c>
      <c r="M72" s="7">
        <v>0.49763811726350682</v>
      </c>
      <c r="N72" s="7">
        <v>0.46640406503311566</v>
      </c>
      <c r="O72" s="7">
        <v>0.44162319990793808</v>
      </c>
      <c r="P72" s="7">
        <v>0.52294494887866838</v>
      </c>
      <c r="Q72" s="7">
        <v>0.79894825032149919</v>
      </c>
      <c r="R72" s="7">
        <v>0.45872974975261538</v>
      </c>
      <c r="S72" s="35">
        <f t="shared" si="6"/>
        <v>0.50192984421874909</v>
      </c>
    </row>
    <row r="73" spans="1:19" x14ac:dyDescent="0.3">
      <c r="A73" s="89"/>
      <c r="B73" s="97" t="s">
        <v>187</v>
      </c>
      <c r="C73" s="7">
        <v>0.16068803481719021</v>
      </c>
      <c r="D73" s="7">
        <v>0.28667415267673108</v>
      </c>
      <c r="E73" s="7">
        <v>0.26214344456797262</v>
      </c>
      <c r="F73" s="7">
        <v>0.36857056019627515</v>
      </c>
      <c r="G73" s="7">
        <v>0.17450281729242781</v>
      </c>
      <c r="H73" s="7">
        <v>0.22834783079323367</v>
      </c>
      <c r="I73" s="7">
        <v>0.14662049992395376</v>
      </c>
      <c r="J73" s="7">
        <v>0.22367075237078474</v>
      </c>
      <c r="K73" s="7">
        <v>0.16655892330317273</v>
      </c>
      <c r="L73" s="7">
        <v>0.39273417998901877</v>
      </c>
      <c r="M73" s="7">
        <v>0.17018197798586684</v>
      </c>
      <c r="N73" s="7">
        <v>0.28384908983905832</v>
      </c>
      <c r="O73" s="7">
        <v>0.31559919664480307</v>
      </c>
      <c r="P73" s="7">
        <v>0.35935353425010585</v>
      </c>
      <c r="Q73" s="7">
        <v>0.32377096835390357</v>
      </c>
      <c r="R73" s="7">
        <v>0.17976607902217412</v>
      </c>
      <c r="S73" s="35">
        <f t="shared" si="6"/>
        <v>0.22851109067908765</v>
      </c>
    </row>
    <row r="74" spans="1:19" x14ac:dyDescent="0.3">
      <c r="A74" s="89"/>
      <c r="B74" s="97" t="s">
        <v>209</v>
      </c>
      <c r="C74" s="7">
        <v>1.9326245106052728E-2</v>
      </c>
      <c r="D74" s="7">
        <v>1.5990028577513922E-2</v>
      </c>
      <c r="E74" s="7">
        <v>2.6779087663718726E-2</v>
      </c>
      <c r="F74" s="7">
        <v>6.1996593203143789E-3</v>
      </c>
      <c r="G74" s="7">
        <v>5.5587582057343321E-2</v>
      </c>
      <c r="H74" s="7">
        <v>1.4226849821340851E-2</v>
      </c>
      <c r="I74" s="7">
        <v>3.8882428553223498E-2</v>
      </c>
      <c r="J74" s="7">
        <v>5.0331371548051486E-2</v>
      </c>
      <c r="K74" s="7">
        <v>1.1776710993546812E-2</v>
      </c>
      <c r="L74" s="7">
        <v>0.15217953363614581</v>
      </c>
      <c r="M74" s="7">
        <v>1.9208857823355779E-2</v>
      </c>
      <c r="N74" s="7">
        <v>5.5096122151273325E-2</v>
      </c>
      <c r="O74" s="7">
        <v>3.9652964922062384E-2</v>
      </c>
      <c r="P74" s="7">
        <v>1.4816696663329958E-2</v>
      </c>
      <c r="Q74" s="7">
        <v>3.1446505282366852E-2</v>
      </c>
      <c r="R74" s="7">
        <v>6.9153094138236712E-2</v>
      </c>
      <c r="S74" s="35">
        <f t="shared" si="6"/>
        <v>3.3842577164072851E-2</v>
      </c>
    </row>
    <row r="75" spans="1:19" x14ac:dyDescent="0.3">
      <c r="A75" s="89"/>
      <c r="B75" s="97" t="s">
        <v>193</v>
      </c>
      <c r="C75" s="7">
        <v>0.45027496331816441</v>
      </c>
      <c r="D75" s="7">
        <v>0</v>
      </c>
      <c r="E75" s="7">
        <v>2.5236049319668208</v>
      </c>
      <c r="F75" s="7">
        <v>1.8949274984612605</v>
      </c>
      <c r="G75" s="7">
        <v>0</v>
      </c>
      <c r="H75" s="7">
        <v>1.8791108208081269</v>
      </c>
      <c r="I75" s="7">
        <v>1.2586917813597174</v>
      </c>
      <c r="J75" s="7">
        <v>1.5213408888994209</v>
      </c>
      <c r="K75" s="7">
        <v>1.3324613448914515</v>
      </c>
      <c r="L75" s="7">
        <v>1.1261154406545937</v>
      </c>
      <c r="M75" s="7">
        <v>0</v>
      </c>
      <c r="N75" s="7">
        <v>0.36535919771745762</v>
      </c>
      <c r="O75" s="7">
        <v>0.22943339779231728</v>
      </c>
      <c r="P75" s="7">
        <v>0.272415007084088</v>
      </c>
      <c r="Q75" s="7">
        <v>0.29420657672033312</v>
      </c>
      <c r="R75" s="7">
        <v>0.70753852577925458</v>
      </c>
      <c r="S75" s="35">
        <f t="shared" si="6"/>
        <v>0.69883725943911257</v>
      </c>
    </row>
    <row r="76" spans="1:19" x14ac:dyDescent="0.3">
      <c r="A76" s="89"/>
      <c r="B76" s="97" t="s">
        <v>194</v>
      </c>
      <c r="C76" s="7">
        <v>0.53392907147778179</v>
      </c>
      <c r="D76" s="7">
        <v>1.5178301437052142</v>
      </c>
      <c r="E76" s="7">
        <v>1.3643169913658464</v>
      </c>
      <c r="F76" s="7">
        <v>3.0223786668504538</v>
      </c>
      <c r="G76" s="7">
        <v>0.59362667131567703</v>
      </c>
      <c r="H76" s="7">
        <v>1.4704591670096505</v>
      </c>
      <c r="I76" s="7">
        <v>1.2050411975953355</v>
      </c>
      <c r="J76" s="7">
        <v>1.0995832135346904</v>
      </c>
      <c r="K76" s="7">
        <v>0.33191286253470015</v>
      </c>
      <c r="L76" s="7">
        <v>0.47270544613369669</v>
      </c>
      <c r="M76" s="7">
        <v>0.64817738570316208</v>
      </c>
      <c r="N76" s="7">
        <v>0.31813929117342354</v>
      </c>
      <c r="O76" s="7">
        <v>0.15385656509675386</v>
      </c>
      <c r="P76" s="7">
        <v>4.840099515034737</v>
      </c>
      <c r="Q76" s="7">
        <v>1.9629529645701533</v>
      </c>
      <c r="R76" s="7">
        <v>1.4101223622861014</v>
      </c>
      <c r="S76" s="35">
        <f t="shared" si="6"/>
        <v>1.1967390368601309</v>
      </c>
    </row>
    <row r="77" spans="1:19" x14ac:dyDescent="0.3">
      <c r="A77" s="89"/>
      <c r="B77" s="97" t="s">
        <v>195</v>
      </c>
      <c r="C77" s="7">
        <v>0.48334631146700452</v>
      </c>
      <c r="D77" s="7">
        <v>0.71345453078101906</v>
      </c>
      <c r="E77" s="7">
        <v>0.21298952681988179</v>
      </c>
      <c r="F77" s="7">
        <v>0.38935813180179124</v>
      </c>
      <c r="G77" s="7">
        <v>0.35074177707636195</v>
      </c>
      <c r="H77" s="7">
        <v>6.2839621014660396E-2</v>
      </c>
      <c r="I77" s="7">
        <v>9.5357786927183691E-2</v>
      </c>
      <c r="J77" s="7">
        <v>0.20516256866508145</v>
      </c>
      <c r="K77" s="7">
        <v>0.61373654551789092</v>
      </c>
      <c r="L77" s="7">
        <v>0.47957999653578898</v>
      </c>
      <c r="M77" s="7">
        <v>0.27323923270330547</v>
      </c>
      <c r="N77" s="7">
        <v>0.1874589163988811</v>
      </c>
      <c r="O77" s="7">
        <v>0.13414313828621544</v>
      </c>
      <c r="P77" s="7">
        <v>1.3006339832759806</v>
      </c>
      <c r="Q77" s="7">
        <v>1.5672152683299074</v>
      </c>
      <c r="R77" s="7">
        <v>0.29043838176903358</v>
      </c>
      <c r="S77" s="35">
        <f t="shared" si="6"/>
        <v>0.48880923156682937</v>
      </c>
    </row>
    <row r="78" spans="1:19" ht="17.25" thickBot="1" x14ac:dyDescent="0.35">
      <c r="A78" s="89"/>
      <c r="B78" s="97" t="s">
        <v>727</v>
      </c>
      <c r="C78" s="59">
        <v>2.4078863534659218</v>
      </c>
      <c r="D78" s="59">
        <v>3.5732910529273227</v>
      </c>
      <c r="E78" s="59">
        <v>5.482057188294009</v>
      </c>
      <c r="F78" s="59">
        <v>6.889646092269766</v>
      </c>
      <c r="G78" s="59">
        <v>2.2326350040199419</v>
      </c>
      <c r="H78" s="59">
        <v>4.4221793275055976</v>
      </c>
      <c r="I78" s="59">
        <v>3.5010764688667448</v>
      </c>
      <c r="J78" s="59">
        <v>3.9879206609502718</v>
      </c>
      <c r="K78" s="59">
        <v>3.0899272394307333</v>
      </c>
      <c r="L78" s="59">
        <v>2.990585121824954</v>
      </c>
      <c r="M78" s="59">
        <v>2.3202326807626092</v>
      </c>
      <c r="N78" s="59">
        <v>-0.95325613171820267</v>
      </c>
      <c r="O78" s="59">
        <v>2.339156542912844</v>
      </c>
      <c r="P78" s="59">
        <v>7.7444404745234454</v>
      </c>
      <c r="Q78" s="59">
        <v>5.4479462837905501</v>
      </c>
      <c r="R78" s="59">
        <v>3.5845870245166842</v>
      </c>
      <c r="S78" s="73">
        <f t="shared" si="6"/>
        <v>3.48677862551969</v>
      </c>
    </row>
    <row r="79" spans="1:19" ht="17.25" thickTop="1" x14ac:dyDescent="0.3">
      <c r="A79" s="89"/>
      <c r="B79" s="96"/>
      <c r="C79" s="7"/>
      <c r="D79" s="7"/>
      <c r="E79" s="7"/>
      <c r="F79" s="7"/>
      <c r="G79" s="7"/>
      <c r="H79" s="7"/>
      <c r="I79" s="7"/>
      <c r="J79" s="7"/>
      <c r="K79" s="7"/>
      <c r="L79" s="7"/>
      <c r="M79" s="7"/>
      <c r="N79" s="7"/>
      <c r="O79" s="7"/>
      <c r="P79" s="7"/>
      <c r="Q79" s="7"/>
      <c r="R79" s="7"/>
      <c r="S79" s="35"/>
    </row>
    <row r="80" spans="1:19" x14ac:dyDescent="0.3">
      <c r="A80" s="95" t="s">
        <v>138</v>
      </c>
      <c r="B80" s="96"/>
      <c r="C80" s="7"/>
      <c r="D80" s="7"/>
      <c r="E80" s="7"/>
      <c r="F80" s="7"/>
      <c r="G80" s="7"/>
      <c r="H80" s="7"/>
      <c r="I80" s="7"/>
      <c r="J80" s="7"/>
      <c r="K80" s="7"/>
      <c r="L80" s="7"/>
      <c r="M80" s="7"/>
      <c r="N80" s="7"/>
      <c r="O80" s="7"/>
      <c r="P80" s="7"/>
      <c r="Q80" s="7"/>
      <c r="R80" s="7"/>
      <c r="S80" s="35"/>
    </row>
    <row r="81" spans="1:19" x14ac:dyDescent="0.3">
      <c r="A81" s="89"/>
      <c r="B81" s="97" t="s">
        <v>201</v>
      </c>
      <c r="C81" s="7">
        <v>7.4721722301665711E-2</v>
      </c>
      <c r="D81" s="7">
        <v>9.0168396805267836E-2</v>
      </c>
      <c r="E81" s="7">
        <v>3.1850203596021846E-3</v>
      </c>
      <c r="F81" s="7">
        <v>1.8414507374707675E-2</v>
      </c>
      <c r="G81" s="7">
        <v>8.4011650023261816E-2</v>
      </c>
      <c r="H81" s="7">
        <v>6.6345439710791279E-2</v>
      </c>
      <c r="I81" s="7">
        <v>0.10485220585243445</v>
      </c>
      <c r="J81" s="7">
        <v>4.1633508478356729E-2</v>
      </c>
      <c r="K81" s="7">
        <v>5.3032650848539149E-2</v>
      </c>
      <c r="L81" s="7">
        <v>8.2586905788557749E-3</v>
      </c>
      <c r="M81" s="7">
        <v>0.13398619753536919</v>
      </c>
      <c r="N81" s="7">
        <v>0</v>
      </c>
      <c r="O81" s="7">
        <v>4.7865446503766616E-3</v>
      </c>
      <c r="P81" s="7">
        <v>0.69435425483722368</v>
      </c>
      <c r="Q81" s="7">
        <v>0.17507138997408944</v>
      </c>
      <c r="R81" s="7">
        <v>5.5198925695960174E-2</v>
      </c>
      <c r="S81" s="35">
        <f t="shared" ref="S81:S84" si="7">SUMPRODUCT(C81:R81,$C$92:$R$92)/SUM($C$92:$R$92)</f>
        <v>0.10503959012977408</v>
      </c>
    </row>
    <row r="82" spans="1:19" x14ac:dyDescent="0.3">
      <c r="A82" s="89"/>
      <c r="B82" s="97" t="s">
        <v>202</v>
      </c>
      <c r="C82" s="7">
        <v>1.173228061522342</v>
      </c>
      <c r="D82" s="7">
        <v>2.3300236893295745</v>
      </c>
      <c r="E82" s="7">
        <v>2.8603165138339759</v>
      </c>
      <c r="F82" s="7">
        <v>0</v>
      </c>
      <c r="G82" s="7">
        <v>0.9746403442280791</v>
      </c>
      <c r="H82" s="7">
        <v>4.0450930961689826</v>
      </c>
      <c r="I82" s="7">
        <v>3.6178187252657397</v>
      </c>
      <c r="J82" s="7">
        <v>3.009026904155351</v>
      </c>
      <c r="K82" s="7">
        <v>3.3060113300951306</v>
      </c>
      <c r="L82" s="7">
        <v>1.8340237960894661</v>
      </c>
      <c r="M82" s="7">
        <v>0.52789248031015612</v>
      </c>
      <c r="N82" s="7">
        <v>1.0442433026942894</v>
      </c>
      <c r="O82" s="7">
        <v>0.63766484590736472</v>
      </c>
      <c r="P82" s="7">
        <v>8.1418651865298912</v>
      </c>
      <c r="Q82" s="7">
        <v>6.8573183478694473</v>
      </c>
      <c r="R82" s="7">
        <v>3.0709966177110322</v>
      </c>
      <c r="S82" s="35">
        <f t="shared" si="7"/>
        <v>2.6003084621151382</v>
      </c>
    </row>
    <row r="83" spans="1:19" x14ac:dyDescent="0.3">
      <c r="A83" s="89"/>
      <c r="B83" s="97" t="s">
        <v>728</v>
      </c>
      <c r="C83" s="55">
        <v>1.2479497838240077</v>
      </c>
      <c r="D83" s="55">
        <v>2.4201920861348425</v>
      </c>
      <c r="E83" s="55">
        <v>2.8635015341935781</v>
      </c>
      <c r="F83" s="55">
        <v>1.8414507374707675E-2</v>
      </c>
      <c r="G83" s="55">
        <v>1.0586519942513408</v>
      </c>
      <c r="H83" s="55">
        <v>4.111438535879774</v>
      </c>
      <c r="I83" s="55">
        <v>3.722670931118174</v>
      </c>
      <c r="J83" s="55">
        <v>3.0506604126337078</v>
      </c>
      <c r="K83" s="55">
        <v>3.3590439809436696</v>
      </c>
      <c r="L83" s="55">
        <v>1.8422824866683218</v>
      </c>
      <c r="M83" s="55">
        <v>0.66187867784552534</v>
      </c>
      <c r="N83" s="55">
        <v>1.0442433026942894</v>
      </c>
      <c r="O83" s="55">
        <v>0.64245139055774136</v>
      </c>
      <c r="P83" s="55">
        <v>8.8362194413671151</v>
      </c>
      <c r="Q83" s="55">
        <v>7.0323897378435367</v>
      </c>
      <c r="R83" s="55">
        <v>3.1261955434069923</v>
      </c>
      <c r="S83" s="70">
        <f t="shared" si="7"/>
        <v>2.7053480522449123</v>
      </c>
    </row>
    <row r="84" spans="1:19" ht="17.25" thickBot="1" x14ac:dyDescent="0.35">
      <c r="A84" s="89"/>
      <c r="B84" s="98" t="s">
        <v>729</v>
      </c>
      <c r="C84" s="59">
        <v>1.1599365696419142</v>
      </c>
      <c r="D84" s="59">
        <v>1.1530989667924803</v>
      </c>
      <c r="E84" s="59">
        <v>2.6185556541004309</v>
      </c>
      <c r="F84" s="59">
        <v>6.8712315848950585</v>
      </c>
      <c r="G84" s="59">
        <v>1.173983009768601</v>
      </c>
      <c r="H84" s="59">
        <v>0.31074079162582358</v>
      </c>
      <c r="I84" s="59">
        <v>-0.2215944622514292</v>
      </c>
      <c r="J84" s="59">
        <v>0.93726024831656396</v>
      </c>
      <c r="K84" s="59">
        <v>-0.2691167415129363</v>
      </c>
      <c r="L84" s="59">
        <v>1.1483026351566321</v>
      </c>
      <c r="M84" s="59">
        <v>1.658354002917084</v>
      </c>
      <c r="N84" s="59">
        <v>-1.9974994344124921</v>
      </c>
      <c r="O84" s="59">
        <v>1.6967051523551027</v>
      </c>
      <c r="P84" s="59">
        <v>-1.0917789668436697</v>
      </c>
      <c r="Q84" s="59">
        <v>-1.5844434540529866</v>
      </c>
      <c r="R84" s="59">
        <v>0.45839148110969186</v>
      </c>
      <c r="S84" s="73">
        <f t="shared" si="7"/>
        <v>0.78143057327477716</v>
      </c>
    </row>
    <row r="85" spans="1:19" ht="17.25" thickTop="1" x14ac:dyDescent="0.3">
      <c r="A85" s="89"/>
      <c r="B85" s="96"/>
      <c r="C85" s="7"/>
      <c r="D85" s="7"/>
      <c r="E85" s="7"/>
      <c r="F85" s="7"/>
      <c r="G85" s="7"/>
      <c r="H85" s="7"/>
      <c r="I85" s="7"/>
      <c r="J85" s="7"/>
      <c r="K85" s="7"/>
      <c r="L85" s="7"/>
      <c r="M85" s="7"/>
      <c r="N85" s="7"/>
      <c r="O85" s="7"/>
      <c r="P85" s="7"/>
      <c r="Q85" s="7"/>
      <c r="R85" s="7"/>
      <c r="S85" s="35"/>
    </row>
    <row r="86" spans="1:19" x14ac:dyDescent="0.3">
      <c r="A86" s="95" t="s">
        <v>221</v>
      </c>
      <c r="B86" s="89"/>
      <c r="C86" s="6"/>
      <c r="D86" s="6"/>
      <c r="E86" s="6"/>
      <c r="F86" s="6"/>
      <c r="G86" s="6"/>
      <c r="H86" s="6"/>
      <c r="I86" s="6"/>
      <c r="J86" s="6"/>
      <c r="K86" s="6"/>
      <c r="L86" s="6"/>
      <c r="M86" s="6"/>
      <c r="N86" s="6"/>
      <c r="O86" s="6"/>
      <c r="P86" s="6"/>
      <c r="Q86" s="6"/>
      <c r="R86" s="6"/>
      <c r="S86" s="28"/>
    </row>
    <row r="87" spans="1:19" x14ac:dyDescent="0.3">
      <c r="A87" s="104"/>
      <c r="B87" s="104" t="s">
        <v>224</v>
      </c>
      <c r="C87" s="14">
        <v>877.5</v>
      </c>
      <c r="D87" s="14">
        <v>562.5</v>
      </c>
      <c r="E87" s="14">
        <v>193</v>
      </c>
      <c r="F87" s="14">
        <v>124</v>
      </c>
      <c r="G87" s="14">
        <v>539.5</v>
      </c>
      <c r="H87" s="14">
        <v>311.5</v>
      </c>
      <c r="I87" s="14">
        <v>268.5</v>
      </c>
      <c r="J87" s="14">
        <v>300.5</v>
      </c>
      <c r="K87" s="14">
        <v>173</v>
      </c>
      <c r="L87" s="14">
        <v>120</v>
      </c>
      <c r="M87" s="14">
        <v>367.5</v>
      </c>
      <c r="N87" s="14">
        <v>161</v>
      </c>
      <c r="O87" s="14">
        <v>136.5</v>
      </c>
      <c r="P87" s="14">
        <v>280</v>
      </c>
      <c r="Q87" s="14">
        <v>525</v>
      </c>
      <c r="R87" s="14">
        <v>299</v>
      </c>
      <c r="S87" s="29">
        <f t="shared" ref="S87:S102" si="8">SUMPRODUCT(C87:R87,$C$92:$R$92)/SUM($C$92:$R$92)</f>
        <v>440.67573242725149</v>
      </c>
    </row>
    <row r="88" spans="1:19" x14ac:dyDescent="0.3">
      <c r="A88" s="104"/>
      <c r="B88" s="104" t="s">
        <v>225</v>
      </c>
      <c r="C88" s="14">
        <v>493</v>
      </c>
      <c r="D88" s="14">
        <v>425</v>
      </c>
      <c r="E88" s="14">
        <v>190</v>
      </c>
      <c r="F88" s="14">
        <v>130</v>
      </c>
      <c r="G88" s="14">
        <v>277.5</v>
      </c>
      <c r="H88" s="14">
        <v>192.5</v>
      </c>
      <c r="I88" s="14">
        <v>115.5</v>
      </c>
      <c r="J88" s="14">
        <v>209</v>
      </c>
      <c r="K88" s="14">
        <v>126</v>
      </c>
      <c r="L88" s="14">
        <v>168</v>
      </c>
      <c r="M88" s="14">
        <v>182</v>
      </c>
      <c r="N88" s="14">
        <v>154</v>
      </c>
      <c r="O88" s="14">
        <v>147.5</v>
      </c>
      <c r="P88" s="14">
        <v>240</v>
      </c>
      <c r="Q88" s="14">
        <v>360</v>
      </c>
      <c r="R88" s="14">
        <v>198.5</v>
      </c>
      <c r="S88" s="29">
        <f t="shared" si="8"/>
        <v>279.49295778384487</v>
      </c>
    </row>
    <row r="89" spans="1:19" x14ac:dyDescent="0.3">
      <c r="A89" s="104"/>
      <c r="B89" s="104" t="s">
        <v>226</v>
      </c>
      <c r="C89" s="14">
        <v>0</v>
      </c>
      <c r="D89" s="14">
        <v>10</v>
      </c>
      <c r="E89" s="14">
        <v>16</v>
      </c>
      <c r="F89" s="14">
        <v>0</v>
      </c>
      <c r="G89" s="14">
        <v>120</v>
      </c>
      <c r="H89" s="14">
        <v>0</v>
      </c>
      <c r="I89" s="14">
        <v>19</v>
      </c>
      <c r="J89" s="14">
        <v>68</v>
      </c>
      <c r="K89" s="14">
        <v>0</v>
      </c>
      <c r="L89" s="14">
        <v>33</v>
      </c>
      <c r="M89" s="14">
        <v>0</v>
      </c>
      <c r="N89" s="14">
        <v>34.5</v>
      </c>
      <c r="O89" s="14">
        <v>26</v>
      </c>
      <c r="P89" s="14">
        <v>0</v>
      </c>
      <c r="Q89" s="14">
        <v>0</v>
      </c>
      <c r="R89" s="14">
        <v>112.5</v>
      </c>
      <c r="S89" s="29">
        <f t="shared" si="8"/>
        <v>27.937863253146372</v>
      </c>
    </row>
    <row r="90" spans="1:19" x14ac:dyDescent="0.3">
      <c r="A90" s="104"/>
      <c r="B90" s="104" t="s">
        <v>227</v>
      </c>
      <c r="C90" s="14">
        <v>23.5</v>
      </c>
      <c r="D90" s="14">
        <v>8</v>
      </c>
      <c r="E90" s="14">
        <v>5</v>
      </c>
      <c r="F90" s="14">
        <v>1</v>
      </c>
      <c r="G90" s="14">
        <v>11</v>
      </c>
      <c r="H90" s="14">
        <v>5</v>
      </c>
      <c r="I90" s="14">
        <v>9.5</v>
      </c>
      <c r="J90" s="14">
        <v>7.5</v>
      </c>
      <c r="K90" s="14">
        <v>4</v>
      </c>
      <c r="L90" s="14">
        <v>22</v>
      </c>
      <c r="M90" s="14">
        <v>9</v>
      </c>
      <c r="N90" s="14">
        <v>5.5</v>
      </c>
      <c r="O90" s="14">
        <v>3</v>
      </c>
      <c r="P90" s="14">
        <v>5</v>
      </c>
      <c r="Q90" s="14">
        <v>13</v>
      </c>
      <c r="R90" s="14">
        <v>6</v>
      </c>
      <c r="S90" s="29">
        <f t="shared" si="8"/>
        <v>10.782376021354954</v>
      </c>
    </row>
    <row r="91" spans="1:19" x14ac:dyDescent="0.3">
      <c r="A91" s="104"/>
      <c r="B91" s="104" t="s">
        <v>228</v>
      </c>
      <c r="C91" s="14">
        <v>903236</v>
      </c>
      <c r="D91" s="14">
        <v>471643</v>
      </c>
      <c r="E91" s="14">
        <v>218944.00000000003</v>
      </c>
      <c r="F91" s="14">
        <v>130377</v>
      </c>
      <c r="G91" s="14">
        <v>459639</v>
      </c>
      <c r="H91" s="14">
        <v>257889</v>
      </c>
      <c r="I91" s="14">
        <v>246154</v>
      </c>
      <c r="J91" s="14">
        <v>303223</v>
      </c>
      <c r="K91" s="14">
        <v>236154</v>
      </c>
      <c r="L91" s="14">
        <v>142952</v>
      </c>
      <c r="M91" s="14">
        <v>344608</v>
      </c>
      <c r="N91" s="14">
        <v>164904</v>
      </c>
      <c r="O91" s="14">
        <v>149222</v>
      </c>
      <c r="P91" s="14">
        <v>231537</v>
      </c>
      <c r="Q91" s="14">
        <v>289186</v>
      </c>
      <c r="R91" s="14">
        <v>315084</v>
      </c>
      <c r="S91" s="29">
        <f t="shared" si="8"/>
        <v>413234.5626293681</v>
      </c>
    </row>
    <row r="92" spans="1:19" x14ac:dyDescent="0.3">
      <c r="A92" s="104"/>
      <c r="B92" s="104" t="s">
        <v>210</v>
      </c>
      <c r="C92" s="14">
        <v>896501.10018390091</v>
      </c>
      <c r="D92" s="14">
        <v>465821.55647141871</v>
      </c>
      <c r="E92" s="14">
        <v>216381.53146832547</v>
      </c>
      <c r="F92" s="14">
        <v>122909.97950535122</v>
      </c>
      <c r="G92" s="14">
        <v>451287.84292365256</v>
      </c>
      <c r="H92" s="14">
        <v>257576.34655727522</v>
      </c>
      <c r="I92" s="14">
        <v>248338.3975561753</v>
      </c>
      <c r="J92" s="14">
        <v>304919.16925705434</v>
      </c>
      <c r="K92" s="14">
        <v>248965.94657087399</v>
      </c>
      <c r="L92" s="14">
        <v>137318.07096980436</v>
      </c>
      <c r="M92" s="14">
        <v>343435.30784942355</v>
      </c>
      <c r="N92" s="14">
        <v>160483.16387355136</v>
      </c>
      <c r="O92" s="14">
        <v>143734.52303509525</v>
      </c>
      <c r="P92" s="14">
        <v>249279.58531681984</v>
      </c>
      <c r="Q92" s="14">
        <v>305773.24614165456</v>
      </c>
      <c r="R92" s="14">
        <v>303449.90721676289</v>
      </c>
      <c r="S92" s="29">
        <f t="shared" si="8"/>
        <v>411889.4910184691</v>
      </c>
    </row>
    <row r="93" spans="1:19" x14ac:dyDescent="0.3">
      <c r="A93" s="104"/>
      <c r="B93" s="104" t="s">
        <v>229</v>
      </c>
      <c r="C93" s="53">
        <v>901776</v>
      </c>
      <c r="D93" s="53">
        <v>471643</v>
      </c>
      <c r="E93" s="53">
        <v>217344</v>
      </c>
      <c r="F93" s="53">
        <v>128361</v>
      </c>
      <c r="G93" s="53">
        <v>459639</v>
      </c>
      <c r="H93" s="53">
        <v>257889</v>
      </c>
      <c r="I93" s="53">
        <v>246154</v>
      </c>
      <c r="J93" s="53">
        <v>303103</v>
      </c>
      <c r="K93" s="53">
        <v>236154</v>
      </c>
      <c r="L93" s="53">
        <v>139252</v>
      </c>
      <c r="M93" s="53">
        <v>344608</v>
      </c>
      <c r="N93" s="53">
        <v>164904</v>
      </c>
      <c r="O93" s="53">
        <v>149122</v>
      </c>
      <c r="P93" s="53">
        <v>231537</v>
      </c>
      <c r="Q93" s="53">
        <v>289186</v>
      </c>
      <c r="R93" s="53">
        <v>315084</v>
      </c>
      <c r="S93" s="29">
        <f t="shared" si="8"/>
        <v>412727.59390432196</v>
      </c>
    </row>
    <row r="94" spans="1:19" x14ac:dyDescent="0.3">
      <c r="A94" s="104"/>
      <c r="B94" s="104" t="s">
        <v>230</v>
      </c>
      <c r="C94" s="53">
        <v>895049.57943525515</v>
      </c>
      <c r="D94" s="53">
        <v>465821.55647141871</v>
      </c>
      <c r="E94" s="53">
        <v>214801.06825624866</v>
      </c>
      <c r="F94" s="53">
        <v>120988.89680559003</v>
      </c>
      <c r="G94" s="53">
        <v>451287.84292365256</v>
      </c>
      <c r="H94" s="53">
        <v>257576.34655727522</v>
      </c>
      <c r="I94" s="53">
        <v>248338.3975561753</v>
      </c>
      <c r="J94" s="53">
        <v>304794.42471884127</v>
      </c>
      <c r="K94" s="53">
        <v>248965.94657087399</v>
      </c>
      <c r="L94" s="53">
        <v>133809.24406662566</v>
      </c>
      <c r="M94" s="53">
        <v>343435.30784942355</v>
      </c>
      <c r="N94" s="53">
        <v>160483.16387355136</v>
      </c>
      <c r="O94" s="53">
        <v>143643.85276422318</v>
      </c>
      <c r="P94" s="53">
        <v>249279.58531681984</v>
      </c>
      <c r="Q94" s="53">
        <v>305773.24614165456</v>
      </c>
      <c r="R94" s="53">
        <v>303449.90721676289</v>
      </c>
      <c r="S94" s="29">
        <f t="shared" si="8"/>
        <v>411392.7445690161</v>
      </c>
    </row>
    <row r="95" spans="1:19" x14ac:dyDescent="0.3">
      <c r="A95" s="104"/>
      <c r="B95" s="104" t="s">
        <v>231</v>
      </c>
      <c r="C95" s="53">
        <v>1027.6649572649574</v>
      </c>
      <c r="D95" s="53">
        <v>838.4764444444445</v>
      </c>
      <c r="E95" s="53">
        <v>1126.1347150259066</v>
      </c>
      <c r="F95" s="53">
        <v>1035.1693548387098</v>
      </c>
      <c r="G95" s="53">
        <v>851.97219647822055</v>
      </c>
      <c r="H95" s="53">
        <v>827.89406099518465</v>
      </c>
      <c r="I95" s="53">
        <v>916.77467411545626</v>
      </c>
      <c r="J95" s="53">
        <v>1008.6622296173045</v>
      </c>
      <c r="K95" s="53">
        <v>1365.0520231213873</v>
      </c>
      <c r="L95" s="53">
        <v>1160.4333333333334</v>
      </c>
      <c r="M95" s="53">
        <v>937.70884353741496</v>
      </c>
      <c r="N95" s="53">
        <v>1024.2484472049689</v>
      </c>
      <c r="O95" s="53">
        <v>1092.4688644688645</v>
      </c>
      <c r="P95" s="53">
        <v>826.91785714285709</v>
      </c>
      <c r="Q95" s="53">
        <v>550.83047619047625</v>
      </c>
      <c r="R95" s="53">
        <v>1053.7926421404682</v>
      </c>
      <c r="S95" s="29">
        <f t="shared" si="8"/>
        <v>958.10591063877098</v>
      </c>
    </row>
    <row r="96" spans="1:19" x14ac:dyDescent="0.3">
      <c r="A96" s="104"/>
      <c r="B96" s="104" t="s">
        <v>232</v>
      </c>
      <c r="C96" s="53">
        <v>1019.9995207239375</v>
      </c>
      <c r="D96" s="53">
        <v>828.12721150474431</v>
      </c>
      <c r="E96" s="53">
        <v>1112.9589028821174</v>
      </c>
      <c r="F96" s="53">
        <v>975.7169097225003</v>
      </c>
      <c r="G96" s="53">
        <v>836.49275796784536</v>
      </c>
      <c r="H96" s="53">
        <v>826.89035812929444</v>
      </c>
      <c r="I96" s="53">
        <v>924.91023298389314</v>
      </c>
      <c r="J96" s="53">
        <v>1014.2909308447297</v>
      </c>
      <c r="K96" s="53">
        <v>1439.1095177507168</v>
      </c>
      <c r="L96" s="53">
        <v>1115.0770338885472</v>
      </c>
      <c r="M96" s="53">
        <v>934.5178444882273</v>
      </c>
      <c r="N96" s="53">
        <v>996.78983772392144</v>
      </c>
      <c r="O96" s="53">
        <v>1052.3359176866168</v>
      </c>
      <c r="P96" s="53">
        <v>890.28423327435655</v>
      </c>
      <c r="Q96" s="53">
        <v>582.42523074600865</v>
      </c>
      <c r="R96" s="53">
        <v>1014.882632831983</v>
      </c>
      <c r="S96" s="29">
        <f t="shared" si="8"/>
        <v>955.88796021431631</v>
      </c>
    </row>
    <row r="97" spans="1:19" x14ac:dyDescent="0.3">
      <c r="A97" s="104"/>
      <c r="B97" s="104" t="s">
        <v>233</v>
      </c>
      <c r="C97" s="26">
        <v>3.9350000000000003E-2</v>
      </c>
      <c r="D97" s="26">
        <v>3.7041666666666667E-2</v>
      </c>
      <c r="E97" s="26">
        <v>3.9366666666666661E-2</v>
      </c>
      <c r="F97" s="26">
        <v>3.4638840252887458E-2</v>
      </c>
      <c r="G97" s="26">
        <v>3.5952867222962238E-2</v>
      </c>
      <c r="H97" s="26">
        <v>3.7639658198664376E-2</v>
      </c>
      <c r="I97" s="26">
        <v>3.9899999999999998E-2</v>
      </c>
      <c r="J97" s="26">
        <v>4.0083333333333325E-2</v>
      </c>
      <c r="K97" s="26">
        <v>4.0841666666666672E-2</v>
      </c>
      <c r="L97" s="26">
        <v>3.7666666666666675E-2</v>
      </c>
      <c r="M97" s="26">
        <v>3.7866666666666667E-2</v>
      </c>
      <c r="N97" s="26">
        <v>3.8449999999999998E-2</v>
      </c>
      <c r="O97" s="26">
        <v>3.6924999999999999E-2</v>
      </c>
      <c r="P97" s="26">
        <v>4.1759008541210112E-2</v>
      </c>
      <c r="Q97" s="26">
        <v>4.2358333333333331E-2</v>
      </c>
      <c r="R97" s="26">
        <v>3.7778456999309297E-2</v>
      </c>
      <c r="S97" s="42">
        <f t="shared" si="8"/>
        <v>3.8715169900155541E-2</v>
      </c>
    </row>
    <row r="98" spans="1:19" x14ac:dyDescent="0.3">
      <c r="A98" s="104"/>
      <c r="B98" s="104" t="s">
        <v>234</v>
      </c>
      <c r="C98" s="15">
        <v>3.9534044512304174</v>
      </c>
      <c r="D98" s="15">
        <v>3.739354857672577</v>
      </c>
      <c r="E98" s="15">
        <v>3.9830845119645941</v>
      </c>
      <c r="F98" s="15">
        <v>3.6287548984219282</v>
      </c>
      <c r="G98" s="15">
        <v>3.6591191761382422</v>
      </c>
      <c r="H98" s="15">
        <v>3.7619448095733197</v>
      </c>
      <c r="I98" s="15">
        <v>3.9312408375316239</v>
      </c>
      <c r="J98" s="15">
        <v>3.9587575059355622</v>
      </c>
      <c r="K98" s="15">
        <v>3.838171899256003</v>
      </c>
      <c r="L98" s="15">
        <v>3.9174725962928112</v>
      </c>
      <c r="M98" s="15">
        <v>3.7980204428249773</v>
      </c>
      <c r="N98" s="15">
        <v>3.9527609917998707</v>
      </c>
      <c r="O98" s="15">
        <v>3.8440298011431304</v>
      </c>
      <c r="P98" s="15">
        <v>3.8292523246232633</v>
      </c>
      <c r="Q98" s="15">
        <v>3.9846652883279199</v>
      </c>
      <c r="R98" s="15">
        <v>3.9271160466981034</v>
      </c>
      <c r="S98" s="43">
        <f t="shared" si="8"/>
        <v>3.8604583242994583</v>
      </c>
    </row>
    <row r="99" spans="1:19" x14ac:dyDescent="0.3">
      <c r="A99" s="104"/>
      <c r="B99" s="104" t="s">
        <v>235</v>
      </c>
      <c r="C99" s="26">
        <v>3.3050000000000003E-2</v>
      </c>
      <c r="D99" s="26">
        <v>3.4066666666666669E-2</v>
      </c>
      <c r="E99" s="26">
        <v>3.2691666666666667E-2</v>
      </c>
      <c r="F99" s="26">
        <v>3.31666139794803E-2</v>
      </c>
      <c r="G99" s="26">
        <v>3.4110036251517005E-2</v>
      </c>
      <c r="H99" s="26">
        <v>3.4171209665804524E-2</v>
      </c>
      <c r="I99" s="26">
        <v>3.3774999999999999E-2</v>
      </c>
      <c r="J99" s="26">
        <v>3.3516666666666667E-2</v>
      </c>
      <c r="K99" s="26">
        <v>3.5891666666666676E-2</v>
      </c>
      <c r="L99" s="26">
        <v>3.2150000000000005E-2</v>
      </c>
      <c r="M99" s="26">
        <v>3.3916666666666664E-2</v>
      </c>
      <c r="N99" s="26">
        <v>3.2370833333333328E-2</v>
      </c>
      <c r="O99" s="26">
        <v>3.2516666666666666E-2</v>
      </c>
      <c r="P99" s="26">
        <v>3.6736181589551331E-2</v>
      </c>
      <c r="Q99" s="26">
        <v>3.5074999999999995E-2</v>
      </c>
      <c r="R99" s="26">
        <v>3.2127378904625865E-2</v>
      </c>
      <c r="S99" s="42">
        <f t="shared" si="8"/>
        <v>3.3761237675301828E-2</v>
      </c>
    </row>
    <row r="100" spans="1:19" x14ac:dyDescent="0.3">
      <c r="A100" s="104"/>
      <c r="B100" s="104" t="s">
        <v>236</v>
      </c>
      <c r="C100" s="15">
        <v>3.3251582729664246</v>
      </c>
      <c r="D100" s="15">
        <v>3.4296185047804304</v>
      </c>
      <c r="E100" s="15">
        <v>3.3106738445075226</v>
      </c>
      <c r="F100" s="15">
        <v>3.4835933672873303</v>
      </c>
      <c r="G100" s="15">
        <v>3.4687750280586047</v>
      </c>
      <c r="H100" s="15">
        <v>3.4185941829258741</v>
      </c>
      <c r="I100" s="15">
        <v>3.3359745337512718</v>
      </c>
      <c r="J100" s="15">
        <v>3.3225458814822013</v>
      </c>
      <c r="K100" s="15">
        <v>3.3813939279456728</v>
      </c>
      <c r="L100" s="15">
        <v>3.3426936947063193</v>
      </c>
      <c r="M100" s="15">
        <v>3.4009885946616434</v>
      </c>
      <c r="N100" s="15">
        <v>3.3254722932836844</v>
      </c>
      <c r="O100" s="15">
        <v>3.3785351615313015</v>
      </c>
      <c r="P100" s="15">
        <v>3.3857468483055344</v>
      </c>
      <c r="Q100" s="15">
        <v>3.3099023958791256</v>
      </c>
      <c r="R100" s="15">
        <v>3.3379875093402087</v>
      </c>
      <c r="S100" s="43">
        <f t="shared" si="8"/>
        <v>3.3705177329123197</v>
      </c>
    </row>
    <row r="101" spans="1:19" x14ac:dyDescent="0.3">
      <c r="A101" s="104"/>
      <c r="B101" s="104" t="s">
        <v>237</v>
      </c>
      <c r="C101" s="16">
        <v>58</v>
      </c>
      <c r="D101" s="16">
        <v>387</v>
      </c>
      <c r="E101" s="16">
        <v>106</v>
      </c>
      <c r="F101" s="16">
        <v>157</v>
      </c>
      <c r="G101" s="16">
        <v>0</v>
      </c>
      <c r="H101" s="16">
        <v>80</v>
      </c>
      <c r="I101" s="16">
        <v>65</v>
      </c>
      <c r="J101" s="16">
        <v>110</v>
      </c>
      <c r="K101" s="16">
        <v>40</v>
      </c>
      <c r="L101" s="16">
        <v>64</v>
      </c>
      <c r="M101" s="16">
        <v>280</v>
      </c>
      <c r="N101" s="16">
        <v>88</v>
      </c>
      <c r="O101" s="16">
        <v>216</v>
      </c>
      <c r="P101" s="16">
        <v>240</v>
      </c>
      <c r="Q101" s="16">
        <v>185</v>
      </c>
      <c r="R101" s="16">
        <v>92</v>
      </c>
      <c r="S101" s="44">
        <f t="shared" si="8"/>
        <v>133.68196898194526</v>
      </c>
    </row>
    <row r="102" spans="1:19" x14ac:dyDescent="0.3">
      <c r="A102" s="104"/>
      <c r="B102" s="104" t="s">
        <v>238</v>
      </c>
      <c r="C102" s="16">
        <v>58</v>
      </c>
      <c r="D102" s="16">
        <v>316</v>
      </c>
      <c r="E102" s="16">
        <v>106</v>
      </c>
      <c r="F102" s="16">
        <v>81</v>
      </c>
      <c r="G102" s="16">
        <v>0</v>
      </c>
      <c r="H102" s="16">
        <v>60</v>
      </c>
      <c r="I102" s="16">
        <v>56</v>
      </c>
      <c r="J102" s="16">
        <v>110</v>
      </c>
      <c r="K102" s="16">
        <v>40</v>
      </c>
      <c r="L102" s="16">
        <v>64</v>
      </c>
      <c r="M102" s="16">
        <v>75</v>
      </c>
      <c r="N102" s="16">
        <v>71</v>
      </c>
      <c r="O102" s="16">
        <v>173</v>
      </c>
      <c r="P102" s="16">
        <v>160</v>
      </c>
      <c r="Q102" s="16">
        <v>185</v>
      </c>
      <c r="R102" s="16">
        <v>92</v>
      </c>
      <c r="S102" s="44">
        <f t="shared" si="8"/>
        <v>102.98776130688566</v>
      </c>
    </row>
    <row r="103" spans="1:19" x14ac:dyDescent="0.3">
      <c r="A103" s="104"/>
      <c r="B103" s="104"/>
      <c r="C103" s="16"/>
      <c r="D103" s="16"/>
      <c r="E103" s="16"/>
      <c r="F103" s="16"/>
      <c r="G103" s="16"/>
      <c r="H103" s="16"/>
      <c r="I103" s="16"/>
      <c r="J103" s="16"/>
      <c r="K103" s="16"/>
      <c r="L103" s="16"/>
      <c r="M103" s="16"/>
      <c r="N103" s="16"/>
      <c r="O103" s="16"/>
      <c r="P103" s="16"/>
      <c r="Q103" s="16"/>
      <c r="R103" s="16"/>
      <c r="S103" s="44"/>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row>
    <row r="105" spans="1:19" x14ac:dyDescent="0.3">
      <c r="A105" s="104"/>
      <c r="B105" s="89" t="s">
        <v>186</v>
      </c>
      <c r="C105" s="60">
        <v>475</v>
      </c>
      <c r="D105" s="60">
        <v>475</v>
      </c>
      <c r="E105" s="60">
        <v>475</v>
      </c>
      <c r="F105" s="60">
        <v>475</v>
      </c>
      <c r="G105" s="60">
        <v>475</v>
      </c>
      <c r="H105" s="60">
        <v>475</v>
      </c>
      <c r="I105" s="60">
        <v>475</v>
      </c>
      <c r="J105" s="60">
        <v>475</v>
      </c>
      <c r="K105" s="60">
        <v>475</v>
      </c>
      <c r="L105" s="60">
        <v>475</v>
      </c>
      <c r="M105" s="60">
        <v>475</v>
      </c>
      <c r="N105" s="60">
        <v>475</v>
      </c>
      <c r="O105" s="60">
        <v>475</v>
      </c>
      <c r="P105" s="60">
        <v>475</v>
      </c>
      <c r="Q105" s="60">
        <v>475</v>
      </c>
      <c r="R105" s="60">
        <v>475</v>
      </c>
      <c r="S105" s="45">
        <f t="shared" ref="S105:S111" si="9">SUMPRODUCT(C105:R105,$C$92:$R$92)/SUM($C$92:$R$92)</f>
        <v>475</v>
      </c>
    </row>
    <row r="106" spans="1:19" x14ac:dyDescent="0.3">
      <c r="A106" s="104"/>
      <c r="B106" s="89" t="s">
        <v>731</v>
      </c>
      <c r="C106" s="60">
        <v>415.38461538461536</v>
      </c>
      <c r="D106" s="60">
        <v>415.38461538461536</v>
      </c>
      <c r="E106" s="60">
        <v>415.38461538461536</v>
      </c>
      <c r="F106" s="60">
        <v>415.38461538461536</v>
      </c>
      <c r="G106" s="60">
        <v>415.38461538461536</v>
      </c>
      <c r="H106" s="60">
        <v>415.38461538461536</v>
      </c>
      <c r="I106" s="60">
        <v>415.38461538461536</v>
      </c>
      <c r="J106" s="60">
        <v>415.38461538461536</v>
      </c>
      <c r="K106" s="60">
        <v>415.38461538461536</v>
      </c>
      <c r="L106" s="60">
        <v>415.38461538461536</v>
      </c>
      <c r="M106" s="60">
        <v>415.38461538461536</v>
      </c>
      <c r="N106" s="60">
        <v>415.38461538461536</v>
      </c>
      <c r="O106" s="60">
        <v>415.38461538461536</v>
      </c>
      <c r="P106" s="60">
        <v>415.38461538461536</v>
      </c>
      <c r="Q106" s="60">
        <v>415.38461538461536</v>
      </c>
      <c r="R106" s="60">
        <v>415.38461538461536</v>
      </c>
      <c r="S106" s="45">
        <f t="shared" si="9"/>
        <v>415.38461538461524</v>
      </c>
    </row>
    <row r="107" spans="1:19" x14ac:dyDescent="0.3">
      <c r="A107" s="104"/>
      <c r="B107" s="89" t="s">
        <v>96</v>
      </c>
      <c r="C107" s="60">
        <v>415.625</v>
      </c>
      <c r="D107" s="60">
        <v>415.625</v>
      </c>
      <c r="E107" s="60">
        <v>415.625</v>
      </c>
      <c r="F107" s="60">
        <v>415.625</v>
      </c>
      <c r="G107" s="60">
        <v>415.625</v>
      </c>
      <c r="H107" s="60">
        <v>415.625</v>
      </c>
      <c r="I107" s="60">
        <v>415.625</v>
      </c>
      <c r="J107" s="60">
        <v>415.625</v>
      </c>
      <c r="K107" s="60">
        <v>415.625</v>
      </c>
      <c r="L107" s="60">
        <v>415.625</v>
      </c>
      <c r="M107" s="60">
        <v>415.625</v>
      </c>
      <c r="N107" s="60">
        <v>415.625</v>
      </c>
      <c r="O107" s="60">
        <v>415.625</v>
      </c>
      <c r="P107" s="60">
        <v>415.625</v>
      </c>
      <c r="Q107" s="60">
        <v>415.625</v>
      </c>
      <c r="R107" s="60">
        <v>415.625</v>
      </c>
      <c r="S107" s="45">
        <f t="shared" si="9"/>
        <v>415.62500000000006</v>
      </c>
    </row>
    <row r="108" spans="1:19" x14ac:dyDescent="0.3">
      <c r="A108" s="104"/>
      <c r="B108" s="89" t="s">
        <v>95</v>
      </c>
      <c r="C108" s="60">
        <v>337.5</v>
      </c>
      <c r="D108" s="60">
        <v>337.5</v>
      </c>
      <c r="E108" s="60">
        <v>337.5</v>
      </c>
      <c r="F108" s="60">
        <v>337.5</v>
      </c>
      <c r="G108" s="60">
        <v>337.5</v>
      </c>
      <c r="H108" s="60">
        <v>337.5</v>
      </c>
      <c r="I108" s="60">
        <v>337.5</v>
      </c>
      <c r="J108" s="60">
        <v>337.5</v>
      </c>
      <c r="K108" s="60">
        <v>337.5</v>
      </c>
      <c r="L108" s="60">
        <v>337.5</v>
      </c>
      <c r="M108" s="60">
        <v>337.5</v>
      </c>
      <c r="N108" s="60">
        <v>337.5</v>
      </c>
      <c r="O108" s="60">
        <v>337.5</v>
      </c>
      <c r="P108" s="60">
        <v>337.5</v>
      </c>
      <c r="Q108" s="60">
        <v>337.5</v>
      </c>
      <c r="R108" s="60">
        <v>337.5</v>
      </c>
      <c r="S108" s="45">
        <f t="shared" si="9"/>
        <v>337.5</v>
      </c>
    </row>
    <row r="109" spans="1:19" x14ac:dyDescent="0.3">
      <c r="A109" s="104"/>
      <c r="B109" s="89" t="s">
        <v>94</v>
      </c>
      <c r="C109" s="60">
        <v>176.09375</v>
      </c>
      <c r="D109" s="60">
        <v>176.09375</v>
      </c>
      <c r="E109" s="60">
        <v>176.09375</v>
      </c>
      <c r="F109" s="60">
        <v>176.09375</v>
      </c>
      <c r="G109" s="60">
        <v>176.09375</v>
      </c>
      <c r="H109" s="60">
        <v>176.09375</v>
      </c>
      <c r="I109" s="60">
        <v>176.09375</v>
      </c>
      <c r="J109" s="60">
        <v>176.09375</v>
      </c>
      <c r="K109" s="60">
        <v>176.09375</v>
      </c>
      <c r="L109" s="60">
        <v>176.09375</v>
      </c>
      <c r="M109" s="60">
        <v>176.09375</v>
      </c>
      <c r="N109" s="60">
        <v>176.09375</v>
      </c>
      <c r="O109" s="60">
        <v>176.09375</v>
      </c>
      <c r="P109" s="60">
        <v>176.09375</v>
      </c>
      <c r="Q109" s="60">
        <v>176.09375</v>
      </c>
      <c r="R109" s="60">
        <v>176.09375</v>
      </c>
      <c r="S109" s="45">
        <f t="shared" si="9"/>
        <v>176.09375000000003</v>
      </c>
    </row>
    <row r="110" spans="1:19" x14ac:dyDescent="0.3">
      <c r="A110" s="89"/>
      <c r="B110" s="89" t="s">
        <v>188</v>
      </c>
      <c r="C110" s="60">
        <v>158.45454545454547</v>
      </c>
      <c r="D110" s="60">
        <v>158.45454545454547</v>
      </c>
      <c r="E110" s="60">
        <v>158.45454545454547</v>
      </c>
      <c r="F110" s="60">
        <v>158.45454545454547</v>
      </c>
      <c r="G110" s="60">
        <v>158.45454545454547</v>
      </c>
      <c r="H110" s="60">
        <v>158.45454545454547</v>
      </c>
      <c r="I110" s="60">
        <v>158.45454545454547</v>
      </c>
      <c r="J110" s="60">
        <v>158.45454545454547</v>
      </c>
      <c r="K110" s="60">
        <v>158.45454545454547</v>
      </c>
      <c r="L110" s="60">
        <v>158.45454545454547</v>
      </c>
      <c r="M110" s="60">
        <v>158.45454545454547</v>
      </c>
      <c r="N110" s="60">
        <v>158.45454545454547</v>
      </c>
      <c r="O110" s="60">
        <v>158.45454545454547</v>
      </c>
      <c r="P110" s="60">
        <v>158.45454545454547</v>
      </c>
      <c r="Q110" s="60">
        <v>158.45454545454547</v>
      </c>
      <c r="R110" s="60">
        <v>158.45454545454547</v>
      </c>
      <c r="S110" s="45">
        <f t="shared" si="9"/>
        <v>158.45454545454547</v>
      </c>
    </row>
    <row r="111" spans="1:19" x14ac:dyDescent="0.3">
      <c r="A111" s="89"/>
      <c r="B111" s="89" t="s">
        <v>239</v>
      </c>
      <c r="C111" s="60">
        <v>761.875</v>
      </c>
      <c r="D111" s="60">
        <v>761.875</v>
      </c>
      <c r="E111" s="60">
        <v>761.875</v>
      </c>
      <c r="F111" s="60">
        <v>761.875</v>
      </c>
      <c r="G111" s="60">
        <v>761.875</v>
      </c>
      <c r="H111" s="60">
        <v>761.875</v>
      </c>
      <c r="I111" s="60">
        <v>761.875</v>
      </c>
      <c r="J111" s="60">
        <v>761.875</v>
      </c>
      <c r="K111" s="60">
        <v>761.875</v>
      </c>
      <c r="L111" s="60">
        <v>761.875</v>
      </c>
      <c r="M111" s="60">
        <v>761.875</v>
      </c>
      <c r="N111" s="60">
        <v>761.875</v>
      </c>
      <c r="O111" s="60">
        <v>761.875</v>
      </c>
      <c r="P111" s="60">
        <v>761.875</v>
      </c>
      <c r="Q111" s="60">
        <v>761.875</v>
      </c>
      <c r="R111" s="60">
        <v>761.875</v>
      </c>
      <c r="S111" s="45">
        <f t="shared" si="9"/>
        <v>761.87499999999989</v>
      </c>
    </row>
    <row r="112" spans="1:19" x14ac:dyDescent="0.3">
      <c r="A112" s="89"/>
      <c r="B112" s="89"/>
      <c r="C112" s="16"/>
      <c r="D112" s="7"/>
      <c r="E112" s="7"/>
      <c r="F112" s="7"/>
      <c r="G112" s="7"/>
      <c r="H112" s="7"/>
      <c r="I112" s="7"/>
      <c r="J112" s="7"/>
      <c r="K112" s="7"/>
      <c r="L112" s="7"/>
      <c r="M112" s="7"/>
      <c r="N112" s="7"/>
      <c r="O112" s="7"/>
      <c r="P112" s="7"/>
      <c r="Q112" s="7"/>
      <c r="R112" s="7"/>
      <c r="S112" s="35"/>
    </row>
    <row r="113" spans="1:19" x14ac:dyDescent="0.3">
      <c r="A113" s="95" t="s">
        <v>223</v>
      </c>
      <c r="B113" s="96"/>
      <c r="C113" s="7"/>
      <c r="D113" s="7"/>
      <c r="E113" s="7"/>
      <c r="F113" s="7"/>
      <c r="G113" s="7"/>
      <c r="H113" s="7"/>
      <c r="I113" s="7"/>
      <c r="J113" s="7"/>
      <c r="K113" s="7"/>
      <c r="L113" s="7"/>
      <c r="M113" s="7"/>
      <c r="N113" s="7"/>
      <c r="O113" s="7"/>
      <c r="P113" s="7"/>
      <c r="Q113" s="7"/>
      <c r="R113" s="7"/>
      <c r="S113" s="35"/>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row>
    <row r="115" spans="1:19" x14ac:dyDescent="0.3">
      <c r="A115" s="105"/>
      <c r="B115" s="97" t="s">
        <v>241</v>
      </c>
      <c r="C115" s="18">
        <v>263.84400288461541</v>
      </c>
      <c r="D115" s="18">
        <v>115.8299022033097</v>
      </c>
      <c r="E115" s="18">
        <v>48.703384782608694</v>
      </c>
      <c r="F115" s="18">
        <v>98.519581945098054</v>
      </c>
      <c r="G115" s="18">
        <v>0</v>
      </c>
      <c r="H115" s="18">
        <v>65.146521029281274</v>
      </c>
      <c r="I115" s="18">
        <v>41.587561854510312</v>
      </c>
      <c r="J115" s="18">
        <v>203.49891487889275</v>
      </c>
      <c r="K115" s="18">
        <v>357.12025989304811</v>
      </c>
      <c r="L115" s="18">
        <v>83.239284210526321</v>
      </c>
      <c r="M115" s="18">
        <v>58.371797653056994</v>
      </c>
      <c r="N115" s="18">
        <v>43.511447656488542</v>
      </c>
      <c r="O115" s="18">
        <v>30.871238484210526</v>
      </c>
      <c r="P115" s="18">
        <v>18.493344248730963</v>
      </c>
      <c r="Q115" s="18">
        <v>210.43425000000002</v>
      </c>
      <c r="R115" s="18">
        <v>81.109213055303712</v>
      </c>
      <c r="S115" s="43">
        <f t="shared" ref="S115:S118" si="10">SUMPRODUCT(C115:R115,$C$92:$R$92)/SUM($C$92:$R$92)</f>
        <v>129.25286599975635</v>
      </c>
    </row>
    <row r="116" spans="1:19" x14ac:dyDescent="0.3">
      <c r="A116" s="105"/>
      <c r="B116" s="97" t="s">
        <v>242</v>
      </c>
      <c r="C116" s="18">
        <v>5270.4567307692305</v>
      </c>
      <c r="D116" s="18">
        <v>3430.0874704491725</v>
      </c>
      <c r="E116" s="18">
        <v>1897.5742753623188</v>
      </c>
      <c r="F116" s="18">
        <v>2673.3333333333335</v>
      </c>
      <c r="G116" s="18">
        <v>1881.4648093841643</v>
      </c>
      <c r="H116" s="18">
        <v>5835.11091393079</v>
      </c>
      <c r="I116" s="18">
        <v>3217.6881443298971</v>
      </c>
      <c r="J116" s="18">
        <v>4782.4740484429067</v>
      </c>
      <c r="K116" s="18">
        <v>4751.1479500891264</v>
      </c>
      <c r="L116" s="18">
        <v>2768.7719298245615</v>
      </c>
      <c r="M116" s="18">
        <v>4217</v>
      </c>
      <c r="N116" s="18">
        <v>1708.5801526717557</v>
      </c>
      <c r="O116" s="18">
        <v>1923.3034055727553</v>
      </c>
      <c r="P116" s="18">
        <v>2302.7868020304568</v>
      </c>
      <c r="Q116" s="18">
        <v>2263.25</v>
      </c>
      <c r="R116" s="18">
        <v>4241.3780598368085</v>
      </c>
      <c r="S116" s="43">
        <f t="shared" si="10"/>
        <v>3662.6520964444344</v>
      </c>
    </row>
    <row r="117" spans="1:19" x14ac:dyDescent="0.3">
      <c r="A117" s="105"/>
      <c r="B117" s="97" t="s">
        <v>243</v>
      </c>
      <c r="C117" s="18">
        <v>271.71994326923078</v>
      </c>
      <c r="D117" s="18">
        <v>1243.6943159768321</v>
      </c>
      <c r="E117" s="18">
        <v>253.47897989130433</v>
      </c>
      <c r="F117" s="18">
        <v>167.01116152941177</v>
      </c>
      <c r="G117" s="18">
        <v>0</v>
      </c>
      <c r="H117" s="18">
        <v>271.44383762200533</v>
      </c>
      <c r="I117" s="18">
        <v>155.51854111275776</v>
      </c>
      <c r="J117" s="18">
        <v>45.965763667820077</v>
      </c>
      <c r="K117" s="18">
        <v>279.7286631016043</v>
      </c>
      <c r="L117" s="18">
        <v>1287.5360842105263</v>
      </c>
      <c r="M117" s="18">
        <v>2.1460219725388603</v>
      </c>
      <c r="N117" s="18">
        <v>102.82709298564886</v>
      </c>
      <c r="O117" s="18">
        <v>44.889959673684217</v>
      </c>
      <c r="P117" s="18">
        <v>0</v>
      </c>
      <c r="Q117" s="18">
        <v>153.77887500000003</v>
      </c>
      <c r="R117" s="18">
        <v>180.65233816863102</v>
      </c>
      <c r="S117" s="43">
        <f t="shared" si="10"/>
        <v>286.81900926460696</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0"/>
        <v>0</v>
      </c>
    </row>
    <row r="119" spans="1:19" x14ac:dyDescent="0.3">
      <c r="A119" s="105"/>
      <c r="B119" s="97" t="s">
        <v>241</v>
      </c>
      <c r="C119" s="18">
        <v>0</v>
      </c>
      <c r="D119" s="18">
        <v>0</v>
      </c>
      <c r="E119" s="18">
        <v>0</v>
      </c>
      <c r="F119" s="18">
        <v>0</v>
      </c>
      <c r="G119" s="18">
        <v>0</v>
      </c>
      <c r="H119" s="18">
        <v>0</v>
      </c>
      <c r="I119" s="18">
        <v>0</v>
      </c>
      <c r="J119" s="18">
        <v>0</v>
      </c>
      <c r="K119" s="18">
        <v>0</v>
      </c>
      <c r="L119" s="18">
        <v>0</v>
      </c>
      <c r="M119" s="18">
        <v>1.1249301450777205</v>
      </c>
      <c r="N119" s="18">
        <v>2.1940648854961831</v>
      </c>
      <c r="O119" s="18">
        <v>0</v>
      </c>
      <c r="P119" s="18">
        <v>0</v>
      </c>
      <c r="Q119" s="18">
        <v>0</v>
      </c>
      <c r="R119" s="18">
        <v>0</v>
      </c>
      <c r="S119" s="43"/>
    </row>
    <row r="120" spans="1:19" x14ac:dyDescent="0.3">
      <c r="A120" s="105"/>
      <c r="B120" s="97" t="s">
        <v>242</v>
      </c>
      <c r="C120" s="18">
        <v>4654.7980769230771</v>
      </c>
      <c r="D120" s="18">
        <v>250</v>
      </c>
      <c r="E120" s="18">
        <v>0</v>
      </c>
      <c r="F120" s="18">
        <v>86.764705882352942</v>
      </c>
      <c r="G120" s="18">
        <v>3769.0740469208213</v>
      </c>
      <c r="H120" s="18">
        <v>0</v>
      </c>
      <c r="I120" s="18">
        <v>670.13917525773195</v>
      </c>
      <c r="J120" s="18">
        <v>0</v>
      </c>
      <c r="K120" s="18">
        <v>90</v>
      </c>
      <c r="L120" s="18">
        <v>278.10526315789474</v>
      </c>
      <c r="M120" s="18">
        <v>264.02072538860102</v>
      </c>
      <c r="N120" s="18">
        <v>1735.8473282442749</v>
      </c>
      <c r="O120" s="18">
        <v>1365.9164086687306</v>
      </c>
      <c r="P120" s="18">
        <v>3800</v>
      </c>
      <c r="Q120" s="18">
        <v>287.875</v>
      </c>
      <c r="R120" s="18">
        <v>0</v>
      </c>
      <c r="S120" s="43">
        <f t="shared" ref="S120:S123" si="11">SUMPRODUCT(C120:R120,$C$92:$R$92)/SUM($C$92:$R$92)</f>
        <v>1612.1678268396943</v>
      </c>
    </row>
    <row r="121" spans="1:19" x14ac:dyDescent="0.3">
      <c r="A121" s="105"/>
      <c r="B121" s="97" t="s">
        <v>243</v>
      </c>
      <c r="C121" s="18">
        <v>29.534776442307695</v>
      </c>
      <c r="D121" s="18">
        <v>319.18834042553192</v>
      </c>
      <c r="E121" s="18">
        <v>0</v>
      </c>
      <c r="F121" s="18">
        <v>0</v>
      </c>
      <c r="G121" s="18">
        <v>0</v>
      </c>
      <c r="H121" s="18">
        <v>39.482740017746231</v>
      </c>
      <c r="I121" s="18">
        <v>133.73255184587629</v>
      </c>
      <c r="J121" s="18">
        <v>0</v>
      </c>
      <c r="K121" s="18">
        <v>0</v>
      </c>
      <c r="L121" s="18">
        <v>183.27915789473684</v>
      </c>
      <c r="M121" s="18">
        <v>60.084770174922284</v>
      </c>
      <c r="N121" s="18">
        <v>50.80894518412213</v>
      </c>
      <c r="O121" s="18">
        <v>54.713754050526319</v>
      </c>
      <c r="P121" s="18">
        <v>89.753809314585439</v>
      </c>
      <c r="Q121" s="18">
        <v>10.5217125</v>
      </c>
      <c r="R121" s="18">
        <v>0</v>
      </c>
      <c r="S121" s="43">
        <f t="shared" si="11"/>
        <v>63.003399233807279</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1"/>
        <v>0</v>
      </c>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v>0</v>
      </c>
      <c r="R123" s="18">
        <v>0</v>
      </c>
      <c r="S123" s="43">
        <f t="shared" si="11"/>
        <v>0</v>
      </c>
    </row>
    <row r="124" spans="1:19" x14ac:dyDescent="0.3">
      <c r="A124" s="105"/>
      <c r="B124" s="97" t="s">
        <v>242</v>
      </c>
      <c r="C124" s="18">
        <v>576</v>
      </c>
      <c r="D124" s="18">
        <v>1092</v>
      </c>
      <c r="E124" s="18">
        <v>0</v>
      </c>
      <c r="F124" s="18">
        <v>40</v>
      </c>
      <c r="G124" s="18">
        <v>756</v>
      </c>
      <c r="H124" s="18">
        <v>0</v>
      </c>
      <c r="I124" s="18">
        <v>0</v>
      </c>
      <c r="J124" s="18">
        <v>966.67214532871969</v>
      </c>
      <c r="K124" s="18">
        <v>267.47950089126562</v>
      </c>
      <c r="L124" s="18">
        <v>0</v>
      </c>
      <c r="M124" s="18">
        <v>480</v>
      </c>
      <c r="N124" s="18">
        <v>0</v>
      </c>
      <c r="O124" s="18">
        <v>0</v>
      </c>
      <c r="P124" s="18">
        <v>32.918781725888323</v>
      </c>
      <c r="Q124" s="18">
        <v>547</v>
      </c>
      <c r="R124" s="18">
        <v>0</v>
      </c>
      <c r="S124" s="43"/>
    </row>
    <row r="125" spans="1:19" x14ac:dyDescent="0.3">
      <c r="A125" s="105"/>
      <c r="B125" s="97" t="s">
        <v>243</v>
      </c>
      <c r="C125" s="18">
        <v>0</v>
      </c>
      <c r="D125" s="18">
        <v>0</v>
      </c>
      <c r="E125" s="18">
        <v>0</v>
      </c>
      <c r="F125" s="18">
        <v>0</v>
      </c>
      <c r="G125" s="18">
        <v>0</v>
      </c>
      <c r="H125" s="18">
        <v>0</v>
      </c>
      <c r="I125" s="18">
        <v>0</v>
      </c>
      <c r="J125" s="18">
        <v>424.40234221453289</v>
      </c>
      <c r="K125" s="18">
        <v>0</v>
      </c>
      <c r="L125" s="18">
        <v>0</v>
      </c>
      <c r="M125" s="18">
        <v>0</v>
      </c>
      <c r="N125" s="18">
        <v>0</v>
      </c>
      <c r="O125" s="18">
        <v>0</v>
      </c>
      <c r="P125" s="18">
        <v>0</v>
      </c>
      <c r="Q125" s="18">
        <v>0</v>
      </c>
      <c r="R125" s="18">
        <v>0</v>
      </c>
      <c r="S125" s="43">
        <f t="shared" ref="S125:S143" si="12">SUMPRODUCT(C125:R125,$C$92:$R$92)/SUM($C$92:$R$92)</f>
        <v>26.648214208507707</v>
      </c>
    </row>
    <row r="126" spans="1:19" x14ac:dyDescent="0.3">
      <c r="A126" s="105"/>
      <c r="B126" s="107" t="s">
        <v>246</v>
      </c>
      <c r="C126" s="19">
        <v>11066.353530288461</v>
      </c>
      <c r="D126" s="19">
        <v>6450.8000290548471</v>
      </c>
      <c r="E126" s="19">
        <v>2199.7566400362321</v>
      </c>
      <c r="F126" s="19">
        <v>3065.6287826901967</v>
      </c>
      <c r="G126" s="19">
        <v>6406.5388563049855</v>
      </c>
      <c r="H126" s="19">
        <v>6211.1840125998224</v>
      </c>
      <c r="I126" s="19">
        <v>4218.6659744007729</v>
      </c>
      <c r="J126" s="19">
        <v>6423.0132145328726</v>
      </c>
      <c r="K126" s="19">
        <v>5745.4763739750433</v>
      </c>
      <c r="L126" s="19">
        <v>4600.9317192982462</v>
      </c>
      <c r="M126" s="19">
        <v>5082.7482453341972</v>
      </c>
      <c r="N126" s="19">
        <v>3643.7690316277863</v>
      </c>
      <c r="O126" s="19">
        <v>3419.6947664499071</v>
      </c>
      <c r="P126" s="19">
        <v>6243.9527373196615</v>
      </c>
      <c r="Q126" s="19">
        <v>3472.8598375000001</v>
      </c>
      <c r="R126" s="19">
        <v>4503.1396110607429</v>
      </c>
      <c r="S126" s="43">
        <f t="shared" si="12"/>
        <v>6207.5364658083308</v>
      </c>
    </row>
    <row r="127" spans="1:19" x14ac:dyDescent="0.3">
      <c r="A127" s="105"/>
      <c r="B127" s="108" t="s">
        <v>247</v>
      </c>
      <c r="C127" s="20">
        <v>3.6887845100961538</v>
      </c>
      <c r="D127" s="20">
        <v>2.1502666763516158</v>
      </c>
      <c r="E127" s="20">
        <v>0.73325221334541069</v>
      </c>
      <c r="F127" s="20">
        <v>1.0218762608967322</v>
      </c>
      <c r="G127" s="20">
        <v>2.1355129521016618</v>
      </c>
      <c r="H127" s="20">
        <v>2.0703946708666074</v>
      </c>
      <c r="I127" s="20">
        <v>1.4062219914669243</v>
      </c>
      <c r="J127" s="20">
        <v>2.1410044048442907</v>
      </c>
      <c r="K127" s="20">
        <v>1.9151587913250145</v>
      </c>
      <c r="L127" s="20">
        <v>1.5336439064327487</v>
      </c>
      <c r="M127" s="20">
        <v>1.6942494151113991</v>
      </c>
      <c r="N127" s="20">
        <v>1.2145896772092621</v>
      </c>
      <c r="O127" s="20">
        <v>1.1398982554833024</v>
      </c>
      <c r="P127" s="20">
        <v>2.0813175791065537</v>
      </c>
      <c r="Q127" s="20">
        <v>1.1576199458333334</v>
      </c>
      <c r="R127" s="20">
        <v>1.5010465370202477</v>
      </c>
      <c r="S127" s="43">
        <f t="shared" si="12"/>
        <v>2.0691788219361102</v>
      </c>
    </row>
    <row r="128" spans="1:19" ht="17.25" thickBot="1" x14ac:dyDescent="0.35">
      <c r="A128" s="89"/>
      <c r="B128" s="108" t="s">
        <v>248</v>
      </c>
      <c r="C128" s="21">
        <v>81.011427814066252</v>
      </c>
      <c r="D128" s="21">
        <v>72.211439569251311</v>
      </c>
      <c r="E128" s="21">
        <v>98.36612265653234</v>
      </c>
      <c r="F128" s="21">
        <v>40.092910204703067</v>
      </c>
      <c r="G128" s="21">
        <v>70.441755376152642</v>
      </c>
      <c r="H128" s="21">
        <v>41.469765834463047</v>
      </c>
      <c r="I128" s="21">
        <v>58.866570395265711</v>
      </c>
      <c r="J128" s="21">
        <v>47.472916382475518</v>
      </c>
      <c r="K128" s="21">
        <v>43.332515942211657</v>
      </c>
      <c r="L128" s="21">
        <v>29.845709379653368</v>
      </c>
      <c r="M128" s="21">
        <v>67.568821289680514</v>
      </c>
      <c r="N128" s="21">
        <v>44.043176853571993</v>
      </c>
      <c r="O128" s="21">
        <v>42.031389598057778</v>
      </c>
      <c r="P128" s="21">
        <v>39.923361979807034</v>
      </c>
      <c r="Q128" s="21">
        <v>88.046526623363775</v>
      </c>
      <c r="R128" s="21">
        <v>67.386297877911758</v>
      </c>
      <c r="S128" s="43">
        <f t="shared" si="12"/>
        <v>64.364793254264441</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2"/>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2"/>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2"/>
        <v>0</v>
      </c>
    </row>
    <row r="132" spans="1:19" x14ac:dyDescent="0.3">
      <c r="A132" s="89"/>
      <c r="B132" s="97" t="s">
        <v>241</v>
      </c>
      <c r="C132" s="17">
        <v>51.614802884615379</v>
      </c>
      <c r="D132" s="17">
        <v>16.047070203309694</v>
      </c>
      <c r="E132" s="17">
        <v>3.0841847826086961</v>
      </c>
      <c r="F132" s="17">
        <v>4.4648211450980391</v>
      </c>
      <c r="G132" s="17">
        <v>0</v>
      </c>
      <c r="H132" s="17">
        <v>20.028921029281282</v>
      </c>
      <c r="I132" s="17">
        <v>1.8733595045103093</v>
      </c>
      <c r="J132" s="17">
        <v>45.449314878892743</v>
      </c>
      <c r="K132" s="17">
        <v>115.60045989304811</v>
      </c>
      <c r="L132" s="17">
        <v>29.600384210526318</v>
      </c>
      <c r="M132" s="17">
        <v>15.299049973056997</v>
      </c>
      <c r="N132" s="17">
        <v>6.5821946564885492</v>
      </c>
      <c r="O132" s="17">
        <v>8.4684636842105263</v>
      </c>
      <c r="P132" s="17">
        <v>6.022720748730964</v>
      </c>
      <c r="Q132" s="17">
        <v>27.550250000000002</v>
      </c>
      <c r="R132" s="17">
        <v>10.555213055303716</v>
      </c>
      <c r="S132" s="43">
        <f t="shared" si="12"/>
        <v>26.347475967565032</v>
      </c>
    </row>
    <row r="133" spans="1:19" x14ac:dyDescent="0.3">
      <c r="A133" s="89"/>
      <c r="B133" s="97" t="s">
        <v>242</v>
      </c>
      <c r="C133" s="17">
        <v>590.45673076923072</v>
      </c>
      <c r="D133" s="17">
        <v>514.08747044917266</v>
      </c>
      <c r="E133" s="17">
        <v>254.57427536231884</v>
      </c>
      <c r="F133" s="17">
        <v>133.33333333333334</v>
      </c>
      <c r="G133" s="17">
        <v>4.4648093841642229</v>
      </c>
      <c r="H133" s="17">
        <v>1355.1109139307898</v>
      </c>
      <c r="I133" s="17">
        <v>96.688144329896915</v>
      </c>
      <c r="J133" s="17">
        <v>1092.4740484429067</v>
      </c>
      <c r="K133" s="17">
        <v>1197.1479500891264</v>
      </c>
      <c r="L133" s="17">
        <v>313.77192982456143</v>
      </c>
      <c r="M133" s="17">
        <v>0</v>
      </c>
      <c r="N133" s="17">
        <v>304.58015267175574</v>
      </c>
      <c r="O133" s="17">
        <v>49.303405572755423</v>
      </c>
      <c r="P133" s="17">
        <v>2235.7868020304568</v>
      </c>
      <c r="Q133" s="17">
        <v>1118.25</v>
      </c>
      <c r="R133" s="17">
        <v>1161.3780598368087</v>
      </c>
      <c r="S133" s="43">
        <f t="shared" si="12"/>
        <v>658.39208228646521</v>
      </c>
    </row>
    <row r="134" spans="1:19" x14ac:dyDescent="0.3">
      <c r="A134" s="89"/>
      <c r="B134" s="97" t="s">
        <v>243</v>
      </c>
      <c r="C134" s="17">
        <v>53.155543269230769</v>
      </c>
      <c r="D134" s="17">
        <v>172.30136277683218</v>
      </c>
      <c r="E134" s="17">
        <v>16.051779891304349</v>
      </c>
      <c r="F134" s="17">
        <v>7.5687995294117645</v>
      </c>
      <c r="G134" s="17">
        <v>0</v>
      </c>
      <c r="H134" s="17">
        <v>83.453837622005324</v>
      </c>
      <c r="I134" s="17">
        <v>7.0055113627577326</v>
      </c>
      <c r="J134" s="17">
        <v>10.265963667820072</v>
      </c>
      <c r="K134" s="17">
        <v>90.548663101604276</v>
      </c>
      <c r="L134" s="17">
        <v>457.8554842105263</v>
      </c>
      <c r="M134" s="17">
        <v>0.56246507253886024</v>
      </c>
      <c r="N134" s="17">
        <v>15.555169465648856</v>
      </c>
      <c r="O134" s="17">
        <v>12.314018223684213</v>
      </c>
      <c r="P134" s="17">
        <v>0</v>
      </c>
      <c r="Q134" s="17">
        <v>20.132874999999999</v>
      </c>
      <c r="R134" s="17">
        <v>23.509338168631007</v>
      </c>
      <c r="S134" s="43">
        <f t="shared" si="12"/>
        <v>53.921004854109462</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x14ac:dyDescent="0.3">
      <c r="A136" s="89"/>
      <c r="B136" s="97" t="s">
        <v>241</v>
      </c>
      <c r="C136" s="17">
        <v>0</v>
      </c>
      <c r="D136" s="17">
        <v>0</v>
      </c>
      <c r="E136" s="17">
        <v>0</v>
      </c>
      <c r="F136" s="17">
        <v>0</v>
      </c>
      <c r="G136" s="17">
        <v>0</v>
      </c>
      <c r="H136" s="17">
        <v>0</v>
      </c>
      <c r="I136" s="17">
        <v>0</v>
      </c>
      <c r="J136" s="17">
        <v>0</v>
      </c>
      <c r="K136" s="17">
        <v>0</v>
      </c>
      <c r="L136" s="17">
        <v>0</v>
      </c>
      <c r="M136" s="17">
        <v>1.1249301450777205</v>
      </c>
      <c r="N136" s="17">
        <v>2.1940648854961831</v>
      </c>
      <c r="O136" s="17">
        <v>0</v>
      </c>
      <c r="P136" s="17">
        <v>0</v>
      </c>
      <c r="Q136" s="17">
        <v>0</v>
      </c>
      <c r="R136" s="17">
        <v>0</v>
      </c>
      <c r="S136" s="43">
        <f t="shared" si="12"/>
        <v>0.15206435159860515</v>
      </c>
    </row>
    <row r="137" spans="1:19" x14ac:dyDescent="0.3">
      <c r="A137" s="89"/>
      <c r="B137" s="97" t="s">
        <v>242</v>
      </c>
      <c r="C137" s="17">
        <v>1343.7980769230769</v>
      </c>
      <c r="D137" s="17">
        <v>0</v>
      </c>
      <c r="E137" s="17">
        <v>0</v>
      </c>
      <c r="F137" s="17">
        <v>11.76470588235294</v>
      </c>
      <c r="G137" s="17">
        <v>276.0740469208211</v>
      </c>
      <c r="H137" s="17">
        <v>0</v>
      </c>
      <c r="I137" s="17">
        <v>77.139175257731964</v>
      </c>
      <c r="J137" s="17">
        <v>0</v>
      </c>
      <c r="K137" s="17">
        <v>0</v>
      </c>
      <c r="L137" s="17">
        <v>134.10526315789474</v>
      </c>
      <c r="M137" s="17">
        <v>2.0207253886010363</v>
      </c>
      <c r="N137" s="17">
        <v>84.847328244274806</v>
      </c>
      <c r="O137" s="17">
        <v>348.9164086687307</v>
      </c>
      <c r="P137" s="17">
        <v>0</v>
      </c>
      <c r="Q137" s="17">
        <v>287.875</v>
      </c>
      <c r="R137" s="17">
        <v>0</v>
      </c>
      <c r="S137" s="43">
        <f t="shared" si="12"/>
        <v>313.17017242312147</v>
      </c>
    </row>
    <row r="138" spans="1:19" x14ac:dyDescent="0.3">
      <c r="A138" s="89"/>
      <c r="B138" s="97" t="s">
        <v>243</v>
      </c>
      <c r="C138" s="17">
        <v>5.7777764423076921</v>
      </c>
      <c r="D138" s="17">
        <v>44.220340425531923</v>
      </c>
      <c r="E138" s="17">
        <v>0</v>
      </c>
      <c r="F138" s="17">
        <v>0</v>
      </c>
      <c r="G138" s="17">
        <v>0</v>
      </c>
      <c r="H138" s="17">
        <v>12.13874001774623</v>
      </c>
      <c r="I138" s="17">
        <v>6.0241364458762883</v>
      </c>
      <c r="J138" s="17">
        <v>0</v>
      </c>
      <c r="K138" s="17">
        <v>0</v>
      </c>
      <c r="L138" s="17">
        <v>65.175157894736842</v>
      </c>
      <c r="M138" s="17">
        <v>15.748014254922284</v>
      </c>
      <c r="N138" s="17">
        <v>7.686123664122138</v>
      </c>
      <c r="O138" s="17">
        <v>15.008838710526318</v>
      </c>
      <c r="P138" s="17">
        <v>29.230090694585442</v>
      </c>
      <c r="Q138" s="17">
        <v>1.3775124999999999</v>
      </c>
      <c r="R138" s="17">
        <v>0</v>
      </c>
      <c r="S138" s="43">
        <f t="shared" si="12"/>
        <v>11.502436347491303</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v>0</v>
      </c>
      <c r="R140" s="17">
        <v>0</v>
      </c>
      <c r="S140" s="43">
        <f t="shared" si="12"/>
        <v>0</v>
      </c>
    </row>
    <row r="141" spans="1:19" x14ac:dyDescent="0.3">
      <c r="A141" s="89"/>
      <c r="B141" s="104" t="s">
        <v>242</v>
      </c>
      <c r="C141" s="17">
        <v>0</v>
      </c>
      <c r="D141" s="17">
        <v>0</v>
      </c>
      <c r="E141" s="17">
        <v>0</v>
      </c>
      <c r="F141" s="17">
        <v>0</v>
      </c>
      <c r="G141" s="17">
        <v>0</v>
      </c>
      <c r="H141" s="17">
        <v>0</v>
      </c>
      <c r="I141" s="17">
        <v>0</v>
      </c>
      <c r="J141" s="17">
        <v>33.672145328719729</v>
      </c>
      <c r="K141" s="17">
        <v>11.479500891265596</v>
      </c>
      <c r="L141" s="17">
        <v>0</v>
      </c>
      <c r="M141" s="17">
        <v>0</v>
      </c>
      <c r="N141" s="17">
        <v>0</v>
      </c>
      <c r="O141" s="17">
        <v>0</v>
      </c>
      <c r="P141" s="17">
        <v>2.9187817258883246</v>
      </c>
      <c r="Q141" s="17">
        <v>0</v>
      </c>
      <c r="R141" s="17">
        <v>0</v>
      </c>
      <c r="S141" s="43">
        <f t="shared" si="12"/>
        <v>2.8526315792404544</v>
      </c>
    </row>
    <row r="142" spans="1:19" x14ac:dyDescent="0.3">
      <c r="A142" s="89"/>
      <c r="B142" s="104" t="s">
        <v>243</v>
      </c>
      <c r="C142" s="17">
        <v>0</v>
      </c>
      <c r="D142" s="17">
        <v>0</v>
      </c>
      <c r="E142" s="17">
        <v>0</v>
      </c>
      <c r="F142" s="17">
        <v>0</v>
      </c>
      <c r="G142" s="17">
        <v>0</v>
      </c>
      <c r="H142" s="17">
        <v>0</v>
      </c>
      <c r="I142" s="17">
        <v>0</v>
      </c>
      <c r="J142" s="17">
        <v>94.785742214532888</v>
      </c>
      <c r="K142" s="17">
        <v>0</v>
      </c>
      <c r="L142" s="17">
        <v>0</v>
      </c>
      <c r="M142" s="17">
        <v>0</v>
      </c>
      <c r="N142" s="17">
        <v>0</v>
      </c>
      <c r="O142" s="17">
        <v>0</v>
      </c>
      <c r="P142" s="17">
        <v>0</v>
      </c>
      <c r="Q142" s="17">
        <v>0</v>
      </c>
      <c r="R142" s="17">
        <v>0</v>
      </c>
      <c r="S142" s="43">
        <f t="shared" si="12"/>
        <v>5.9515947750553435</v>
      </c>
    </row>
    <row r="143" spans="1:19" ht="17.25" thickBot="1" x14ac:dyDescent="0.35">
      <c r="A143" s="89"/>
      <c r="B143" s="110" t="s">
        <v>733</v>
      </c>
      <c r="C143" s="87">
        <v>2044.8029302884615</v>
      </c>
      <c r="D143" s="87">
        <v>746.65624385484648</v>
      </c>
      <c r="E143" s="87">
        <v>273.71024003623188</v>
      </c>
      <c r="F143" s="87">
        <v>157.13165989019606</v>
      </c>
      <c r="G143" s="87">
        <v>280.5388563049853</v>
      </c>
      <c r="H143" s="87">
        <v>1470.7324125998225</v>
      </c>
      <c r="I143" s="87">
        <v>188.73032690077318</v>
      </c>
      <c r="J143" s="87">
        <v>1276.6472145328721</v>
      </c>
      <c r="K143" s="87">
        <v>1414.7765739750444</v>
      </c>
      <c r="L143" s="87">
        <v>1000.5082192982455</v>
      </c>
      <c r="M143" s="87">
        <v>34.755184834196896</v>
      </c>
      <c r="N143" s="87">
        <v>421.44503358778627</v>
      </c>
      <c r="O143" s="87">
        <v>434.0111348599072</v>
      </c>
      <c r="P143" s="87">
        <v>2273.9583951996615</v>
      </c>
      <c r="Q143" s="87">
        <v>1455.1856375</v>
      </c>
      <c r="R143" s="87">
        <v>1195.4426110607435</v>
      </c>
      <c r="S143" s="43">
        <f t="shared" si="12"/>
        <v>1072.289462584647</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29866-2DDE-4678-BDA4-02260562FC0C}">
  <sheetPr>
    <tabColor theme="1"/>
  </sheetPr>
  <dimension ref="A1:S143"/>
  <sheetViews>
    <sheetView showGridLines="0" zoomScale="55" zoomScaleNormal="55" workbookViewId="0">
      <pane xSplit="2" ySplit="5" topLeftCell="H21" activePane="bottomRight" state="frozen"/>
      <selection activeCell="S6" sqref="S6:S143"/>
      <selection pane="topRight" activeCell="S6" sqref="S6:S143"/>
      <selection pane="bottomLeft" activeCell="S6" sqref="S6:S143"/>
      <selection pane="bottomRight" activeCell="S6" sqref="S6:S143"/>
    </sheetView>
  </sheetViews>
  <sheetFormatPr defaultRowHeight="16.5" x14ac:dyDescent="0.3"/>
  <cols>
    <col min="1" max="1" width="5.375" style="111" customWidth="1"/>
    <col min="2" max="2" width="56.125" style="111"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s>
  <sheetData>
    <row r="1" spans="1:19" ht="21.75" x14ac:dyDescent="0.3">
      <c r="A1" s="88" t="s">
        <v>736</v>
      </c>
      <c r="B1" s="89"/>
      <c r="C1" s="114" t="s">
        <v>704</v>
      </c>
      <c r="D1" s="114"/>
      <c r="E1" s="114"/>
      <c r="F1" s="114"/>
      <c r="G1" s="114"/>
      <c r="H1" s="114"/>
      <c r="I1" s="114"/>
      <c r="J1" s="114"/>
      <c r="K1" s="114"/>
      <c r="L1" s="114"/>
      <c r="M1" s="114"/>
      <c r="N1" s="114"/>
      <c r="O1" s="114"/>
      <c r="P1" s="114"/>
      <c r="Q1" s="114"/>
      <c r="R1" s="114"/>
      <c r="S1" s="30"/>
    </row>
    <row r="2" spans="1:19" ht="18" x14ac:dyDescent="0.3">
      <c r="A2" s="90"/>
      <c r="B2" s="91" t="s">
        <v>735</v>
      </c>
      <c r="C2" s="86"/>
      <c r="D2" s="86"/>
      <c r="E2" s="86"/>
      <c r="F2" s="86"/>
      <c r="G2" s="86"/>
      <c r="H2" s="86"/>
      <c r="I2" s="86"/>
      <c r="J2" s="86"/>
      <c r="K2" s="86"/>
      <c r="L2" s="86"/>
      <c r="M2" s="86"/>
      <c r="N2" s="86"/>
      <c r="O2" s="86"/>
      <c r="P2" s="86"/>
      <c r="Q2" s="86"/>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721</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f t="shared" ref="S6:S69" si="0">SUMPRODUCT(C6:R6,$C$87:$R$87)/SUM($C$87:$R$87)</f>
        <v>0</v>
      </c>
    </row>
    <row r="7" spans="1:19" x14ac:dyDescent="0.3">
      <c r="A7" s="89"/>
      <c r="B7" s="97" t="s">
        <v>139</v>
      </c>
      <c r="C7" s="48">
        <v>565.4077205078662</v>
      </c>
      <c r="D7" s="48">
        <v>298.66133867086944</v>
      </c>
      <c r="E7" s="48">
        <v>351.62691200305903</v>
      </c>
      <c r="F7" s="48">
        <v>318.16161290322583</v>
      </c>
      <c r="G7" s="48">
        <v>459.30339810403359</v>
      </c>
      <c r="H7" s="48">
        <v>436.64695336046265</v>
      </c>
      <c r="I7" s="48">
        <v>279.62383661546767</v>
      </c>
      <c r="J7" s="48">
        <v>414.90791418495138</v>
      </c>
      <c r="K7" s="48">
        <v>533.82718327607324</v>
      </c>
      <c r="L7" s="48">
        <v>401.95706106776134</v>
      </c>
      <c r="M7" s="48">
        <v>397.86437528462159</v>
      </c>
      <c r="N7" s="48">
        <v>357.02715133856572</v>
      </c>
      <c r="O7" s="48">
        <v>301.55908155328268</v>
      </c>
      <c r="P7" s="48">
        <v>372.93205314162316</v>
      </c>
      <c r="Q7" s="48">
        <v>264.18389999999999</v>
      </c>
      <c r="R7" s="48">
        <v>452.30876867419943</v>
      </c>
      <c r="S7" s="709">
        <f t="shared" si="0"/>
        <v>404.43424079406583</v>
      </c>
    </row>
    <row r="8" spans="1:19" x14ac:dyDescent="0.3">
      <c r="A8" s="89"/>
      <c r="B8" s="97" t="s">
        <v>140</v>
      </c>
      <c r="C8" s="48">
        <v>4.0940533021972598</v>
      </c>
      <c r="D8" s="48">
        <v>11.067275102264606</v>
      </c>
      <c r="E8" s="48">
        <v>0</v>
      </c>
      <c r="F8" s="48">
        <v>38.39781277672359</v>
      </c>
      <c r="G8" s="48">
        <v>1.5677000725663766</v>
      </c>
      <c r="H8" s="48">
        <v>6.260032102728732</v>
      </c>
      <c r="I8" s="48">
        <v>1.7963128491620113</v>
      </c>
      <c r="J8" s="48">
        <v>1.2445923460898503</v>
      </c>
      <c r="K8" s="48">
        <v>0</v>
      </c>
      <c r="L8" s="48">
        <v>12.860341666666667</v>
      </c>
      <c r="M8" s="48">
        <v>8.51684196545974</v>
      </c>
      <c r="N8" s="48">
        <v>2.4844720496894408</v>
      </c>
      <c r="O8" s="48">
        <v>9.390256410256411</v>
      </c>
      <c r="P8" s="48">
        <v>10.054162322939328</v>
      </c>
      <c r="Q8" s="48">
        <v>15.025755238095236</v>
      </c>
      <c r="R8" s="48">
        <v>4.0840792790716716</v>
      </c>
      <c r="S8" s="709">
        <f t="shared" si="0"/>
        <v>6.9690902974493456</v>
      </c>
    </row>
    <row r="9" spans="1:19" x14ac:dyDescent="0.3">
      <c r="A9" s="89"/>
      <c r="B9" s="97" t="s">
        <v>141</v>
      </c>
      <c r="C9" s="48">
        <v>17.629547916118778</v>
      </c>
      <c r="D9" s="48">
        <v>8.0693585500394018</v>
      </c>
      <c r="E9" s="48">
        <v>58.111950251558149</v>
      </c>
      <c r="F9" s="48">
        <v>34.527840607210635</v>
      </c>
      <c r="G9" s="48">
        <v>6.8108541714795114</v>
      </c>
      <c r="H9" s="48">
        <v>28.951738973766634</v>
      </c>
      <c r="I9" s="48">
        <v>31.554945189963327</v>
      </c>
      <c r="J9" s="48">
        <v>15.839750415973379</v>
      </c>
      <c r="K9" s="48">
        <v>13.46920898890297</v>
      </c>
      <c r="L9" s="48">
        <v>43.612294298245615</v>
      </c>
      <c r="M9" s="48">
        <v>8.2769888336681827</v>
      </c>
      <c r="N9" s="48">
        <v>11.776577687165142</v>
      </c>
      <c r="O9" s="48">
        <v>38.494139194139194</v>
      </c>
      <c r="P9" s="48">
        <v>55.087303746676334</v>
      </c>
      <c r="Q9" s="48">
        <v>18.472795714285713</v>
      </c>
      <c r="R9" s="48">
        <v>24.581752829771037</v>
      </c>
      <c r="S9" s="709">
        <f t="shared" si="0"/>
        <v>21.313189384239383</v>
      </c>
    </row>
    <row r="10" spans="1:19" x14ac:dyDescent="0.3">
      <c r="A10" s="89"/>
      <c r="B10" s="97" t="s">
        <v>142</v>
      </c>
      <c r="C10" s="48">
        <v>0</v>
      </c>
      <c r="D10" s="48">
        <v>1.2355664190449545</v>
      </c>
      <c r="E10" s="48">
        <v>0</v>
      </c>
      <c r="F10" s="48">
        <v>0</v>
      </c>
      <c r="G10" s="48">
        <v>0</v>
      </c>
      <c r="H10" s="48">
        <v>0</v>
      </c>
      <c r="I10" s="48">
        <v>0</v>
      </c>
      <c r="J10" s="48">
        <v>0</v>
      </c>
      <c r="K10" s="48">
        <v>0</v>
      </c>
      <c r="L10" s="48">
        <v>0</v>
      </c>
      <c r="M10" s="48">
        <v>3.7670684144423845</v>
      </c>
      <c r="N10" s="48">
        <v>0</v>
      </c>
      <c r="O10" s="48">
        <v>0</v>
      </c>
      <c r="P10" s="48">
        <v>0.33894507477278218</v>
      </c>
      <c r="Q10" s="48">
        <v>0</v>
      </c>
      <c r="R10" s="48">
        <v>0</v>
      </c>
      <c r="S10" s="709">
        <f t="shared" si="0"/>
        <v>0.41502354914234441</v>
      </c>
    </row>
    <row r="11" spans="1:19" x14ac:dyDescent="0.3">
      <c r="A11" s="89"/>
      <c r="B11" s="97" t="s">
        <v>143</v>
      </c>
      <c r="C11" s="48">
        <v>8.7790090071543645</v>
      </c>
      <c r="D11" s="48">
        <v>40.397009879973695</v>
      </c>
      <c r="E11" s="48">
        <v>21.333309651427605</v>
      </c>
      <c r="F11" s="48">
        <v>14.500452501561174</v>
      </c>
      <c r="G11" s="48">
        <v>0</v>
      </c>
      <c r="H11" s="48">
        <v>25.492977523992543</v>
      </c>
      <c r="I11" s="48">
        <v>43.540762737875362</v>
      </c>
      <c r="J11" s="48">
        <v>9.3986779867194681</v>
      </c>
      <c r="K11" s="48">
        <v>58.437597129978222</v>
      </c>
      <c r="L11" s="48">
        <v>108.78552680873496</v>
      </c>
      <c r="M11" s="48">
        <v>10.151090707382073</v>
      </c>
      <c r="N11" s="48">
        <v>64.50211996111517</v>
      </c>
      <c r="O11" s="48">
        <v>4.4951785433334273</v>
      </c>
      <c r="P11" s="48">
        <v>5.8670987616321835</v>
      </c>
      <c r="Q11" s="48">
        <v>22.95659301881005</v>
      </c>
      <c r="R11" s="48">
        <v>16.762869036451054</v>
      </c>
      <c r="S11" s="709">
        <f t="shared" si="0"/>
        <v>22.026792657657516</v>
      </c>
    </row>
    <row r="12" spans="1:19" x14ac:dyDescent="0.3">
      <c r="A12" s="89"/>
      <c r="B12" s="97" t="s">
        <v>144</v>
      </c>
      <c r="C12" s="48">
        <v>19.710687382440902</v>
      </c>
      <c r="D12" s="48">
        <v>7.7518954142979135</v>
      </c>
      <c r="E12" s="48">
        <v>7.9265628560416426</v>
      </c>
      <c r="F12" s="48">
        <v>80.775419752206915</v>
      </c>
      <c r="G12" s="48">
        <v>0</v>
      </c>
      <c r="H12" s="48">
        <v>37.567160054433863</v>
      </c>
      <c r="I12" s="48">
        <v>23.919595354284137</v>
      </c>
      <c r="J12" s="48">
        <v>22.269594842807248</v>
      </c>
      <c r="K12" s="48">
        <v>46.735346389970665</v>
      </c>
      <c r="L12" s="48">
        <v>0</v>
      </c>
      <c r="M12" s="48">
        <v>140.29412300795235</v>
      </c>
      <c r="N12" s="48">
        <v>17.136041466770802</v>
      </c>
      <c r="O12" s="48">
        <v>6.1523321381723228</v>
      </c>
      <c r="P12" s="48">
        <v>51.881019909571883</v>
      </c>
      <c r="Q12" s="48">
        <v>45.030483314997461</v>
      </c>
      <c r="R12" s="48">
        <v>13.737698752744425</v>
      </c>
      <c r="S12" s="709">
        <f t="shared" si="0"/>
        <v>31.215194765220765</v>
      </c>
    </row>
    <row r="13" spans="1:19" x14ac:dyDescent="0.3">
      <c r="A13" s="89"/>
      <c r="B13" s="97" t="s">
        <v>145</v>
      </c>
      <c r="C13" s="48">
        <v>2.121528722879686</v>
      </c>
      <c r="D13" s="48">
        <v>1.5044641635353577</v>
      </c>
      <c r="E13" s="48">
        <v>0</v>
      </c>
      <c r="F13" s="48">
        <v>0</v>
      </c>
      <c r="G13" s="48">
        <v>0</v>
      </c>
      <c r="H13" s="48">
        <v>0</v>
      </c>
      <c r="I13" s="48">
        <v>0</v>
      </c>
      <c r="J13" s="48">
        <v>0</v>
      </c>
      <c r="K13" s="48">
        <v>6.9364161849710984</v>
      </c>
      <c r="L13" s="48">
        <v>0.2049344876185088</v>
      </c>
      <c r="M13" s="48">
        <v>1.0393741496598641</v>
      </c>
      <c r="N13" s="48">
        <v>0</v>
      </c>
      <c r="O13" s="48">
        <v>11.945054945054945</v>
      </c>
      <c r="P13" s="48">
        <v>5.9539285714285711E-2</v>
      </c>
      <c r="Q13" s="48">
        <v>1.0512645238095237</v>
      </c>
      <c r="R13" s="48">
        <v>2.4950038311640474</v>
      </c>
      <c r="S13" s="709">
        <f t="shared" si="0"/>
        <v>1.3856758361038051</v>
      </c>
    </row>
    <row r="14" spans="1:19" x14ac:dyDescent="0.3">
      <c r="A14" s="89"/>
      <c r="B14" s="97" t="s">
        <v>146</v>
      </c>
      <c r="C14" s="48">
        <v>10.35388566155118</v>
      </c>
      <c r="D14" s="48">
        <v>20.425264111702031</v>
      </c>
      <c r="E14" s="48">
        <v>10.89564348815833</v>
      </c>
      <c r="F14" s="48">
        <v>43.79477961829005</v>
      </c>
      <c r="G14" s="48">
        <v>4.323344641367183</v>
      </c>
      <c r="H14" s="48">
        <v>5.9541841505316073</v>
      </c>
      <c r="I14" s="48">
        <v>6.0655211350058371</v>
      </c>
      <c r="J14" s="48">
        <v>11.873728863982707</v>
      </c>
      <c r="K14" s="48">
        <v>9.6947752601035511</v>
      </c>
      <c r="L14" s="48">
        <v>55.931285163752868</v>
      </c>
      <c r="M14" s="48">
        <v>28.312583629640493</v>
      </c>
      <c r="N14" s="48">
        <v>13.571596112611701</v>
      </c>
      <c r="O14" s="48">
        <v>20.044131868131871</v>
      </c>
      <c r="P14" s="48">
        <v>8.6775768076726969</v>
      </c>
      <c r="Q14" s="48">
        <v>12.620394608035644</v>
      </c>
      <c r="R14" s="48">
        <v>9.3863713056301652</v>
      </c>
      <c r="S14" s="709">
        <f t="shared" si="0"/>
        <v>13.947090634745607</v>
      </c>
    </row>
    <row r="15" spans="1:19" x14ac:dyDescent="0.3">
      <c r="A15" s="89"/>
      <c r="B15" s="97" t="s">
        <v>147</v>
      </c>
      <c r="C15" s="48">
        <v>14.971068167113572</v>
      </c>
      <c r="D15" s="48">
        <v>17.799049918760257</v>
      </c>
      <c r="E15" s="48">
        <v>0</v>
      </c>
      <c r="F15" s="48">
        <v>12.096774193548388</v>
      </c>
      <c r="G15" s="48">
        <v>16.467655236329932</v>
      </c>
      <c r="H15" s="48">
        <v>0</v>
      </c>
      <c r="I15" s="48">
        <v>0</v>
      </c>
      <c r="J15" s="48">
        <v>6.5509761700510687</v>
      </c>
      <c r="K15" s="48">
        <v>21.613687366696546</v>
      </c>
      <c r="L15" s="48">
        <v>0</v>
      </c>
      <c r="M15" s="48">
        <v>16.816767064833911</v>
      </c>
      <c r="N15" s="48">
        <v>0</v>
      </c>
      <c r="O15" s="48">
        <v>0</v>
      </c>
      <c r="P15" s="48">
        <v>2.3863790186125211</v>
      </c>
      <c r="Q15" s="48">
        <v>17.838992441900487</v>
      </c>
      <c r="R15" s="48">
        <v>0</v>
      </c>
      <c r="S15" s="709">
        <f t="shared" si="0"/>
        <v>10.585022562133876</v>
      </c>
    </row>
    <row r="16" spans="1:19" x14ac:dyDescent="0.3">
      <c r="A16" s="89"/>
      <c r="B16" s="97" t="s">
        <v>148</v>
      </c>
      <c r="C16" s="48">
        <v>57.913276353276352</v>
      </c>
      <c r="D16" s="48">
        <v>48.471466666666672</v>
      </c>
      <c r="E16" s="48">
        <v>83.906580310880841</v>
      </c>
      <c r="F16" s="48">
        <v>103.26943548387098</v>
      </c>
      <c r="G16" s="48">
        <v>56.583540315106582</v>
      </c>
      <c r="H16" s="48">
        <v>59.221444622792937</v>
      </c>
      <c r="I16" s="48">
        <v>58.12558659217877</v>
      </c>
      <c r="J16" s="48">
        <v>52.271181364392675</v>
      </c>
      <c r="K16" s="48">
        <v>84.215433526011566</v>
      </c>
      <c r="L16" s="48">
        <v>106.41133333333332</v>
      </c>
      <c r="M16" s="48">
        <v>37.512816326530618</v>
      </c>
      <c r="N16" s="48">
        <v>83.241180124223604</v>
      </c>
      <c r="O16" s="48">
        <v>55.67274725274725</v>
      </c>
      <c r="P16" s="48">
        <v>35.715857142857139</v>
      </c>
      <c r="Q16" s="48">
        <v>37.868247619047615</v>
      </c>
      <c r="R16" s="48">
        <v>73.32605351170568</v>
      </c>
      <c r="S16" s="709">
        <f t="shared" si="0"/>
        <v>57.51164344340522</v>
      </c>
    </row>
    <row r="17" spans="1:19" x14ac:dyDescent="0.3">
      <c r="A17" s="89"/>
      <c r="B17" s="97" t="s">
        <v>149</v>
      </c>
      <c r="C17" s="48">
        <v>12.052526835680652</v>
      </c>
      <c r="D17" s="48">
        <v>5.4974351853196124</v>
      </c>
      <c r="E17" s="48">
        <v>3.1323575129533676</v>
      </c>
      <c r="F17" s="48">
        <v>0</v>
      </c>
      <c r="G17" s="48">
        <v>5.6881254093749227</v>
      </c>
      <c r="H17" s="48">
        <v>0.81621187800963091</v>
      </c>
      <c r="I17" s="48">
        <v>0.74196535200652558</v>
      </c>
      <c r="J17" s="48">
        <v>0.58236272878535789</v>
      </c>
      <c r="K17" s="48">
        <v>6.5277225433526018</v>
      </c>
      <c r="L17" s="48">
        <v>2.3541666666666665</v>
      </c>
      <c r="M17" s="48">
        <v>5.0923019985196145</v>
      </c>
      <c r="N17" s="48">
        <v>0</v>
      </c>
      <c r="O17" s="48">
        <v>1.4652014652014651</v>
      </c>
      <c r="P17" s="48">
        <v>28.13673900169205</v>
      </c>
      <c r="Q17" s="48">
        <v>2.9041904761904762</v>
      </c>
      <c r="R17" s="48">
        <v>0.83272547961321663</v>
      </c>
      <c r="S17" s="709">
        <f t="shared" si="0"/>
        <v>5.9372675641835579</v>
      </c>
    </row>
    <row r="18" spans="1:19" x14ac:dyDescent="0.3">
      <c r="A18" s="89"/>
      <c r="B18" s="97" t="s">
        <v>150</v>
      </c>
      <c r="C18" s="48">
        <v>21.002687319452214</v>
      </c>
      <c r="D18" s="48">
        <v>26.879062813112373</v>
      </c>
      <c r="E18" s="48">
        <v>11.588232239128523</v>
      </c>
      <c r="F18" s="48">
        <v>39.788955427153482</v>
      </c>
      <c r="G18" s="48">
        <v>6.3436865893531271</v>
      </c>
      <c r="H18" s="48">
        <v>9.129966406711727</v>
      </c>
      <c r="I18" s="48">
        <v>18.923032009006036</v>
      </c>
      <c r="J18" s="48">
        <v>7.7044429996867132</v>
      </c>
      <c r="K18" s="48">
        <v>90.567745664739874</v>
      </c>
      <c r="L18" s="48">
        <v>43.276833333333336</v>
      </c>
      <c r="M18" s="48">
        <v>23.630599081787778</v>
      </c>
      <c r="N18" s="48">
        <v>12.131775027326036</v>
      </c>
      <c r="O18" s="48">
        <v>19.780219780219781</v>
      </c>
      <c r="P18" s="48">
        <v>46.15025396040393</v>
      </c>
      <c r="Q18" s="48">
        <v>33.452821317416124</v>
      </c>
      <c r="R18" s="48">
        <v>5.2367858718898113</v>
      </c>
      <c r="S18" s="709">
        <f t="shared" si="0"/>
        <v>23.025694814848762</v>
      </c>
    </row>
    <row r="19" spans="1:19" x14ac:dyDescent="0.3">
      <c r="A19" s="89"/>
      <c r="B19" s="97" t="s">
        <v>151</v>
      </c>
      <c r="C19" s="48">
        <v>0</v>
      </c>
      <c r="D19" s="48">
        <v>16.324460906739549</v>
      </c>
      <c r="E19" s="48">
        <v>0</v>
      </c>
      <c r="F19" s="48">
        <v>6.2191376507054201</v>
      </c>
      <c r="G19" s="48">
        <v>0</v>
      </c>
      <c r="H19" s="48">
        <v>2.5723745595231806</v>
      </c>
      <c r="I19" s="48">
        <v>6.3003913807240526</v>
      </c>
      <c r="J19" s="48">
        <v>0</v>
      </c>
      <c r="K19" s="48">
        <v>0.36339395937991498</v>
      </c>
      <c r="L19" s="48">
        <v>7.2205675432593353</v>
      </c>
      <c r="M19" s="48">
        <v>28.154999507454292</v>
      </c>
      <c r="N19" s="48">
        <v>0</v>
      </c>
      <c r="O19" s="48">
        <v>7.9120879120879124</v>
      </c>
      <c r="P19" s="48">
        <v>10.837220631629989</v>
      </c>
      <c r="Q19" s="48">
        <v>11.598685714285715</v>
      </c>
      <c r="R19" s="48">
        <v>5.086696192385614</v>
      </c>
      <c r="S19" s="709">
        <f t="shared" si="0"/>
        <v>6.7660972718605343</v>
      </c>
    </row>
    <row r="20" spans="1:19" x14ac:dyDescent="0.3">
      <c r="A20" s="89"/>
      <c r="B20" s="97" t="s">
        <v>152</v>
      </c>
      <c r="C20" s="48">
        <v>64.577262372502474</v>
      </c>
      <c r="D20" s="48">
        <v>43.649423581964392</v>
      </c>
      <c r="E20" s="48">
        <v>45.847663191293158</v>
      </c>
      <c r="F20" s="48">
        <v>82.82740694883806</v>
      </c>
      <c r="G20" s="48">
        <v>43.062953973348847</v>
      </c>
      <c r="H20" s="48">
        <v>0.78603531300160512</v>
      </c>
      <c r="I20" s="48">
        <v>75.234567772739609</v>
      </c>
      <c r="J20" s="48">
        <v>36.432820580174919</v>
      </c>
      <c r="K20" s="48">
        <v>247.78732374800225</v>
      </c>
      <c r="L20" s="48">
        <v>127.17971936352714</v>
      </c>
      <c r="M20" s="48">
        <v>25.920497639138564</v>
      </c>
      <c r="N20" s="48">
        <v>38.18904911899844</v>
      </c>
      <c r="O20" s="48">
        <v>127.30312087912088</v>
      </c>
      <c r="P20" s="48">
        <v>137.3058475365462</v>
      </c>
      <c r="Q20" s="48">
        <v>63.097627731169688</v>
      </c>
      <c r="R20" s="48">
        <v>40.042039703447152</v>
      </c>
      <c r="S20" s="709">
        <f t="shared" si="0"/>
        <v>62.929706913007024</v>
      </c>
    </row>
    <row r="21" spans="1:19" x14ac:dyDescent="0.3">
      <c r="A21" s="89"/>
      <c r="B21" s="97" t="s">
        <v>153</v>
      </c>
      <c r="C21" s="48">
        <v>19.19383600861805</v>
      </c>
      <c r="D21" s="48">
        <v>19.98371947868446</v>
      </c>
      <c r="E21" s="48">
        <v>27.666613412367649</v>
      </c>
      <c r="F21" s="48">
        <v>37.400232764073372</v>
      </c>
      <c r="G21" s="48">
        <v>24.080581650762763</v>
      </c>
      <c r="H21" s="48">
        <v>51.250864628746314</v>
      </c>
      <c r="I21" s="48">
        <v>20.512588454376164</v>
      </c>
      <c r="J21" s="48">
        <v>15.057504159733776</v>
      </c>
      <c r="K21" s="48">
        <v>30.578092485549135</v>
      </c>
      <c r="L21" s="48">
        <v>27.127633675225109</v>
      </c>
      <c r="M21" s="48">
        <v>29.730097775897924</v>
      </c>
      <c r="N21" s="48">
        <v>42.69266721132287</v>
      </c>
      <c r="O21" s="48">
        <v>26.354725274725276</v>
      </c>
      <c r="P21" s="48">
        <v>35.093333605269528</v>
      </c>
      <c r="Q21" s="48">
        <v>30.024437619047628</v>
      </c>
      <c r="R21" s="48">
        <v>12.918929765886288</v>
      </c>
      <c r="S21" s="709">
        <f t="shared" si="0"/>
        <v>26.043719458343833</v>
      </c>
    </row>
    <row r="22" spans="1:19" x14ac:dyDescent="0.3">
      <c r="A22" s="89"/>
      <c r="B22" s="97" t="s">
        <v>154</v>
      </c>
      <c r="C22" s="48">
        <v>51.007508814102565</v>
      </c>
      <c r="D22" s="48">
        <v>33.348718721524214</v>
      </c>
      <c r="E22" s="48">
        <v>14.06553797307952</v>
      </c>
      <c r="F22" s="48">
        <v>27.545995018975336</v>
      </c>
      <c r="G22" s="48">
        <v>38.232142022183027</v>
      </c>
      <c r="H22" s="48">
        <v>18.093073487333378</v>
      </c>
      <c r="I22" s="48">
        <v>21.685182634529365</v>
      </c>
      <c r="J22" s="48">
        <v>19.569114696382613</v>
      </c>
      <c r="K22" s="48">
        <v>88.209033631108781</v>
      </c>
      <c r="L22" s="48">
        <v>10.796333333333333</v>
      </c>
      <c r="M22" s="48">
        <v>24.789357512953366</v>
      </c>
      <c r="N22" s="48">
        <v>27.619221468872976</v>
      </c>
      <c r="O22" s="48">
        <v>50.316205128205127</v>
      </c>
      <c r="P22" s="48">
        <v>65.215859427121103</v>
      </c>
      <c r="Q22" s="48">
        <v>18.173262857142856</v>
      </c>
      <c r="R22" s="48">
        <v>10.385991491735824</v>
      </c>
      <c r="S22" s="709">
        <f t="shared" si="0"/>
        <v>33.498912473487216</v>
      </c>
    </row>
    <row r="23" spans="1:19" x14ac:dyDescent="0.3">
      <c r="A23" s="89"/>
      <c r="B23" s="97" t="s">
        <v>155</v>
      </c>
      <c r="C23" s="48">
        <v>-66.909022134560587</v>
      </c>
      <c r="D23" s="48">
        <v>-79.954382222222222</v>
      </c>
      <c r="E23" s="48">
        <v>-179.41865284974094</v>
      </c>
      <c r="F23" s="48">
        <v>-38.948428842504754</v>
      </c>
      <c r="G23" s="48">
        <v>-145.67553290083413</v>
      </c>
      <c r="H23" s="48">
        <v>-167.71908300706002</v>
      </c>
      <c r="I23" s="48">
        <v>58.952402234636878</v>
      </c>
      <c r="J23" s="48">
        <v>-183.10149750415974</v>
      </c>
      <c r="K23" s="48">
        <v>-157.59334590378452</v>
      </c>
      <c r="L23" s="48">
        <v>-408.16316666666665</v>
      </c>
      <c r="M23" s="48">
        <v>-41.539673469387758</v>
      </c>
      <c r="N23" s="48">
        <v>-136.15416149068324</v>
      </c>
      <c r="O23" s="48">
        <v>-287.17216117216117</v>
      </c>
      <c r="P23" s="48">
        <v>-46.487857142857138</v>
      </c>
      <c r="Q23" s="48">
        <v>-26.752380952380957</v>
      </c>
      <c r="R23" s="48">
        <v>-297.74663617316111</v>
      </c>
      <c r="S23" s="709">
        <f t="shared" si="0"/>
        <v>-111.06907034040401</v>
      </c>
    </row>
    <row r="24" spans="1:19" ht="17.25" thickBot="1" x14ac:dyDescent="0.35">
      <c r="A24" s="89"/>
      <c r="B24" s="98" t="s">
        <v>156</v>
      </c>
      <c r="C24" s="84">
        <v>801.90557623639381</v>
      </c>
      <c r="D24" s="84">
        <v>521.11112736227665</v>
      </c>
      <c r="E24" s="84">
        <v>456.68271004020676</v>
      </c>
      <c r="F24" s="84">
        <v>800.35742680387852</v>
      </c>
      <c r="G24" s="84">
        <v>516.78844928507169</v>
      </c>
      <c r="H24" s="84">
        <v>515.0239340549748</v>
      </c>
      <c r="I24" s="84">
        <v>646.97669031195585</v>
      </c>
      <c r="J24" s="84">
        <v>430.60116383557147</v>
      </c>
      <c r="K24" s="84">
        <v>1081.3696142510562</v>
      </c>
      <c r="L24" s="84">
        <v>539.55486407479157</v>
      </c>
      <c r="M24" s="84">
        <v>748.33020943055499</v>
      </c>
      <c r="N24" s="84">
        <v>534.21769007597857</v>
      </c>
      <c r="O24" s="84">
        <v>393.71232117251748</v>
      </c>
      <c r="P24" s="84">
        <v>819.25133223187788</v>
      </c>
      <c r="Q24" s="84">
        <v>567.54707124185336</v>
      </c>
      <c r="R24" s="84">
        <v>373.43912955253433</v>
      </c>
      <c r="S24" s="710">
        <f t="shared" si="0"/>
        <v>616.93529207949064</v>
      </c>
    </row>
    <row r="25" spans="1:19" ht="17.25" thickTop="1" x14ac:dyDescent="0.3">
      <c r="A25" s="89"/>
      <c r="B25" s="96"/>
      <c r="C25" s="7"/>
      <c r="D25" s="7"/>
      <c r="E25" s="7"/>
      <c r="F25" s="7"/>
      <c r="G25" s="7"/>
      <c r="H25" s="7"/>
      <c r="I25" s="7"/>
      <c r="J25" s="7"/>
      <c r="K25" s="7"/>
      <c r="L25" s="7"/>
      <c r="M25" s="7"/>
      <c r="N25" s="7"/>
      <c r="O25" s="7"/>
      <c r="P25" s="7"/>
      <c r="Q25" s="7"/>
      <c r="R25" s="7"/>
      <c r="S25" s="709">
        <f t="shared" si="0"/>
        <v>0</v>
      </c>
    </row>
    <row r="26" spans="1:19" x14ac:dyDescent="0.3">
      <c r="A26" s="95" t="s">
        <v>131</v>
      </c>
      <c r="B26" s="96"/>
      <c r="C26" s="7"/>
      <c r="D26" s="7"/>
      <c r="E26" s="7"/>
      <c r="F26" s="7"/>
      <c r="G26" s="7"/>
      <c r="H26" s="7"/>
      <c r="I26" s="7"/>
      <c r="J26" s="7"/>
      <c r="K26" s="7"/>
      <c r="L26" s="7"/>
      <c r="M26" s="7"/>
      <c r="N26" s="7"/>
      <c r="O26" s="7"/>
      <c r="P26" s="7"/>
      <c r="Q26" s="7"/>
      <c r="R26" s="7"/>
      <c r="S26" s="709">
        <f t="shared" si="0"/>
        <v>0</v>
      </c>
    </row>
    <row r="27" spans="1:19" x14ac:dyDescent="0.3">
      <c r="A27" s="89"/>
      <c r="B27" s="99" t="s">
        <v>157</v>
      </c>
      <c r="C27" s="48">
        <v>0</v>
      </c>
      <c r="D27" s="48">
        <v>0</v>
      </c>
      <c r="E27" s="48">
        <v>0</v>
      </c>
      <c r="F27" s="48">
        <v>0</v>
      </c>
      <c r="G27" s="48">
        <v>0</v>
      </c>
      <c r="H27" s="48">
        <v>0</v>
      </c>
      <c r="I27" s="48">
        <v>0</v>
      </c>
      <c r="J27" s="48">
        <v>0</v>
      </c>
      <c r="K27" s="48">
        <v>0</v>
      </c>
      <c r="L27" s="48">
        <v>0</v>
      </c>
      <c r="M27" s="48">
        <v>0</v>
      </c>
      <c r="N27" s="48">
        <v>0</v>
      </c>
      <c r="O27" s="48">
        <v>0</v>
      </c>
      <c r="P27" s="48">
        <v>0</v>
      </c>
      <c r="Q27" s="48">
        <v>0</v>
      </c>
      <c r="R27" s="48">
        <v>0</v>
      </c>
      <c r="S27" s="709">
        <f t="shared" si="0"/>
        <v>0</v>
      </c>
    </row>
    <row r="28" spans="1:19" x14ac:dyDescent="0.3">
      <c r="A28" s="89"/>
      <c r="B28" s="99" t="s">
        <v>158</v>
      </c>
      <c r="C28" s="48">
        <v>-6.1914529914529917</v>
      </c>
      <c r="D28" s="48">
        <v>-11.706666666666667</v>
      </c>
      <c r="E28" s="48">
        <v>0</v>
      </c>
      <c r="F28" s="48">
        <v>0</v>
      </c>
      <c r="G28" s="48">
        <v>0</v>
      </c>
      <c r="H28" s="48">
        <v>0</v>
      </c>
      <c r="I28" s="48">
        <v>0</v>
      </c>
      <c r="J28" s="48">
        <v>0</v>
      </c>
      <c r="K28" s="48">
        <v>0</v>
      </c>
      <c r="L28" s="48">
        <v>0</v>
      </c>
      <c r="M28" s="48">
        <v>-2.7727891156462583</v>
      </c>
      <c r="N28" s="48">
        <v>0</v>
      </c>
      <c r="O28" s="48">
        <v>0</v>
      </c>
      <c r="P28" s="48">
        <v>-3.1642857142857141</v>
      </c>
      <c r="Q28" s="48">
        <v>0</v>
      </c>
      <c r="R28" s="48">
        <v>0</v>
      </c>
      <c r="S28" s="709">
        <f t="shared" si="0"/>
        <v>-2.6575682382133996</v>
      </c>
    </row>
    <row r="29" spans="1:19" x14ac:dyDescent="0.3">
      <c r="A29" s="89"/>
      <c r="B29" s="99" t="s">
        <v>159</v>
      </c>
      <c r="C29" s="48">
        <v>-28.830769230769231</v>
      </c>
      <c r="D29" s="48">
        <v>-0.64355555555555555</v>
      </c>
      <c r="E29" s="48">
        <v>0</v>
      </c>
      <c r="F29" s="48">
        <v>-34.161290322580648</v>
      </c>
      <c r="G29" s="48">
        <v>-5.5607043558850789E-3</v>
      </c>
      <c r="H29" s="48">
        <v>0</v>
      </c>
      <c r="I29" s="48">
        <v>0</v>
      </c>
      <c r="J29" s="48">
        <v>-2.8985024958402663</v>
      </c>
      <c r="K29" s="48">
        <v>0</v>
      </c>
      <c r="L29" s="48">
        <v>-80.525000000000006</v>
      </c>
      <c r="M29" s="48">
        <v>-1.0204081632653061</v>
      </c>
      <c r="N29" s="48">
        <v>-4.5403726708074537</v>
      </c>
      <c r="O29" s="48">
        <v>-14.615384615384615</v>
      </c>
      <c r="P29" s="48">
        <v>-728.92499999999995</v>
      </c>
      <c r="Q29" s="48">
        <v>0</v>
      </c>
      <c r="R29" s="48">
        <v>-0.36789297658862874</v>
      </c>
      <c r="S29" s="709">
        <f t="shared" si="0"/>
        <v>-47.288413819431192</v>
      </c>
    </row>
    <row r="30" spans="1:19" ht="17.25" thickBot="1" x14ac:dyDescent="0.35">
      <c r="A30" s="89"/>
      <c r="B30" s="98" t="s">
        <v>160</v>
      </c>
      <c r="C30" s="84">
        <v>-35.022222222222226</v>
      </c>
      <c r="D30" s="84">
        <v>-12.350222222222223</v>
      </c>
      <c r="E30" s="84">
        <v>0</v>
      </c>
      <c r="F30" s="84">
        <v>-34.161290322580648</v>
      </c>
      <c r="G30" s="84">
        <v>-5.5607043558850789E-3</v>
      </c>
      <c r="H30" s="84">
        <v>0</v>
      </c>
      <c r="I30" s="84">
        <v>0</v>
      </c>
      <c r="J30" s="84">
        <v>-2.8985024958402663</v>
      </c>
      <c r="K30" s="84">
        <v>0</v>
      </c>
      <c r="L30" s="84">
        <v>-80.525000000000006</v>
      </c>
      <c r="M30" s="84">
        <v>-3.7931972789115642</v>
      </c>
      <c r="N30" s="84">
        <v>-4.5403726708074537</v>
      </c>
      <c r="O30" s="84">
        <v>-14.615384615384615</v>
      </c>
      <c r="P30" s="84">
        <v>-732.08928571428567</v>
      </c>
      <c r="Q30" s="84">
        <v>0</v>
      </c>
      <c r="R30" s="84">
        <v>-0.36789297658862874</v>
      </c>
      <c r="S30" s="711">
        <f t="shared" si="0"/>
        <v>-49.945982057644592</v>
      </c>
    </row>
    <row r="31" spans="1:19" ht="17.25" thickTop="1" x14ac:dyDescent="0.3">
      <c r="A31" s="89"/>
      <c r="B31" s="96"/>
      <c r="C31" s="48"/>
      <c r="D31" s="48"/>
      <c r="E31" s="48"/>
      <c r="F31" s="48"/>
      <c r="G31" s="48"/>
      <c r="H31" s="48"/>
      <c r="I31" s="48"/>
      <c r="J31" s="48"/>
      <c r="K31" s="48"/>
      <c r="L31" s="48"/>
      <c r="M31" s="48"/>
      <c r="N31" s="48"/>
      <c r="O31" s="48"/>
      <c r="P31" s="48"/>
      <c r="Q31" s="48"/>
      <c r="R31" s="48"/>
      <c r="S31" s="709">
        <f t="shared" si="0"/>
        <v>0</v>
      </c>
    </row>
    <row r="32" spans="1:19" x14ac:dyDescent="0.3">
      <c r="A32" s="95" t="s">
        <v>132</v>
      </c>
      <c r="B32" s="96"/>
      <c r="C32" s="48"/>
      <c r="D32" s="48"/>
      <c r="E32" s="48"/>
      <c r="F32" s="48"/>
      <c r="G32" s="48"/>
      <c r="H32" s="48"/>
      <c r="I32" s="48"/>
      <c r="J32" s="48"/>
      <c r="K32" s="48"/>
      <c r="L32" s="48"/>
      <c r="M32" s="48"/>
      <c r="N32" s="48"/>
      <c r="O32" s="48"/>
      <c r="P32" s="48"/>
      <c r="Q32" s="48"/>
      <c r="R32" s="48"/>
      <c r="S32" s="709">
        <f t="shared" si="0"/>
        <v>0</v>
      </c>
    </row>
    <row r="33" spans="1:19" x14ac:dyDescent="0.3">
      <c r="A33" s="89"/>
      <c r="B33" s="97" t="s">
        <v>161</v>
      </c>
      <c r="C33" s="48">
        <v>77.258435198073954</v>
      </c>
      <c r="D33" s="48">
        <v>86.437216470185732</v>
      </c>
      <c r="E33" s="48">
        <v>58.092481677555014</v>
      </c>
      <c r="F33" s="48">
        <v>1.8084677419354838</v>
      </c>
      <c r="G33" s="48">
        <v>38.716449615289498</v>
      </c>
      <c r="H33" s="48">
        <v>63.355558969508735</v>
      </c>
      <c r="I33" s="48">
        <v>72.934359235793195</v>
      </c>
      <c r="J33" s="48">
        <v>1.4645757071547423</v>
      </c>
      <c r="K33" s="48">
        <v>147.76045640011128</v>
      </c>
      <c r="L33" s="48">
        <v>135.27966666666666</v>
      </c>
      <c r="M33" s="48">
        <v>34.488692434809131</v>
      </c>
      <c r="N33" s="48">
        <v>22.835403726708076</v>
      </c>
      <c r="O33" s="48">
        <v>36.483186813186812</v>
      </c>
      <c r="P33" s="48">
        <v>306.86355351099832</v>
      </c>
      <c r="Q33" s="48">
        <v>114.94064909303837</v>
      </c>
      <c r="R33" s="48">
        <v>94.524921551135989</v>
      </c>
      <c r="S33" s="709">
        <f t="shared" si="0"/>
        <v>81.342398832514704</v>
      </c>
    </row>
    <row r="34" spans="1:19" x14ac:dyDescent="0.3">
      <c r="A34" s="89"/>
      <c r="B34" s="97" t="s">
        <v>162</v>
      </c>
      <c r="C34" s="48">
        <v>27.485861823361823</v>
      </c>
      <c r="D34" s="48">
        <v>64.462222222222223</v>
      </c>
      <c r="E34" s="48">
        <v>74.990726139520916</v>
      </c>
      <c r="F34" s="48">
        <v>113.16777356103732</v>
      </c>
      <c r="G34" s="48">
        <v>24.781249065741875</v>
      </c>
      <c r="H34" s="48">
        <v>63.293514935459839</v>
      </c>
      <c r="I34" s="48">
        <v>53.365403444105276</v>
      </c>
      <c r="J34" s="48">
        <v>53.486619762909569</v>
      </c>
      <c r="K34" s="48">
        <v>24.19635662988264</v>
      </c>
      <c r="L34" s="48">
        <v>26.587134502923977</v>
      </c>
      <c r="M34" s="48">
        <v>31.119185083359767</v>
      </c>
      <c r="N34" s="48">
        <v>16.197003461191976</v>
      </c>
      <c r="O34" s="48">
        <v>3.9742569092414293</v>
      </c>
      <c r="P34" s="48">
        <v>220.01092579163645</v>
      </c>
      <c r="Q34" s="48">
        <v>58.288333333333334</v>
      </c>
      <c r="R34" s="48">
        <v>66.406992786471676</v>
      </c>
      <c r="S34" s="709">
        <f t="shared" si="0"/>
        <v>54.665903168350482</v>
      </c>
    </row>
    <row r="35" spans="1:19" x14ac:dyDescent="0.3">
      <c r="A35" s="100"/>
      <c r="B35" s="97" t="s">
        <v>163</v>
      </c>
      <c r="C35" s="48">
        <v>58.050002739425821</v>
      </c>
      <c r="D35" s="48">
        <v>73.098561597058051</v>
      </c>
      <c r="E35" s="48">
        <v>23.918825561312612</v>
      </c>
      <c r="F35" s="48">
        <v>32.923624288425053</v>
      </c>
      <c r="G35" s="48">
        <v>39.467250006115144</v>
      </c>
      <c r="H35" s="48">
        <v>5.956318070532002</v>
      </c>
      <c r="I35" s="48">
        <v>8.9399297356447622</v>
      </c>
      <c r="J35" s="48">
        <v>26.049323791374242</v>
      </c>
      <c r="K35" s="48">
        <v>92.966286462036223</v>
      </c>
      <c r="L35" s="48">
        <v>58.812426900584789</v>
      </c>
      <c r="M35" s="48">
        <v>32.403750308413521</v>
      </c>
      <c r="N35" s="48">
        <v>15.873595372433739</v>
      </c>
      <c r="O35" s="48">
        <v>18.462581793851143</v>
      </c>
      <c r="P35" s="48">
        <v>113.31342760454434</v>
      </c>
      <c r="Q35" s="48">
        <v>92.987857142857138</v>
      </c>
      <c r="R35" s="48">
        <v>34.897979666279554</v>
      </c>
      <c r="S35" s="709">
        <f t="shared" si="0"/>
        <v>50.627516201860026</v>
      </c>
    </row>
    <row r="36" spans="1:19" ht="17.25" thickBot="1" x14ac:dyDescent="0.35">
      <c r="A36" s="89"/>
      <c r="B36" s="98" t="s">
        <v>164</v>
      </c>
      <c r="C36" s="84">
        <v>162.79429976086161</v>
      </c>
      <c r="D36" s="84">
        <v>223.99800028946601</v>
      </c>
      <c r="E36" s="84">
        <v>157.00203337838855</v>
      </c>
      <c r="F36" s="84">
        <v>147.89986559139786</v>
      </c>
      <c r="G36" s="84">
        <v>102.96494868714652</v>
      </c>
      <c r="H36" s="84">
        <v>132.60539197550057</v>
      </c>
      <c r="I36" s="84">
        <v>135.23969241554323</v>
      </c>
      <c r="J36" s="84">
        <v>81.000519261438555</v>
      </c>
      <c r="K36" s="84">
        <v>264.92309949203013</v>
      </c>
      <c r="L36" s="84">
        <v>220.67922807017544</v>
      </c>
      <c r="M36" s="84">
        <v>98.011627826582412</v>
      </c>
      <c r="N36" s="84">
        <v>54.906002560333789</v>
      </c>
      <c r="O36" s="84">
        <v>58.920025516279381</v>
      </c>
      <c r="P36" s="84">
        <v>640.18790690717913</v>
      </c>
      <c r="Q36" s="84">
        <v>266.21683956922885</v>
      </c>
      <c r="R36" s="84">
        <v>195.82989400388723</v>
      </c>
      <c r="S36" s="710">
        <f t="shared" si="0"/>
        <v>186.6358182027252</v>
      </c>
    </row>
    <row r="37" spans="1:19" ht="17.25" thickTop="1" x14ac:dyDescent="0.3">
      <c r="A37" s="89"/>
      <c r="B37" s="96"/>
      <c r="C37" s="48"/>
      <c r="D37" s="48"/>
      <c r="E37" s="48"/>
      <c r="F37" s="48"/>
      <c r="G37" s="48"/>
      <c r="H37" s="48"/>
      <c r="I37" s="48"/>
      <c r="J37" s="48"/>
      <c r="K37" s="48"/>
      <c r="L37" s="48"/>
      <c r="M37" s="48"/>
      <c r="N37" s="48"/>
      <c r="O37" s="48"/>
      <c r="P37" s="48"/>
      <c r="Q37" s="48"/>
      <c r="R37" s="48"/>
      <c r="S37" s="709">
        <f t="shared" si="0"/>
        <v>0</v>
      </c>
    </row>
    <row r="38" spans="1:19" x14ac:dyDescent="0.3">
      <c r="A38" s="95" t="s">
        <v>133</v>
      </c>
      <c r="B38" s="96"/>
      <c r="C38" s="49"/>
      <c r="D38" s="49"/>
      <c r="E38" s="49"/>
      <c r="F38" s="49"/>
      <c r="G38" s="49"/>
      <c r="H38" s="49"/>
      <c r="I38" s="49"/>
      <c r="J38" s="49"/>
      <c r="K38" s="49"/>
      <c r="L38" s="49"/>
      <c r="M38" s="49"/>
      <c r="N38" s="49"/>
      <c r="O38" s="49"/>
      <c r="P38" s="49"/>
      <c r="Q38" s="49"/>
      <c r="R38" s="49"/>
      <c r="S38" s="712">
        <f t="shared" si="0"/>
        <v>0</v>
      </c>
    </row>
    <row r="39" spans="1:19" x14ac:dyDescent="0.3">
      <c r="A39" s="89"/>
      <c r="B39" s="97" t="s">
        <v>165</v>
      </c>
      <c r="C39" s="48">
        <v>295.08287320098623</v>
      </c>
      <c r="D39" s="48">
        <v>236.00356197667722</v>
      </c>
      <c r="E39" s="48">
        <v>282.2003545234287</v>
      </c>
      <c r="F39" s="48">
        <v>597.69681421666019</v>
      </c>
      <c r="G39" s="48">
        <v>265.19303770461948</v>
      </c>
      <c r="H39" s="48">
        <v>499.57518230037266</v>
      </c>
      <c r="I39" s="48">
        <v>393.90549499318945</v>
      </c>
      <c r="J39" s="48">
        <v>406.8422497259354</v>
      </c>
      <c r="K39" s="48">
        <v>749.48321298259714</v>
      </c>
      <c r="L39" s="48">
        <v>953.2331038035087</v>
      </c>
      <c r="M39" s="48">
        <v>313.02075761636218</v>
      </c>
      <c r="N39" s="48">
        <v>565.85694598293469</v>
      </c>
      <c r="O39" s="48">
        <v>628.60814452814247</v>
      </c>
      <c r="P39" s="48">
        <v>559.98260099734455</v>
      </c>
      <c r="Q39" s="48">
        <v>130.96109690571427</v>
      </c>
      <c r="R39" s="48">
        <v>374.46759089464126</v>
      </c>
      <c r="S39" s="709">
        <f t="shared" si="0"/>
        <v>366.57425527737706</v>
      </c>
    </row>
    <row r="40" spans="1:19" x14ac:dyDescent="0.3">
      <c r="A40" s="89"/>
      <c r="B40" s="97" t="s">
        <v>166</v>
      </c>
      <c r="C40" s="48">
        <v>13.605341805552397</v>
      </c>
      <c r="D40" s="48">
        <v>9.3176741329667525</v>
      </c>
      <c r="E40" s="48">
        <v>11.418556120390507</v>
      </c>
      <c r="F40" s="48">
        <v>35.950938327809936</v>
      </c>
      <c r="G40" s="48">
        <v>0</v>
      </c>
      <c r="H40" s="48">
        <v>9.463298348922546</v>
      </c>
      <c r="I40" s="48">
        <v>7.0085556270999874</v>
      </c>
      <c r="J40" s="48">
        <v>30.64269626035394</v>
      </c>
      <c r="K40" s="48">
        <v>93.406638007486393</v>
      </c>
      <c r="L40" s="48">
        <v>31.387479772941976</v>
      </c>
      <c r="M40" s="48">
        <v>7.3256319033292039</v>
      </c>
      <c r="N40" s="48">
        <v>12.84553102432668</v>
      </c>
      <c r="O40" s="48">
        <v>10.233654633900136</v>
      </c>
      <c r="P40" s="48">
        <v>2.9885930185474945</v>
      </c>
      <c r="Q40" s="48">
        <v>18.137042803571429</v>
      </c>
      <c r="R40" s="48">
        <v>12.274628431854701</v>
      </c>
      <c r="S40" s="709">
        <f t="shared" si="0"/>
        <v>14.886663315329336</v>
      </c>
    </row>
    <row r="41" spans="1:19" ht="17.25" thickBot="1" x14ac:dyDescent="0.35">
      <c r="A41" s="89"/>
      <c r="B41" s="98" t="s">
        <v>167</v>
      </c>
      <c r="C41" s="84">
        <v>308.6882150065386</v>
      </c>
      <c r="D41" s="84">
        <v>245.32123610964396</v>
      </c>
      <c r="E41" s="84">
        <v>293.61891064381922</v>
      </c>
      <c r="F41" s="84">
        <v>633.64775254447011</v>
      </c>
      <c r="G41" s="84">
        <v>265.19303770461948</v>
      </c>
      <c r="H41" s="84">
        <v>509.0384806492952</v>
      </c>
      <c r="I41" s="84">
        <v>400.91405062028946</v>
      </c>
      <c r="J41" s="84">
        <v>437.48494598628935</v>
      </c>
      <c r="K41" s="84">
        <v>842.88985099008357</v>
      </c>
      <c r="L41" s="84">
        <v>984.62058357645071</v>
      </c>
      <c r="M41" s="84">
        <v>320.3463895196914</v>
      </c>
      <c r="N41" s="84">
        <v>578.70247700726134</v>
      </c>
      <c r="O41" s="84">
        <v>638.84179916204266</v>
      </c>
      <c r="P41" s="84">
        <v>562.97119401589202</v>
      </c>
      <c r="Q41" s="84">
        <v>149.0981397092857</v>
      </c>
      <c r="R41" s="84">
        <v>386.74221932649596</v>
      </c>
      <c r="S41" s="710">
        <f t="shared" si="0"/>
        <v>381.46091859270649</v>
      </c>
    </row>
    <row r="42" spans="1:19" ht="17.25" thickTop="1" x14ac:dyDescent="0.3">
      <c r="A42" s="89"/>
      <c r="B42" s="96"/>
      <c r="C42" s="50"/>
      <c r="D42" s="50"/>
      <c r="E42" s="50"/>
      <c r="F42" s="50"/>
      <c r="G42" s="50"/>
      <c r="H42" s="50"/>
      <c r="I42" s="50"/>
      <c r="J42" s="50"/>
      <c r="K42" s="50"/>
      <c r="L42" s="50"/>
      <c r="M42" s="50"/>
      <c r="N42" s="50"/>
      <c r="O42" s="50"/>
      <c r="P42" s="50"/>
      <c r="Q42" s="50"/>
      <c r="R42" s="50"/>
      <c r="S42" s="713">
        <f t="shared" si="0"/>
        <v>0</v>
      </c>
    </row>
    <row r="43" spans="1:19" ht="17.25" thickBot="1" x14ac:dyDescent="0.35">
      <c r="A43" s="101" t="s">
        <v>207</v>
      </c>
      <c r="B43" s="102"/>
      <c r="C43" s="85">
        <v>1238.3658687815719</v>
      </c>
      <c r="D43" s="85">
        <v>978.08014153916429</v>
      </c>
      <c r="E43" s="85">
        <v>907.30365406241458</v>
      </c>
      <c r="F43" s="85">
        <v>1547.7437546171659</v>
      </c>
      <c r="G43" s="85">
        <v>884.94087497248188</v>
      </c>
      <c r="H43" s="85">
        <v>1156.6678066797706</v>
      </c>
      <c r="I43" s="85">
        <v>1183.1304333477885</v>
      </c>
      <c r="J43" s="85">
        <v>946.18812658745912</v>
      </c>
      <c r="K43" s="85">
        <v>2189.1825647331698</v>
      </c>
      <c r="L43" s="85">
        <v>1664.3296757214177</v>
      </c>
      <c r="M43" s="85">
        <v>1162.8950294979172</v>
      </c>
      <c r="N43" s="85">
        <v>1163.2857969727663</v>
      </c>
      <c r="O43" s="85">
        <v>1076.8587612354549</v>
      </c>
      <c r="P43" s="85">
        <v>1290.3211474406635</v>
      </c>
      <c r="Q43" s="85">
        <v>982.86205052036803</v>
      </c>
      <c r="R43" s="85">
        <v>955.64334990632892</v>
      </c>
      <c r="S43" s="714">
        <f t="shared" si="0"/>
        <v>1135.0860468172777</v>
      </c>
    </row>
    <row r="44" spans="1:19" ht="17.25" thickTop="1" x14ac:dyDescent="0.3">
      <c r="A44" s="89"/>
      <c r="B44" s="96"/>
      <c r="C44" s="11"/>
      <c r="D44" s="11"/>
      <c r="E44" s="11"/>
      <c r="F44" s="11"/>
      <c r="G44" s="11"/>
      <c r="H44" s="11"/>
      <c r="I44" s="11"/>
      <c r="J44" s="11"/>
      <c r="K44" s="11"/>
      <c r="L44" s="11"/>
      <c r="M44" s="11"/>
      <c r="N44" s="11"/>
      <c r="O44" s="11"/>
      <c r="P44" s="11"/>
      <c r="Q44" s="11"/>
      <c r="R44" s="11"/>
      <c r="S44" s="715">
        <f t="shared" si="0"/>
        <v>0</v>
      </c>
    </row>
    <row r="45" spans="1:19" x14ac:dyDescent="0.3">
      <c r="A45" s="95" t="s">
        <v>135</v>
      </c>
      <c r="B45" s="96"/>
      <c r="C45" s="11"/>
      <c r="D45" s="11"/>
      <c r="E45" s="11"/>
      <c r="F45" s="11"/>
      <c r="G45" s="11"/>
      <c r="H45" s="11"/>
      <c r="I45" s="11"/>
      <c r="J45" s="11"/>
      <c r="K45" s="11"/>
      <c r="L45" s="11"/>
      <c r="M45" s="11"/>
      <c r="N45" s="11"/>
      <c r="O45" s="11"/>
      <c r="P45" s="11"/>
      <c r="Q45" s="11"/>
      <c r="R45" s="11"/>
      <c r="S45" s="715">
        <f t="shared" si="0"/>
        <v>0</v>
      </c>
    </row>
    <row r="46" spans="1:19" x14ac:dyDescent="0.3">
      <c r="A46" s="89"/>
      <c r="B46" s="96" t="s">
        <v>168</v>
      </c>
      <c r="C46" s="48">
        <v>1100.6415954415952</v>
      </c>
      <c r="D46" s="48">
        <v>896.42844444444438</v>
      </c>
      <c r="E46" s="48">
        <v>1186.6373056994819</v>
      </c>
      <c r="F46" s="48">
        <v>992.80645161290329</v>
      </c>
      <c r="G46" s="48">
        <v>846.81927710843377</v>
      </c>
      <c r="H46" s="48">
        <v>839.81059390048142</v>
      </c>
      <c r="I46" s="48">
        <v>985.67225325884544</v>
      </c>
      <c r="J46" s="48">
        <v>987.45424292845257</v>
      </c>
      <c r="K46" s="48">
        <v>1525.4450867052024</v>
      </c>
      <c r="L46" s="48">
        <v>1153.375</v>
      </c>
      <c r="M46" s="48">
        <v>912.29387755102039</v>
      </c>
      <c r="N46" s="48">
        <v>974.19254658385091</v>
      </c>
      <c r="O46" s="48">
        <v>1021.1282051282051</v>
      </c>
      <c r="P46" s="48">
        <v>866.65714285714284</v>
      </c>
      <c r="Q46" s="48">
        <v>618.5771428571428</v>
      </c>
      <c r="R46" s="48">
        <v>1008.7826086956521</v>
      </c>
      <c r="S46" s="709">
        <f t="shared" si="0"/>
        <v>955.31074632563468</v>
      </c>
    </row>
    <row r="47" spans="1:19" x14ac:dyDescent="0.3">
      <c r="A47" s="89"/>
      <c r="B47" s="96" t="s">
        <v>169</v>
      </c>
      <c r="C47" s="48">
        <v>44.845584045584047</v>
      </c>
      <c r="D47" s="48">
        <v>79.953777777777773</v>
      </c>
      <c r="E47" s="48">
        <v>198.33160621761658</v>
      </c>
      <c r="F47" s="48">
        <v>47.25</v>
      </c>
      <c r="G47" s="48">
        <v>145.67562557924003</v>
      </c>
      <c r="H47" s="48">
        <v>174.07383627608345</v>
      </c>
      <c r="I47" s="48">
        <v>68.607076350093109</v>
      </c>
      <c r="J47" s="48">
        <v>202.73544093178035</v>
      </c>
      <c r="K47" s="48">
        <v>137.49710982658959</v>
      </c>
      <c r="L47" s="48">
        <v>408.16666666666669</v>
      </c>
      <c r="M47" s="48">
        <v>45.621768707482993</v>
      </c>
      <c r="N47" s="48">
        <v>153.85714285714286</v>
      </c>
      <c r="O47" s="48">
        <v>289.36996336996339</v>
      </c>
      <c r="P47" s="48">
        <v>74.167857142857144</v>
      </c>
      <c r="Q47" s="48">
        <v>60.228571428571428</v>
      </c>
      <c r="R47" s="48">
        <v>298.63879598662209</v>
      </c>
      <c r="S47" s="709">
        <f t="shared" si="0"/>
        <v>121.4172552013743</v>
      </c>
    </row>
    <row r="48" spans="1:19" x14ac:dyDescent="0.3">
      <c r="A48" s="89"/>
      <c r="B48" s="96" t="s">
        <v>170</v>
      </c>
      <c r="C48" s="48">
        <v>25.071225071225072</v>
      </c>
      <c r="D48" s="48">
        <v>0</v>
      </c>
      <c r="E48" s="48">
        <v>0</v>
      </c>
      <c r="F48" s="48">
        <v>42.201612903225808</v>
      </c>
      <c r="G48" s="48">
        <v>0</v>
      </c>
      <c r="H48" s="48">
        <v>6.4205457463884432</v>
      </c>
      <c r="I48" s="48">
        <v>0</v>
      </c>
      <c r="J48" s="48">
        <v>0</v>
      </c>
      <c r="K48" s="48">
        <v>24.508670520231213</v>
      </c>
      <c r="L48" s="48">
        <v>0</v>
      </c>
      <c r="M48" s="48">
        <v>0</v>
      </c>
      <c r="N48" s="48">
        <v>0</v>
      </c>
      <c r="O48" s="48">
        <v>0</v>
      </c>
      <c r="P48" s="48">
        <v>0</v>
      </c>
      <c r="Q48" s="48">
        <v>3.4285714285714284</v>
      </c>
      <c r="R48" s="48">
        <v>0</v>
      </c>
      <c r="S48" s="709">
        <f t="shared" si="0"/>
        <v>6.7327734300439017</v>
      </c>
    </row>
    <row r="49" spans="1:19" x14ac:dyDescent="0.3">
      <c r="A49" s="89"/>
      <c r="B49" s="99" t="s">
        <v>157</v>
      </c>
      <c r="C49" s="48">
        <v>0</v>
      </c>
      <c r="D49" s="48">
        <v>0</v>
      </c>
      <c r="E49" s="48">
        <v>0</v>
      </c>
      <c r="F49" s="48">
        <v>0</v>
      </c>
      <c r="G49" s="48">
        <v>0</v>
      </c>
      <c r="H49" s="48">
        <v>0</v>
      </c>
      <c r="I49" s="48">
        <v>0</v>
      </c>
      <c r="J49" s="48">
        <v>0</v>
      </c>
      <c r="K49" s="48">
        <v>0</v>
      </c>
      <c r="L49" s="48">
        <v>0</v>
      </c>
      <c r="M49" s="48">
        <v>0</v>
      </c>
      <c r="N49" s="48">
        <v>0</v>
      </c>
      <c r="O49" s="48">
        <v>0</v>
      </c>
      <c r="P49" s="48">
        <v>0</v>
      </c>
      <c r="Q49" s="48">
        <v>0</v>
      </c>
      <c r="R49" s="48">
        <v>0</v>
      </c>
      <c r="S49" s="709">
        <f t="shared" si="0"/>
        <v>0</v>
      </c>
    </row>
    <row r="50" spans="1:19" x14ac:dyDescent="0.3">
      <c r="A50" s="89"/>
      <c r="B50" s="99" t="s">
        <v>158</v>
      </c>
      <c r="C50" s="48">
        <v>6.1914529914529917</v>
      </c>
      <c r="D50" s="48">
        <v>11.706666666666667</v>
      </c>
      <c r="E50" s="48">
        <v>0</v>
      </c>
      <c r="F50" s="48">
        <v>0</v>
      </c>
      <c r="G50" s="48">
        <v>0</v>
      </c>
      <c r="H50" s="48">
        <v>0</v>
      </c>
      <c r="I50" s="48">
        <v>0</v>
      </c>
      <c r="J50" s="48">
        <v>0</v>
      </c>
      <c r="K50" s="48">
        <v>0</v>
      </c>
      <c r="L50" s="48">
        <v>0</v>
      </c>
      <c r="M50" s="48">
        <v>2.7727891156462583</v>
      </c>
      <c r="N50" s="48">
        <v>0</v>
      </c>
      <c r="O50" s="48">
        <v>0</v>
      </c>
      <c r="P50" s="48">
        <v>3.1642857142857141</v>
      </c>
      <c r="Q50" s="48">
        <v>0</v>
      </c>
      <c r="R50" s="48">
        <v>0</v>
      </c>
      <c r="S50" s="709">
        <f t="shared" si="0"/>
        <v>2.6575682382133996</v>
      </c>
    </row>
    <row r="51" spans="1:19" x14ac:dyDescent="0.3">
      <c r="A51" s="89"/>
      <c r="B51" s="99" t="s">
        <v>159</v>
      </c>
      <c r="C51" s="48">
        <v>28.830769230769231</v>
      </c>
      <c r="D51" s="48">
        <v>0.64355555555555555</v>
      </c>
      <c r="E51" s="48">
        <v>0</v>
      </c>
      <c r="F51" s="48">
        <v>34.161290322580648</v>
      </c>
      <c r="G51" s="48">
        <v>5.5607043558850789E-3</v>
      </c>
      <c r="H51" s="48">
        <v>0</v>
      </c>
      <c r="I51" s="48">
        <v>0</v>
      </c>
      <c r="J51" s="48">
        <v>2.8985024958402663</v>
      </c>
      <c r="K51" s="48">
        <v>0</v>
      </c>
      <c r="L51" s="48">
        <v>80.525000000000006</v>
      </c>
      <c r="M51" s="48">
        <v>1.0204081632653061</v>
      </c>
      <c r="N51" s="48">
        <v>4.5403726708074537</v>
      </c>
      <c r="O51" s="48">
        <v>14.615384615384615</v>
      </c>
      <c r="P51" s="48">
        <v>728.92499999999995</v>
      </c>
      <c r="Q51" s="48">
        <v>0</v>
      </c>
      <c r="R51" s="48">
        <v>0.36789297658862874</v>
      </c>
      <c r="S51" s="709">
        <f t="shared" si="0"/>
        <v>47.288413819431192</v>
      </c>
    </row>
    <row r="52" spans="1:19" ht="17.25" thickBot="1" x14ac:dyDescent="0.35">
      <c r="A52" s="89"/>
      <c r="B52" s="98" t="s">
        <v>171</v>
      </c>
      <c r="C52" s="84">
        <v>1205.5806267806265</v>
      </c>
      <c r="D52" s="84">
        <v>988.73244444444435</v>
      </c>
      <c r="E52" s="84">
        <v>1384.9689119170985</v>
      </c>
      <c r="F52" s="84">
        <v>1116.41935483871</v>
      </c>
      <c r="G52" s="84">
        <v>992.5004633920297</v>
      </c>
      <c r="H52" s="84">
        <v>1020.3049759229533</v>
      </c>
      <c r="I52" s="84">
        <v>1054.2793296089385</v>
      </c>
      <c r="J52" s="84">
        <v>1193.0881863560733</v>
      </c>
      <c r="K52" s="84">
        <v>1687.4508670520231</v>
      </c>
      <c r="L52" s="84">
        <v>1642.0666666666668</v>
      </c>
      <c r="M52" s="84">
        <v>961.70884353741485</v>
      </c>
      <c r="N52" s="84">
        <v>1132.5900621118012</v>
      </c>
      <c r="O52" s="84">
        <v>1325.1135531135531</v>
      </c>
      <c r="P52" s="84">
        <v>1672.9142857142856</v>
      </c>
      <c r="Q52" s="84">
        <v>682.23428571428565</v>
      </c>
      <c r="R52" s="84">
        <v>1307.7892976588628</v>
      </c>
      <c r="S52" s="710">
        <f t="shared" si="0"/>
        <v>1133.4067570146974</v>
      </c>
    </row>
    <row r="53" spans="1:19" ht="17.25" thickTop="1" x14ac:dyDescent="0.3">
      <c r="A53" s="89"/>
      <c r="B53" s="98"/>
      <c r="C53" s="11"/>
      <c r="D53" s="11"/>
      <c r="E53" s="11"/>
      <c r="F53" s="11"/>
      <c r="G53" s="11"/>
      <c r="H53" s="11"/>
      <c r="I53" s="11"/>
      <c r="J53" s="11"/>
      <c r="K53" s="11"/>
      <c r="L53" s="11"/>
      <c r="M53" s="11"/>
      <c r="N53" s="11"/>
      <c r="O53" s="11"/>
      <c r="P53" s="11"/>
      <c r="Q53" s="11"/>
      <c r="R53" s="11"/>
      <c r="S53" s="715">
        <f t="shared" si="0"/>
        <v>0</v>
      </c>
    </row>
    <row r="54" spans="1:19" x14ac:dyDescent="0.3">
      <c r="A54" s="95" t="s">
        <v>136</v>
      </c>
      <c r="B54" s="96"/>
      <c r="C54" s="11"/>
      <c r="D54" s="11"/>
      <c r="E54" s="11"/>
      <c r="F54" s="11"/>
      <c r="G54" s="11"/>
      <c r="H54" s="11"/>
      <c r="I54" s="11"/>
      <c r="J54" s="11"/>
      <c r="K54" s="11"/>
      <c r="L54" s="11"/>
      <c r="M54" s="11"/>
      <c r="N54" s="11"/>
      <c r="O54" s="11"/>
      <c r="P54" s="11"/>
      <c r="Q54" s="11"/>
      <c r="R54" s="11"/>
      <c r="S54" s="715">
        <f t="shared" si="0"/>
        <v>0</v>
      </c>
    </row>
    <row r="55" spans="1:19" x14ac:dyDescent="0.3">
      <c r="A55" s="89"/>
      <c r="B55" s="96" t="s">
        <v>172</v>
      </c>
      <c r="C55" s="48">
        <v>1.1396011396011394</v>
      </c>
      <c r="D55" s="48">
        <v>0</v>
      </c>
      <c r="E55" s="48">
        <v>18.911917098445592</v>
      </c>
      <c r="F55" s="48">
        <v>14.919354838709678</v>
      </c>
      <c r="G55" s="48">
        <v>0</v>
      </c>
      <c r="H55" s="48">
        <v>13.162118780096309</v>
      </c>
      <c r="I55" s="48">
        <v>127.56052141527002</v>
      </c>
      <c r="J55" s="48">
        <v>19.633943427620633</v>
      </c>
      <c r="K55" s="48">
        <v>0</v>
      </c>
      <c r="L55" s="48">
        <v>0</v>
      </c>
      <c r="M55" s="48">
        <v>4.0816326530612246</v>
      </c>
      <c r="N55" s="48">
        <v>17.701863354037268</v>
      </c>
      <c r="O55" s="48">
        <v>2.197802197802198</v>
      </c>
      <c r="P55" s="48">
        <v>27.678571428571427</v>
      </c>
      <c r="Q55" s="48">
        <v>36.476190476190474</v>
      </c>
      <c r="R55" s="48">
        <v>0</v>
      </c>
      <c r="S55" s="709">
        <f t="shared" si="0"/>
        <v>15.709104790990647</v>
      </c>
    </row>
    <row r="56" spans="1:19" x14ac:dyDescent="0.3">
      <c r="A56" s="89"/>
      <c r="B56" s="96" t="s">
        <v>173</v>
      </c>
      <c r="C56" s="48">
        <v>0</v>
      </c>
      <c r="D56" s="48">
        <v>0</v>
      </c>
      <c r="E56" s="48">
        <v>0</v>
      </c>
      <c r="F56" s="48">
        <v>0</v>
      </c>
      <c r="G56" s="48">
        <v>0</v>
      </c>
      <c r="H56" s="48">
        <v>0</v>
      </c>
      <c r="I56" s="48">
        <v>0</v>
      </c>
      <c r="J56" s="48">
        <v>0</v>
      </c>
      <c r="K56" s="48">
        <v>0</v>
      </c>
      <c r="L56" s="48">
        <v>0</v>
      </c>
      <c r="M56" s="48">
        <v>0</v>
      </c>
      <c r="N56" s="48">
        <v>0</v>
      </c>
      <c r="O56" s="48">
        <v>0</v>
      </c>
      <c r="P56" s="48">
        <v>0</v>
      </c>
      <c r="Q56" s="48">
        <v>0</v>
      </c>
      <c r="R56" s="48">
        <v>0.89145747232388406</v>
      </c>
      <c r="S56" s="709">
        <f t="shared" si="0"/>
        <v>5.0877225467616208E-2</v>
      </c>
    </row>
    <row r="57" spans="1:19" x14ac:dyDescent="0.3">
      <c r="A57" s="89"/>
      <c r="B57" s="103" t="s">
        <v>174</v>
      </c>
      <c r="C57" s="46">
        <v>1.1396011396011394</v>
      </c>
      <c r="D57" s="47">
        <v>0</v>
      </c>
      <c r="E57" s="47">
        <v>18.911917098445592</v>
      </c>
      <c r="F57" s="47">
        <v>14.919354838709678</v>
      </c>
      <c r="G57" s="47">
        <v>0</v>
      </c>
      <c r="H57" s="47">
        <v>13.162118780096309</v>
      </c>
      <c r="I57" s="47">
        <v>127.56052141527002</v>
      </c>
      <c r="J57" s="47">
        <v>19.633943427620633</v>
      </c>
      <c r="K57" s="47">
        <v>0</v>
      </c>
      <c r="L57" s="47">
        <v>0</v>
      </c>
      <c r="M57" s="47">
        <v>4.0816326530612246</v>
      </c>
      <c r="N57" s="47">
        <v>17.701863354037268</v>
      </c>
      <c r="O57" s="47">
        <v>2.197802197802198</v>
      </c>
      <c r="P57" s="47">
        <v>27.678571428571427</v>
      </c>
      <c r="Q57" s="47">
        <v>36.476190476190474</v>
      </c>
      <c r="R57" s="47">
        <v>0.89145747232388406</v>
      </c>
      <c r="S57" s="710">
        <f t="shared" si="0"/>
        <v>15.759982016458263</v>
      </c>
    </row>
    <row r="58" spans="1:19" x14ac:dyDescent="0.3">
      <c r="A58" s="89"/>
      <c r="B58" s="96" t="s">
        <v>175</v>
      </c>
      <c r="C58" s="48">
        <v>280.82076353276358</v>
      </c>
      <c r="D58" s="48">
        <v>241.74005333333332</v>
      </c>
      <c r="E58" s="48">
        <v>289.61747558549223</v>
      </c>
      <c r="F58" s="48">
        <v>318.16161290322583</v>
      </c>
      <c r="G58" s="48">
        <v>387.25998146431886</v>
      </c>
      <c r="H58" s="48">
        <v>249.26060192616373</v>
      </c>
      <c r="I58" s="48">
        <v>212.03541899441342</v>
      </c>
      <c r="J58" s="48">
        <v>263.51822795341099</v>
      </c>
      <c r="K58" s="48">
        <v>404.29999306358377</v>
      </c>
      <c r="L58" s="48">
        <v>203.79016666666666</v>
      </c>
      <c r="M58" s="48">
        <v>291.02585034013606</v>
      </c>
      <c r="N58" s="48">
        <v>254.20995652173917</v>
      </c>
      <c r="O58" s="48">
        <v>176.96919413919414</v>
      </c>
      <c r="P58" s="48">
        <v>281.47842857142859</v>
      </c>
      <c r="Q58" s="48">
        <v>187.40194285714287</v>
      </c>
      <c r="R58" s="48">
        <v>271.61170568561869</v>
      </c>
      <c r="S58" s="709">
        <f t="shared" si="0"/>
        <v>272.05269795533496</v>
      </c>
    </row>
    <row r="59" spans="1:19" x14ac:dyDescent="0.3">
      <c r="A59" s="89"/>
      <c r="B59" s="96" t="s">
        <v>176</v>
      </c>
      <c r="C59" s="48">
        <v>0</v>
      </c>
      <c r="D59" s="48">
        <v>0</v>
      </c>
      <c r="E59" s="48">
        <v>0</v>
      </c>
      <c r="F59" s="48">
        <v>0</v>
      </c>
      <c r="G59" s="48">
        <v>0</v>
      </c>
      <c r="H59" s="48">
        <v>0</v>
      </c>
      <c r="I59" s="48">
        <v>0</v>
      </c>
      <c r="J59" s="48">
        <v>0</v>
      </c>
      <c r="K59" s="48">
        <v>3.8774846218045806</v>
      </c>
      <c r="L59" s="48">
        <v>55.64045109649124</v>
      </c>
      <c r="M59" s="48">
        <v>26.533290726446022</v>
      </c>
      <c r="N59" s="48">
        <v>8.7267080745341605</v>
      </c>
      <c r="O59" s="48">
        <v>3.2967032967032965</v>
      </c>
      <c r="P59" s="48">
        <v>7.8959646253323656</v>
      </c>
      <c r="Q59" s="48">
        <v>0</v>
      </c>
      <c r="R59" s="48">
        <v>3.7095848355200323</v>
      </c>
      <c r="S59" s="709">
        <f t="shared" si="0"/>
        <v>4.2515135090730301</v>
      </c>
    </row>
    <row r="60" spans="1:19" x14ac:dyDescent="0.3">
      <c r="A60" s="89"/>
      <c r="B60" s="96" t="s">
        <v>177</v>
      </c>
      <c r="C60" s="48">
        <v>28.877130451457372</v>
      </c>
      <c r="D60" s="48">
        <v>56.921285337536119</v>
      </c>
      <c r="E60" s="48">
        <v>35.171363509934665</v>
      </c>
      <c r="F60" s="48">
        <v>0</v>
      </c>
      <c r="G60" s="48">
        <v>72.043416639714735</v>
      </c>
      <c r="H60" s="48">
        <v>142.31553717236773</v>
      </c>
      <c r="I60" s="48">
        <v>23.499810900574015</v>
      </c>
      <c r="J60" s="48">
        <v>110.54456992814742</v>
      </c>
      <c r="K60" s="48">
        <v>113.53136327573594</v>
      </c>
      <c r="L60" s="48">
        <v>123.78960979532164</v>
      </c>
      <c r="M60" s="48">
        <v>73.510415565189803</v>
      </c>
      <c r="N60" s="48">
        <v>79.00745649803234</v>
      </c>
      <c r="O60" s="48">
        <v>94.92233091212195</v>
      </c>
      <c r="P60" s="48">
        <v>58.784263959390849</v>
      </c>
      <c r="Q60" s="48">
        <v>54.78326666666667</v>
      </c>
      <c r="R60" s="48">
        <v>61.603665588225489</v>
      </c>
      <c r="S60" s="709">
        <f t="shared" si="0"/>
        <v>64.45909411242819</v>
      </c>
    </row>
    <row r="61" spans="1:19" x14ac:dyDescent="0.3">
      <c r="A61" s="89"/>
      <c r="B61" s="96" t="s">
        <v>178</v>
      </c>
      <c r="C61" s="48">
        <v>87.076582766272196</v>
      </c>
      <c r="D61" s="48">
        <v>0</v>
      </c>
      <c r="E61" s="48">
        <v>26.838072907632164</v>
      </c>
      <c r="F61" s="48">
        <v>0</v>
      </c>
      <c r="G61" s="48">
        <v>0</v>
      </c>
      <c r="H61" s="48">
        <v>0</v>
      </c>
      <c r="I61" s="48">
        <v>29.412280347098232</v>
      </c>
      <c r="J61" s="48">
        <v>0</v>
      </c>
      <c r="K61" s="48">
        <v>0</v>
      </c>
      <c r="L61" s="48">
        <v>0</v>
      </c>
      <c r="M61" s="48">
        <v>6.7948186528497407</v>
      </c>
      <c r="N61" s="48">
        <v>0</v>
      </c>
      <c r="O61" s="48">
        <v>18.027403350003972</v>
      </c>
      <c r="P61" s="48">
        <v>2.8762397812424463</v>
      </c>
      <c r="Q61" s="48">
        <v>21.998690476190475</v>
      </c>
      <c r="R61" s="48">
        <v>0</v>
      </c>
      <c r="S61" s="709">
        <f t="shared" si="0"/>
        <v>20.38540614100371</v>
      </c>
    </row>
    <row r="62" spans="1:19" x14ac:dyDescent="0.3">
      <c r="A62" s="89"/>
      <c r="B62" s="96" t="s">
        <v>179</v>
      </c>
      <c r="C62" s="48">
        <v>168.63324375737318</v>
      </c>
      <c r="D62" s="48">
        <v>0</v>
      </c>
      <c r="E62" s="48">
        <v>0</v>
      </c>
      <c r="F62" s="48">
        <v>0</v>
      </c>
      <c r="G62" s="48">
        <v>0</v>
      </c>
      <c r="H62" s="48">
        <v>43.75293069581496</v>
      </c>
      <c r="I62" s="48">
        <v>14.454333625047161</v>
      </c>
      <c r="J62" s="48">
        <v>40.845116303392935</v>
      </c>
      <c r="K62" s="48">
        <v>12.118342314949022</v>
      </c>
      <c r="L62" s="48">
        <v>17.799705846182125</v>
      </c>
      <c r="M62" s="48">
        <v>0</v>
      </c>
      <c r="N62" s="48">
        <v>12.916681502828249</v>
      </c>
      <c r="O62" s="48">
        <v>6.3498490482284851</v>
      </c>
      <c r="P62" s="48">
        <v>19.276830818975281</v>
      </c>
      <c r="Q62" s="48">
        <v>0</v>
      </c>
      <c r="R62" s="48">
        <v>113.712307551164</v>
      </c>
      <c r="S62" s="709">
        <f t="shared" si="0"/>
        <v>42.820371437777005</v>
      </c>
    </row>
    <row r="63" spans="1:19" x14ac:dyDescent="0.3">
      <c r="A63" s="89"/>
      <c r="B63" s="103" t="s">
        <v>180</v>
      </c>
      <c r="C63" s="46">
        <v>565.40772050786632</v>
      </c>
      <c r="D63" s="47">
        <v>298.66133867086944</v>
      </c>
      <c r="E63" s="47">
        <v>351.62691200305909</v>
      </c>
      <c r="F63" s="47">
        <v>318.16161290322583</v>
      </c>
      <c r="G63" s="47">
        <v>459.30339810403359</v>
      </c>
      <c r="H63" s="47">
        <v>435.32906979434642</v>
      </c>
      <c r="I63" s="47">
        <v>279.40184386713281</v>
      </c>
      <c r="J63" s="47">
        <v>414.90791418495138</v>
      </c>
      <c r="K63" s="47">
        <v>533.82718327607324</v>
      </c>
      <c r="L63" s="47">
        <v>401.01993340466169</v>
      </c>
      <c r="M63" s="47">
        <v>397.86437528462164</v>
      </c>
      <c r="N63" s="47">
        <v>354.8608025971339</v>
      </c>
      <c r="O63" s="47">
        <v>299.56548074625181</v>
      </c>
      <c r="P63" s="47">
        <v>370.31172775636946</v>
      </c>
      <c r="Q63" s="47">
        <v>264.18389999999999</v>
      </c>
      <c r="R63" s="47">
        <v>450.63726366052822</v>
      </c>
      <c r="S63" s="710">
        <f t="shared" si="0"/>
        <v>403.96908315561683</v>
      </c>
    </row>
    <row r="64" spans="1:19" x14ac:dyDescent="0.3">
      <c r="A64" s="89"/>
      <c r="B64" s="96" t="s">
        <v>181</v>
      </c>
      <c r="C64" s="48">
        <v>17.629547916118778</v>
      </c>
      <c r="D64" s="48">
        <v>8.0693585500394018</v>
      </c>
      <c r="E64" s="48">
        <v>58.111950251558156</v>
      </c>
      <c r="F64" s="48">
        <v>34.527840607210635</v>
      </c>
      <c r="G64" s="48">
        <v>6.8108541714795132</v>
      </c>
      <c r="H64" s="48">
        <v>28.951738973766634</v>
      </c>
      <c r="I64" s="48">
        <v>31.554945189963327</v>
      </c>
      <c r="J64" s="48">
        <v>15.839750415973379</v>
      </c>
      <c r="K64" s="48">
        <v>13.46920898890297</v>
      </c>
      <c r="L64" s="48">
        <v>43.612294298245615</v>
      </c>
      <c r="M64" s="48">
        <v>8.2769888336681827</v>
      </c>
      <c r="N64" s="48">
        <v>11.776577687165142</v>
      </c>
      <c r="O64" s="48">
        <v>38.494139194139194</v>
      </c>
      <c r="P64" s="48">
        <v>55.087303746676334</v>
      </c>
      <c r="Q64" s="48">
        <v>18.472795714285713</v>
      </c>
      <c r="R64" s="48">
        <v>24.581752829771037</v>
      </c>
      <c r="S64" s="709">
        <f t="shared" si="0"/>
        <v>21.313189384239383</v>
      </c>
    </row>
    <row r="65" spans="1:19" x14ac:dyDescent="0.3">
      <c r="A65" s="89"/>
      <c r="B65" s="96" t="s">
        <v>182</v>
      </c>
      <c r="C65" s="48">
        <v>0</v>
      </c>
      <c r="D65" s="48">
        <v>0</v>
      </c>
      <c r="E65" s="48">
        <v>0</v>
      </c>
      <c r="F65" s="48">
        <v>0</v>
      </c>
      <c r="G65" s="48">
        <v>0</v>
      </c>
      <c r="H65" s="48">
        <v>0</v>
      </c>
      <c r="I65" s="48">
        <v>0</v>
      </c>
      <c r="J65" s="48">
        <v>0</v>
      </c>
      <c r="K65" s="48">
        <v>0</v>
      </c>
      <c r="L65" s="48">
        <v>0</v>
      </c>
      <c r="M65" s="48">
        <v>0</v>
      </c>
      <c r="N65" s="48">
        <v>0</v>
      </c>
      <c r="O65" s="48">
        <v>0</v>
      </c>
      <c r="P65" s="48">
        <v>0</v>
      </c>
      <c r="Q65" s="48">
        <v>0</v>
      </c>
      <c r="R65" s="48">
        <v>0</v>
      </c>
      <c r="S65" s="709">
        <f t="shared" si="0"/>
        <v>0</v>
      </c>
    </row>
    <row r="66" spans="1:19" x14ac:dyDescent="0.3">
      <c r="A66" s="89"/>
      <c r="B66" s="103" t="s">
        <v>183</v>
      </c>
      <c r="C66" s="46">
        <v>17.629547916118778</v>
      </c>
      <c r="D66" s="47">
        <v>8.0693585500394018</v>
      </c>
      <c r="E66" s="47">
        <v>58.111950251558156</v>
      </c>
      <c r="F66" s="47">
        <v>34.527840607210635</v>
      </c>
      <c r="G66" s="47">
        <v>6.8108541714795132</v>
      </c>
      <c r="H66" s="47">
        <v>28.951738973766634</v>
      </c>
      <c r="I66" s="47">
        <v>31.554945189963327</v>
      </c>
      <c r="J66" s="47">
        <v>15.839750415973379</v>
      </c>
      <c r="K66" s="47">
        <v>13.46920898890297</v>
      </c>
      <c r="L66" s="47">
        <v>43.612294298245615</v>
      </c>
      <c r="M66" s="47">
        <v>8.2769888336681827</v>
      </c>
      <c r="N66" s="47">
        <v>11.776577687165142</v>
      </c>
      <c r="O66" s="47">
        <v>38.494139194139194</v>
      </c>
      <c r="P66" s="47">
        <v>55.087303746676334</v>
      </c>
      <c r="Q66" s="47">
        <v>18.472795714285713</v>
      </c>
      <c r="R66" s="47">
        <v>24.581752829771037</v>
      </c>
      <c r="S66" s="710">
        <f t="shared" si="0"/>
        <v>21.313189384239383</v>
      </c>
    </row>
    <row r="67" spans="1:19" x14ac:dyDescent="0.3">
      <c r="A67" s="89"/>
      <c r="B67" s="103"/>
      <c r="C67" s="11"/>
      <c r="D67" s="11"/>
      <c r="E67" s="11"/>
      <c r="F67" s="11"/>
      <c r="G67" s="11"/>
      <c r="H67" s="11"/>
      <c r="I67" s="11"/>
      <c r="J67" s="11"/>
      <c r="K67" s="11"/>
      <c r="L67" s="11"/>
      <c r="M67" s="11"/>
      <c r="N67" s="11"/>
      <c r="O67" s="11"/>
      <c r="P67" s="11"/>
      <c r="Q67" s="11"/>
      <c r="R67" s="11"/>
      <c r="S67" s="715">
        <f t="shared" si="0"/>
        <v>0</v>
      </c>
    </row>
    <row r="68" spans="1:19" x14ac:dyDescent="0.3">
      <c r="A68" s="95" t="s">
        <v>137</v>
      </c>
      <c r="B68" s="96"/>
      <c r="C68" s="7"/>
      <c r="D68" s="7"/>
      <c r="E68" s="7"/>
      <c r="F68" s="7"/>
      <c r="G68" s="7"/>
      <c r="H68" s="7"/>
      <c r="I68" s="7"/>
      <c r="J68" s="7"/>
      <c r="K68" s="7"/>
      <c r="L68" s="7"/>
      <c r="M68" s="7"/>
      <c r="N68" s="7"/>
      <c r="O68" s="7"/>
      <c r="P68" s="7"/>
      <c r="Q68" s="7"/>
      <c r="R68" s="7"/>
      <c r="S68" s="709">
        <f t="shared" si="0"/>
        <v>0</v>
      </c>
    </row>
    <row r="69" spans="1:19" x14ac:dyDescent="0.3">
      <c r="A69" s="89"/>
      <c r="B69" s="97" t="s">
        <v>198</v>
      </c>
      <c r="C69" s="6">
        <v>101.56118518518518</v>
      </c>
      <c r="D69" s="6">
        <v>203.27022222222223</v>
      </c>
      <c r="E69" s="6">
        <v>177.98538860103622</v>
      </c>
      <c r="F69" s="6">
        <v>582.20774193548391</v>
      </c>
      <c r="G69" s="6">
        <v>85.18904541241892</v>
      </c>
      <c r="H69" s="6">
        <v>64.527431781701438</v>
      </c>
      <c r="I69" s="6">
        <v>93.187039106145249</v>
      </c>
      <c r="J69" s="6">
        <v>154.42247920133113</v>
      </c>
      <c r="K69" s="6">
        <v>192.18589595375724</v>
      </c>
      <c r="L69" s="6">
        <v>-398.51349999999996</v>
      </c>
      <c r="M69" s="6">
        <v>71.715170068027206</v>
      </c>
      <c r="N69" s="6">
        <v>-2809.0065838509322</v>
      </c>
      <c r="O69" s="6">
        <v>570.17252747252735</v>
      </c>
      <c r="P69" s="6">
        <v>176.58182142857143</v>
      </c>
      <c r="Q69" s="6">
        <v>89.134533333333337</v>
      </c>
      <c r="R69" s="6">
        <v>79.604013377926421</v>
      </c>
      <c r="S69" s="709">
        <f t="shared" si="0"/>
        <v>39.108481580454281</v>
      </c>
    </row>
    <row r="70" spans="1:19" x14ac:dyDescent="0.3">
      <c r="A70" s="89"/>
      <c r="B70" s="97" t="s">
        <v>199</v>
      </c>
      <c r="C70" s="6">
        <v>127.41689458689457</v>
      </c>
      <c r="D70" s="6">
        <v>20.402666666666665</v>
      </c>
      <c r="E70" s="6">
        <v>390.58160621761658</v>
      </c>
      <c r="F70" s="6">
        <v>0</v>
      </c>
      <c r="G70" s="6">
        <v>334.94540315106582</v>
      </c>
      <c r="H70" s="6">
        <v>29.518459069020867</v>
      </c>
      <c r="I70" s="6">
        <v>25.150837988826815</v>
      </c>
      <c r="J70" s="6">
        <v>31.613976705490849</v>
      </c>
      <c r="K70" s="6">
        <v>125.77456647398844</v>
      </c>
      <c r="L70" s="6">
        <v>0</v>
      </c>
      <c r="M70" s="6">
        <v>475.79319727891158</v>
      </c>
      <c r="N70" s="6">
        <v>25.465838509316772</v>
      </c>
      <c r="O70" s="6">
        <v>25.641025641025646</v>
      </c>
      <c r="P70" s="6">
        <v>42.142857142857146</v>
      </c>
      <c r="Q70" s="6">
        <v>59.306838095238099</v>
      </c>
      <c r="R70" s="6">
        <v>119.83277591973244</v>
      </c>
      <c r="S70" s="709">
        <f t="shared" ref="S70:S133" si="1">SUMPRODUCT(C70:R70,$C$87:$R$87)/SUM($C$87:$R$87)</f>
        <v>131.28406375262455</v>
      </c>
    </row>
    <row r="71" spans="1:19" x14ac:dyDescent="0.3">
      <c r="A71" s="89"/>
      <c r="B71" s="97" t="s">
        <v>185</v>
      </c>
      <c r="C71" s="6">
        <v>82.934472934472936</v>
      </c>
      <c r="D71" s="6">
        <v>170.75555555555556</v>
      </c>
      <c r="E71" s="6">
        <v>191.02849740932643</v>
      </c>
      <c r="F71" s="6">
        <v>152.25806451612902</v>
      </c>
      <c r="G71" s="6">
        <v>0</v>
      </c>
      <c r="H71" s="6">
        <v>74.306581059390055</v>
      </c>
      <c r="I71" s="6">
        <v>115.60893854748603</v>
      </c>
      <c r="J71" s="6">
        <v>249.99168053244591</v>
      </c>
      <c r="K71" s="6">
        <v>128.90173410404626</v>
      </c>
      <c r="L71" s="6">
        <v>353.77499999999998</v>
      </c>
      <c r="M71" s="6">
        <v>117.66938775510204</v>
      </c>
      <c r="N71" s="6">
        <v>162.41925465838509</v>
      </c>
      <c r="O71" s="6">
        <v>483.35164835164835</v>
      </c>
      <c r="P71" s="6">
        <v>167.81607142857143</v>
      </c>
      <c r="Q71" s="6">
        <v>124.95238095238095</v>
      </c>
      <c r="R71" s="6">
        <v>276.37959866220734</v>
      </c>
      <c r="S71" s="709">
        <f t="shared" si="1"/>
        <v>143.01068906279824</v>
      </c>
    </row>
    <row r="72" spans="1:19" x14ac:dyDescent="0.3">
      <c r="A72" s="89"/>
      <c r="B72" s="97" t="s">
        <v>186</v>
      </c>
      <c r="C72" s="6">
        <v>464.87293447293445</v>
      </c>
      <c r="D72" s="6">
        <v>466.27911111111109</v>
      </c>
      <c r="E72" s="6">
        <v>464.94818652849739</v>
      </c>
      <c r="F72" s="6">
        <v>463.125</v>
      </c>
      <c r="G72" s="6">
        <v>465.02224281742355</v>
      </c>
      <c r="H72" s="6">
        <v>466.03370786516854</v>
      </c>
      <c r="I72" s="6">
        <v>465.73184357541902</v>
      </c>
      <c r="J72" s="6">
        <v>464.86023294509152</v>
      </c>
      <c r="K72" s="6">
        <v>464.78612716763007</v>
      </c>
      <c r="L72" s="6">
        <v>465.01249999999999</v>
      </c>
      <c r="M72" s="6">
        <v>465.05170068027212</v>
      </c>
      <c r="N72" s="6">
        <v>464.90683229813664</v>
      </c>
      <c r="O72" s="6">
        <v>465.02930402930406</v>
      </c>
      <c r="P72" s="6">
        <v>465.56964285714287</v>
      </c>
      <c r="Q72" s="6">
        <v>465.32761904761907</v>
      </c>
      <c r="R72" s="6">
        <v>465.55685618729098</v>
      </c>
      <c r="S72" s="709">
        <f t="shared" si="1"/>
        <v>465.2528154227906</v>
      </c>
    </row>
    <row r="73" spans="1:19" x14ac:dyDescent="0.3">
      <c r="A73" s="89"/>
      <c r="B73" s="97" t="s">
        <v>187</v>
      </c>
      <c r="C73" s="6">
        <v>164.16752136752137</v>
      </c>
      <c r="D73" s="6">
        <v>237.40266666666668</v>
      </c>
      <c r="E73" s="6">
        <v>293.90155440414509</v>
      </c>
      <c r="F73" s="6">
        <v>365.33064516129031</v>
      </c>
      <c r="G73" s="6">
        <v>145.97034291010195</v>
      </c>
      <c r="H73" s="6">
        <v>188.81861958266452</v>
      </c>
      <c r="I73" s="6">
        <v>135.61080074487896</v>
      </c>
      <c r="J73" s="6">
        <v>226.96006655574044</v>
      </c>
      <c r="K73" s="6">
        <v>239.69653179190752</v>
      </c>
      <c r="L73" s="6">
        <v>449.41250000000002</v>
      </c>
      <c r="M73" s="6">
        <v>159.03809523809525</v>
      </c>
      <c r="N73" s="6">
        <v>282.93788819875778</v>
      </c>
      <c r="O73" s="6">
        <v>332.3260073260073</v>
      </c>
      <c r="P73" s="6">
        <v>319.9267857142857</v>
      </c>
      <c r="Q73" s="6">
        <v>188.57238095238094</v>
      </c>
      <c r="R73" s="6">
        <v>182.44147157190636</v>
      </c>
      <c r="S73" s="709">
        <f t="shared" si="1"/>
        <v>211.81332315327353</v>
      </c>
    </row>
    <row r="74" spans="1:19" x14ac:dyDescent="0.3">
      <c r="A74" s="89"/>
      <c r="B74" s="97" t="s">
        <v>209</v>
      </c>
      <c r="C74" s="6">
        <v>19.744729344729343</v>
      </c>
      <c r="D74" s="6">
        <v>13.241777777777777</v>
      </c>
      <c r="E74" s="6">
        <v>30.023316062176164</v>
      </c>
      <c r="F74" s="6">
        <v>6.145161290322581</v>
      </c>
      <c r="G74" s="6">
        <v>46.498609823911032</v>
      </c>
      <c r="H74" s="6">
        <v>11.764044943820224</v>
      </c>
      <c r="I74" s="6">
        <v>35.962756052141529</v>
      </c>
      <c r="J74" s="6">
        <v>51.071547420965061</v>
      </c>
      <c r="K74" s="6">
        <v>16.947976878612717</v>
      </c>
      <c r="L74" s="6">
        <v>174.14166666666668</v>
      </c>
      <c r="M74" s="6">
        <v>17.951020408163266</v>
      </c>
      <c r="N74" s="6">
        <v>54.919254658385093</v>
      </c>
      <c r="O74" s="6">
        <v>41.754578754578745</v>
      </c>
      <c r="P74" s="6">
        <v>13.191071428571428</v>
      </c>
      <c r="Q74" s="6">
        <v>18.315238095238094</v>
      </c>
      <c r="R74" s="6">
        <v>70.182274247491634</v>
      </c>
      <c r="S74" s="709">
        <f t="shared" si="1"/>
        <v>31.369631609085705</v>
      </c>
    </row>
    <row r="75" spans="1:19" x14ac:dyDescent="0.3">
      <c r="A75" s="89"/>
      <c r="B75" s="97" t="s">
        <v>193</v>
      </c>
      <c r="C75" s="6">
        <v>460.0250712250712</v>
      </c>
      <c r="D75" s="6">
        <v>0</v>
      </c>
      <c r="E75" s="6">
        <v>2829.3341968911918</v>
      </c>
      <c r="F75" s="6">
        <v>1878.2701612903227</v>
      </c>
      <c r="G75" s="6">
        <v>0</v>
      </c>
      <c r="H75" s="6">
        <v>1553.8186195826645</v>
      </c>
      <c r="I75" s="6">
        <v>1164.1769087523278</v>
      </c>
      <c r="J75" s="6">
        <v>1543.7138103161399</v>
      </c>
      <c r="K75" s="6">
        <v>1917.557803468208</v>
      </c>
      <c r="L75" s="6">
        <v>1288.6333333333334</v>
      </c>
      <c r="M75" s="6">
        <v>0</v>
      </c>
      <c r="N75" s="6">
        <v>364.18633540372673</v>
      </c>
      <c r="O75" s="6">
        <v>241.5934065934066</v>
      </c>
      <c r="P75" s="6">
        <v>242.52678571428572</v>
      </c>
      <c r="Q75" s="6">
        <v>171.35333333333332</v>
      </c>
      <c r="R75" s="6">
        <v>718.06856187290975</v>
      </c>
      <c r="S75" s="709">
        <f t="shared" si="1"/>
        <v>647.77180759686962</v>
      </c>
    </row>
    <row r="76" spans="1:19" x14ac:dyDescent="0.3">
      <c r="A76" s="89"/>
      <c r="B76" s="97" t="s">
        <v>194</v>
      </c>
      <c r="C76" s="6">
        <v>545.49059829059831</v>
      </c>
      <c r="D76" s="6">
        <v>1256.9564444444445</v>
      </c>
      <c r="E76" s="6">
        <v>1529.6010362694301</v>
      </c>
      <c r="F76" s="6">
        <v>2995.8104838709678</v>
      </c>
      <c r="G76" s="6">
        <v>496.56441149212236</v>
      </c>
      <c r="H76" s="6">
        <v>1215.9085072231139</v>
      </c>
      <c r="I76" s="6">
        <v>1114.5549348230913</v>
      </c>
      <c r="J76" s="6">
        <v>1115.7537437603992</v>
      </c>
      <c r="K76" s="6">
        <v>477.65895953757223</v>
      </c>
      <c r="L76" s="6">
        <v>540.92499999999995</v>
      </c>
      <c r="M76" s="6">
        <v>605.73333333333346</v>
      </c>
      <c r="N76" s="6">
        <v>317.11801242236027</v>
      </c>
      <c r="O76" s="6">
        <v>162.01098901098902</v>
      </c>
      <c r="P76" s="6">
        <v>4309.0642857142857</v>
      </c>
      <c r="Q76" s="6">
        <v>1143.2733333333333</v>
      </c>
      <c r="R76" s="6">
        <v>1431.108695652174</v>
      </c>
      <c r="S76" s="709">
        <f t="shared" si="1"/>
        <v>1109.2908952090092</v>
      </c>
    </row>
    <row r="77" spans="1:19" x14ac:dyDescent="0.3">
      <c r="A77" s="89"/>
      <c r="B77" s="97" t="s">
        <v>195</v>
      </c>
      <c r="C77" s="6">
        <v>493.81253561253561</v>
      </c>
      <c r="D77" s="6">
        <v>590.83111111111111</v>
      </c>
      <c r="E77" s="6">
        <v>238.79274611398964</v>
      </c>
      <c r="F77" s="6">
        <v>385.93548387096774</v>
      </c>
      <c r="G77" s="6">
        <v>293.39295644114924</v>
      </c>
      <c r="H77" s="6">
        <v>51.961476725521671</v>
      </c>
      <c r="I77" s="6">
        <v>88.1973929236499</v>
      </c>
      <c r="J77" s="6">
        <v>208.17970049916806</v>
      </c>
      <c r="K77" s="6">
        <v>883.23410404624281</v>
      </c>
      <c r="L77" s="6">
        <v>548.79166666666663</v>
      </c>
      <c r="M77" s="6">
        <v>255.34693877551021</v>
      </c>
      <c r="N77" s="6">
        <v>186.85714285714286</v>
      </c>
      <c r="O77" s="6">
        <v>141.25274725274724</v>
      </c>
      <c r="P77" s="6">
        <v>1157.9339285714286</v>
      </c>
      <c r="Q77" s="6">
        <v>912.78571428571433</v>
      </c>
      <c r="R77" s="6">
        <v>294.76086956521738</v>
      </c>
      <c r="S77" s="709">
        <f t="shared" si="1"/>
        <v>453.09095247184575</v>
      </c>
    </row>
    <row r="78" spans="1:19" ht="17.25" thickBot="1" x14ac:dyDescent="0.35">
      <c r="A78" s="89"/>
      <c r="B78" s="97" t="s">
        <v>727</v>
      </c>
      <c r="C78" s="80">
        <v>2460.025943019943</v>
      </c>
      <c r="D78" s="80">
        <v>2959.1395555555559</v>
      </c>
      <c r="E78" s="80">
        <v>6146.1965284974103</v>
      </c>
      <c r="F78" s="80">
        <v>6829.0827419354846</v>
      </c>
      <c r="G78" s="80">
        <v>1867.5830120481928</v>
      </c>
      <c r="H78" s="80">
        <v>3656.6574478330658</v>
      </c>
      <c r="I78" s="80">
        <v>3238.1814525139671</v>
      </c>
      <c r="J78" s="80">
        <v>4046.567237936772</v>
      </c>
      <c r="K78" s="80">
        <v>4446.7436994219652</v>
      </c>
      <c r="L78" s="80">
        <v>3422.178166666667</v>
      </c>
      <c r="M78" s="80">
        <v>2168.298843537415</v>
      </c>
      <c r="N78" s="80">
        <v>-950.19602484472148</v>
      </c>
      <c r="O78" s="80">
        <v>2463.1322344322343</v>
      </c>
      <c r="P78" s="80">
        <v>6894.7532499999998</v>
      </c>
      <c r="Q78" s="80">
        <v>3173.0213714285715</v>
      </c>
      <c r="R78" s="80">
        <v>3637.9351170568566</v>
      </c>
      <c r="S78" s="716">
        <f t="shared" si="1"/>
        <v>3231.9926598587522</v>
      </c>
    </row>
    <row r="79" spans="1:19" ht="17.25" thickTop="1" x14ac:dyDescent="0.3">
      <c r="A79" s="89"/>
      <c r="B79" s="96"/>
      <c r="C79" s="7"/>
      <c r="D79" s="7"/>
      <c r="E79" s="7"/>
      <c r="F79" s="7"/>
      <c r="G79" s="7"/>
      <c r="H79" s="7"/>
      <c r="I79" s="7"/>
      <c r="J79" s="7"/>
      <c r="K79" s="7"/>
      <c r="L79" s="7"/>
      <c r="M79" s="7"/>
      <c r="N79" s="7"/>
      <c r="O79" s="7"/>
      <c r="P79" s="7"/>
      <c r="Q79" s="7"/>
      <c r="R79" s="7"/>
      <c r="S79" s="709">
        <f t="shared" si="1"/>
        <v>0</v>
      </c>
    </row>
    <row r="80" spans="1:19" x14ac:dyDescent="0.3">
      <c r="A80" s="95" t="s">
        <v>138</v>
      </c>
      <c r="B80" s="96"/>
      <c r="C80" s="7"/>
      <c r="D80" s="7"/>
      <c r="E80" s="7"/>
      <c r="F80" s="7"/>
      <c r="G80" s="7"/>
      <c r="H80" s="7"/>
      <c r="I80" s="7"/>
      <c r="J80" s="7"/>
      <c r="K80" s="7"/>
      <c r="L80" s="7"/>
      <c r="M80" s="7"/>
      <c r="N80" s="7"/>
      <c r="O80" s="7"/>
      <c r="P80" s="7"/>
      <c r="Q80" s="7"/>
      <c r="R80" s="7"/>
      <c r="S80" s="709">
        <f t="shared" si="1"/>
        <v>0</v>
      </c>
    </row>
    <row r="81" spans="1:19" x14ac:dyDescent="0.3">
      <c r="A81" s="89"/>
      <c r="B81" s="97" t="s">
        <v>201</v>
      </c>
      <c r="C81" s="6">
        <v>76.339722223452128</v>
      </c>
      <c r="D81" s="6">
        <v>74.670903012199759</v>
      </c>
      <c r="E81" s="6">
        <v>3.5708786692669294</v>
      </c>
      <c r="F81" s="6">
        <v>18.252634871181122</v>
      </c>
      <c r="G81" s="6">
        <v>70.275136829387677</v>
      </c>
      <c r="H81" s="6">
        <v>54.860404402701711</v>
      </c>
      <c r="I81" s="6">
        <v>96.978878143850267</v>
      </c>
      <c r="J81" s="6">
        <v>42.245773106412855</v>
      </c>
      <c r="K81" s="6">
        <v>76.31979258768331</v>
      </c>
      <c r="L81" s="6">
        <v>9.4505621585414339</v>
      </c>
      <c r="M81" s="6">
        <v>125.21249251192705</v>
      </c>
      <c r="N81" s="6">
        <v>0</v>
      </c>
      <c r="O81" s="6">
        <v>5.0402323246012912</v>
      </c>
      <c r="P81" s="6">
        <v>618.17264538854488</v>
      </c>
      <c r="Q81" s="6">
        <v>101.96599470268352</v>
      </c>
      <c r="R81" s="6">
        <v>56.020431039813054</v>
      </c>
      <c r="S81" s="709">
        <f t="shared" si="1"/>
        <v>97.364134851951633</v>
      </c>
    </row>
    <row r="82" spans="1:19" x14ac:dyDescent="0.3">
      <c r="A82" s="89"/>
      <c r="B82" s="97" t="s">
        <v>202</v>
      </c>
      <c r="C82" s="6">
        <v>1198.6327611639945</v>
      </c>
      <c r="D82" s="6">
        <v>1929.5560205844972</v>
      </c>
      <c r="E82" s="6">
        <v>3206.8376567229921</v>
      </c>
      <c r="F82" s="6">
        <v>0</v>
      </c>
      <c r="G82" s="6">
        <v>815.27958957007604</v>
      </c>
      <c r="H82" s="6">
        <v>3344.8484789575064</v>
      </c>
      <c r="I82" s="6">
        <v>3346.1575600790266</v>
      </c>
      <c r="J82" s="6">
        <v>3053.2778165962586</v>
      </c>
      <c r="K82" s="6">
        <v>4757.7123709316093</v>
      </c>
      <c r="L82" s="6">
        <v>2098.7050815976941</v>
      </c>
      <c r="M82" s="6">
        <v>493.32494282099111</v>
      </c>
      <c r="N82" s="6">
        <v>1040.8911122369327</v>
      </c>
      <c r="O82" s="6">
        <v>671.46119034976243</v>
      </c>
      <c r="P82" s="6">
        <v>7248.5742050129402</v>
      </c>
      <c r="Q82" s="6">
        <v>3993.8752210567018</v>
      </c>
      <c r="R82" s="6">
        <v>3116.701132800687</v>
      </c>
      <c r="S82" s="709">
        <f t="shared" si="1"/>
        <v>2410.2986640490026</v>
      </c>
    </row>
    <row r="83" spans="1:19" x14ac:dyDescent="0.3">
      <c r="A83" s="89"/>
      <c r="B83" s="97" t="s">
        <v>728</v>
      </c>
      <c r="C83" s="13">
        <v>1274.9724833874466</v>
      </c>
      <c r="D83" s="13">
        <v>2004.2269235966969</v>
      </c>
      <c r="E83" s="13">
        <v>3210.4085353922592</v>
      </c>
      <c r="F83" s="13">
        <v>18.252634871181122</v>
      </c>
      <c r="G83" s="13">
        <v>885.55472639946368</v>
      </c>
      <c r="H83" s="13">
        <v>3399.7088833602079</v>
      </c>
      <c r="I83" s="13">
        <v>3443.1364382228767</v>
      </c>
      <c r="J83" s="13">
        <v>3095.5235897026714</v>
      </c>
      <c r="K83" s="13">
        <v>4834.0321635192922</v>
      </c>
      <c r="L83" s="13">
        <v>2108.1556437562353</v>
      </c>
      <c r="M83" s="13">
        <v>618.53743533291822</v>
      </c>
      <c r="N83" s="13">
        <v>1040.8911122369327</v>
      </c>
      <c r="O83" s="13">
        <v>676.50142267436377</v>
      </c>
      <c r="P83" s="13">
        <v>7866.7468504014851</v>
      </c>
      <c r="Q83" s="13">
        <v>4095.8412157593852</v>
      </c>
      <c r="R83" s="13">
        <v>3172.7215638405</v>
      </c>
      <c r="S83" s="711">
        <f t="shared" si="1"/>
        <v>2507.6627989009548</v>
      </c>
    </row>
    <row r="84" spans="1:19" ht="17.25" thickBot="1" x14ac:dyDescent="0.35">
      <c r="A84" s="89"/>
      <c r="B84" s="98" t="s">
        <v>729</v>
      </c>
      <c r="C84" s="80">
        <v>1185.0534596324965</v>
      </c>
      <c r="D84" s="80">
        <v>954.91263195885904</v>
      </c>
      <c r="E84" s="80">
        <v>2935.7879931051511</v>
      </c>
      <c r="F84" s="80">
        <v>6810.8301070643038</v>
      </c>
      <c r="G84" s="80">
        <v>982.02828564872914</v>
      </c>
      <c r="H84" s="80">
        <v>256.94856447285792</v>
      </c>
      <c r="I84" s="80">
        <v>-204.95498570890959</v>
      </c>
      <c r="J84" s="80">
        <v>951.0436482341006</v>
      </c>
      <c r="K84" s="80">
        <v>-387.28846409732705</v>
      </c>
      <c r="L84" s="80">
        <v>1314.0225229104317</v>
      </c>
      <c r="M84" s="80">
        <v>1549.7614082044968</v>
      </c>
      <c r="N84" s="80">
        <v>-1991.0871370816542</v>
      </c>
      <c r="O84" s="80">
        <v>1786.6308117578706</v>
      </c>
      <c r="P84" s="80">
        <v>-971.99360040148531</v>
      </c>
      <c r="Q84" s="80">
        <v>-922.81984433081379</v>
      </c>
      <c r="R84" s="80">
        <v>465.21355321635656</v>
      </c>
      <c r="S84" s="716">
        <f t="shared" si="1"/>
        <v>724.32986095779711</v>
      </c>
    </row>
    <row r="85" spans="1:19" ht="17.25" thickTop="1" x14ac:dyDescent="0.3">
      <c r="A85" s="89"/>
      <c r="B85" s="96"/>
      <c r="C85" s="7"/>
      <c r="D85" s="7"/>
      <c r="E85" s="7"/>
      <c r="F85" s="7"/>
      <c r="G85" s="7"/>
      <c r="H85" s="7"/>
      <c r="I85" s="7"/>
      <c r="J85" s="7"/>
      <c r="K85" s="7"/>
      <c r="L85" s="7"/>
      <c r="M85" s="7"/>
      <c r="N85" s="7"/>
      <c r="O85" s="7"/>
      <c r="P85" s="7"/>
      <c r="Q85" s="7"/>
      <c r="R85" s="7"/>
      <c r="S85" s="35">
        <f t="shared" si="1"/>
        <v>0</v>
      </c>
    </row>
    <row r="86" spans="1:19" x14ac:dyDescent="0.3">
      <c r="A86" s="95" t="s">
        <v>221</v>
      </c>
      <c r="B86" s="89"/>
      <c r="C86" s="6"/>
      <c r="D86" s="6"/>
      <c r="E86" s="6"/>
      <c r="F86" s="6"/>
      <c r="G86" s="6"/>
      <c r="H86" s="6"/>
      <c r="I86" s="6"/>
      <c r="J86" s="6"/>
      <c r="K86" s="6"/>
      <c r="L86" s="6"/>
      <c r="M86" s="6"/>
      <c r="N86" s="6"/>
      <c r="O86" s="6"/>
      <c r="P86" s="6"/>
      <c r="Q86" s="6"/>
      <c r="R86" s="6"/>
      <c r="S86" s="28">
        <f t="shared" si="1"/>
        <v>0</v>
      </c>
    </row>
    <row r="87" spans="1:19" x14ac:dyDescent="0.3">
      <c r="A87" s="104"/>
      <c r="B87" s="104" t="s">
        <v>224</v>
      </c>
      <c r="C87" s="14">
        <v>877.5</v>
      </c>
      <c r="D87" s="14">
        <v>562.5</v>
      </c>
      <c r="E87" s="14">
        <v>193</v>
      </c>
      <c r="F87" s="14">
        <v>124</v>
      </c>
      <c r="G87" s="14">
        <v>539.5</v>
      </c>
      <c r="H87" s="14">
        <v>311.5</v>
      </c>
      <c r="I87" s="14">
        <v>268.5</v>
      </c>
      <c r="J87" s="14">
        <v>300.5</v>
      </c>
      <c r="K87" s="14">
        <v>173</v>
      </c>
      <c r="L87" s="14">
        <v>120</v>
      </c>
      <c r="M87" s="14">
        <v>367.5</v>
      </c>
      <c r="N87" s="14">
        <v>161</v>
      </c>
      <c r="O87" s="14">
        <v>136.5</v>
      </c>
      <c r="P87" s="14">
        <v>280</v>
      </c>
      <c r="Q87" s="14">
        <v>525</v>
      </c>
      <c r="R87" s="14">
        <v>299</v>
      </c>
      <c r="S87" s="29">
        <f t="shared" si="1"/>
        <v>449.87344913151367</v>
      </c>
    </row>
    <row r="88" spans="1:19" x14ac:dyDescent="0.3">
      <c r="A88" s="104"/>
      <c r="B88" s="104" t="s">
        <v>225</v>
      </c>
      <c r="C88" s="14">
        <v>493</v>
      </c>
      <c r="D88" s="14">
        <v>425</v>
      </c>
      <c r="E88" s="14">
        <v>190</v>
      </c>
      <c r="F88" s="14">
        <v>130</v>
      </c>
      <c r="G88" s="14">
        <v>277.5</v>
      </c>
      <c r="H88" s="14">
        <v>192.5</v>
      </c>
      <c r="I88" s="14">
        <v>115.5</v>
      </c>
      <c r="J88" s="14">
        <v>209</v>
      </c>
      <c r="K88" s="14">
        <v>126</v>
      </c>
      <c r="L88" s="14">
        <v>168</v>
      </c>
      <c r="M88" s="14">
        <v>182</v>
      </c>
      <c r="N88" s="14">
        <v>154</v>
      </c>
      <c r="O88" s="14">
        <v>147.5</v>
      </c>
      <c r="P88" s="14">
        <v>240</v>
      </c>
      <c r="Q88" s="14">
        <v>360</v>
      </c>
      <c r="R88" s="14">
        <v>198.5</v>
      </c>
      <c r="S88" s="29">
        <f t="shared" si="1"/>
        <v>285.79375835083033</v>
      </c>
    </row>
    <row r="89" spans="1:19" x14ac:dyDescent="0.3">
      <c r="A89" s="104"/>
      <c r="B89" s="104" t="s">
        <v>226</v>
      </c>
      <c r="C89" s="14">
        <v>0</v>
      </c>
      <c r="D89" s="14">
        <v>10</v>
      </c>
      <c r="E89" s="14">
        <v>16</v>
      </c>
      <c r="F89" s="14">
        <v>0</v>
      </c>
      <c r="G89" s="14">
        <v>120</v>
      </c>
      <c r="H89" s="14">
        <v>0</v>
      </c>
      <c r="I89" s="14">
        <v>19</v>
      </c>
      <c r="J89" s="14">
        <v>68</v>
      </c>
      <c r="K89" s="14">
        <v>0</v>
      </c>
      <c r="L89" s="14">
        <v>33</v>
      </c>
      <c r="M89" s="14">
        <v>0</v>
      </c>
      <c r="N89" s="14">
        <v>34.5</v>
      </c>
      <c r="O89" s="14">
        <v>26</v>
      </c>
      <c r="P89" s="14">
        <v>0</v>
      </c>
      <c r="Q89" s="14">
        <v>0</v>
      </c>
      <c r="R89" s="14">
        <v>112.5</v>
      </c>
      <c r="S89" s="29">
        <f t="shared" si="1"/>
        <v>27.808646688299294</v>
      </c>
    </row>
    <row r="90" spans="1:19" x14ac:dyDescent="0.3">
      <c r="A90" s="104"/>
      <c r="B90" s="104" t="s">
        <v>227</v>
      </c>
      <c r="C90" s="14">
        <v>23.5</v>
      </c>
      <c r="D90" s="14">
        <v>8</v>
      </c>
      <c r="E90" s="14">
        <v>5</v>
      </c>
      <c r="F90" s="14">
        <v>1</v>
      </c>
      <c r="G90" s="14">
        <v>11</v>
      </c>
      <c r="H90" s="14">
        <v>5</v>
      </c>
      <c r="I90" s="14">
        <v>9.5</v>
      </c>
      <c r="J90" s="14">
        <v>7.5</v>
      </c>
      <c r="K90" s="14">
        <v>4</v>
      </c>
      <c r="L90" s="14">
        <v>22</v>
      </c>
      <c r="M90" s="14">
        <v>9</v>
      </c>
      <c r="N90" s="14">
        <v>5.5</v>
      </c>
      <c r="O90" s="14">
        <v>3</v>
      </c>
      <c r="P90" s="14">
        <v>5</v>
      </c>
      <c r="Q90" s="14">
        <v>13</v>
      </c>
      <c r="R90" s="14">
        <v>6</v>
      </c>
      <c r="S90" s="29">
        <f t="shared" si="1"/>
        <v>10.776913533117007</v>
      </c>
    </row>
    <row r="91" spans="1:19" x14ac:dyDescent="0.3">
      <c r="A91" s="104"/>
      <c r="B91" s="104" t="s">
        <v>228</v>
      </c>
      <c r="C91" s="14">
        <v>903236</v>
      </c>
      <c r="D91" s="14">
        <v>471643</v>
      </c>
      <c r="E91" s="14">
        <v>218944.00000000003</v>
      </c>
      <c r="F91" s="14">
        <v>130377</v>
      </c>
      <c r="G91" s="14">
        <v>459639</v>
      </c>
      <c r="H91" s="14">
        <v>257889</v>
      </c>
      <c r="I91" s="14">
        <v>246154</v>
      </c>
      <c r="J91" s="14">
        <v>303223</v>
      </c>
      <c r="K91" s="14">
        <v>236154</v>
      </c>
      <c r="L91" s="14">
        <v>142952</v>
      </c>
      <c r="M91" s="14">
        <v>344608</v>
      </c>
      <c r="N91" s="14">
        <v>164904</v>
      </c>
      <c r="O91" s="14">
        <v>149222</v>
      </c>
      <c r="P91" s="14">
        <v>231537</v>
      </c>
      <c r="Q91" s="14">
        <v>289186</v>
      </c>
      <c r="R91" s="14">
        <v>315084</v>
      </c>
      <c r="S91" s="29">
        <f t="shared" si="1"/>
        <v>409288.80263409048</v>
      </c>
    </row>
    <row r="92" spans="1:19" x14ac:dyDescent="0.3">
      <c r="A92" s="104"/>
      <c r="B92" s="104" t="s">
        <v>210</v>
      </c>
      <c r="C92" s="14">
        <v>896501.10018390091</v>
      </c>
      <c r="D92" s="14">
        <v>465821.55647141871</v>
      </c>
      <c r="E92" s="14">
        <v>216381.53146832547</v>
      </c>
      <c r="F92" s="14">
        <v>122909.97950535122</v>
      </c>
      <c r="G92" s="14">
        <v>451287.84292365256</v>
      </c>
      <c r="H92" s="14">
        <v>257576.34655727522</v>
      </c>
      <c r="I92" s="14">
        <v>248338.3975561753</v>
      </c>
      <c r="J92" s="14">
        <v>304919.16925705434</v>
      </c>
      <c r="K92" s="14">
        <v>248965.94657087399</v>
      </c>
      <c r="L92" s="14">
        <v>137318.07096980436</v>
      </c>
      <c r="M92" s="14">
        <v>343435.30784942355</v>
      </c>
      <c r="N92" s="14">
        <v>160483.16387355136</v>
      </c>
      <c r="O92" s="14">
        <v>143734.52303509525</v>
      </c>
      <c r="P92" s="14">
        <v>249279.58531681984</v>
      </c>
      <c r="Q92" s="14">
        <v>305773.24614165456</v>
      </c>
      <c r="R92" s="14">
        <v>303449.90721676289</v>
      </c>
      <c r="S92" s="29">
        <f t="shared" si="1"/>
        <v>408474.66545728181</v>
      </c>
    </row>
    <row r="93" spans="1:19" x14ac:dyDescent="0.3">
      <c r="A93" s="104"/>
      <c r="B93" s="104" t="s">
        <v>229</v>
      </c>
      <c r="C93" s="53">
        <v>901776</v>
      </c>
      <c r="D93" s="53">
        <v>471643</v>
      </c>
      <c r="E93" s="53">
        <v>217344</v>
      </c>
      <c r="F93" s="53">
        <v>128361</v>
      </c>
      <c r="G93" s="53">
        <v>459639</v>
      </c>
      <c r="H93" s="53">
        <v>257889</v>
      </c>
      <c r="I93" s="53">
        <v>246154</v>
      </c>
      <c r="J93" s="53">
        <v>303103</v>
      </c>
      <c r="K93" s="53">
        <v>236154</v>
      </c>
      <c r="L93" s="53">
        <v>139252</v>
      </c>
      <c r="M93" s="53">
        <v>344608</v>
      </c>
      <c r="N93" s="53">
        <v>164904</v>
      </c>
      <c r="O93" s="53">
        <v>149122</v>
      </c>
      <c r="P93" s="53">
        <v>231537</v>
      </c>
      <c r="Q93" s="53">
        <v>289186</v>
      </c>
      <c r="R93" s="53">
        <v>315084</v>
      </c>
      <c r="S93" s="29">
        <f t="shared" si="1"/>
        <v>408843.36571864859</v>
      </c>
    </row>
    <row r="94" spans="1:19" x14ac:dyDescent="0.3">
      <c r="A94" s="104"/>
      <c r="B94" s="104" t="s">
        <v>230</v>
      </c>
      <c r="C94" s="53">
        <v>895049.57943525515</v>
      </c>
      <c r="D94" s="53">
        <v>465821.55647141871</v>
      </c>
      <c r="E94" s="53">
        <v>214801.06825624866</v>
      </c>
      <c r="F94" s="53">
        <v>120988.89680559003</v>
      </c>
      <c r="G94" s="53">
        <v>451287.84292365256</v>
      </c>
      <c r="H94" s="53">
        <v>257576.34655727522</v>
      </c>
      <c r="I94" s="53">
        <v>248338.3975561753</v>
      </c>
      <c r="J94" s="53">
        <v>304794.42471884127</v>
      </c>
      <c r="K94" s="53">
        <v>248965.94657087399</v>
      </c>
      <c r="L94" s="53">
        <v>133809.24406662566</v>
      </c>
      <c r="M94" s="53">
        <v>343435.30784942355</v>
      </c>
      <c r="N94" s="53">
        <v>160483.16387355136</v>
      </c>
      <c r="O94" s="53">
        <v>143643.85276422318</v>
      </c>
      <c r="P94" s="53">
        <v>249279.58531681984</v>
      </c>
      <c r="Q94" s="53">
        <v>305773.24614165456</v>
      </c>
      <c r="R94" s="53">
        <v>303449.90721676289</v>
      </c>
      <c r="S94" s="29">
        <f t="shared" si="1"/>
        <v>408037.96483393264</v>
      </c>
    </row>
    <row r="95" spans="1:19" x14ac:dyDescent="0.3">
      <c r="A95" s="104"/>
      <c r="B95" s="104" t="s">
        <v>231</v>
      </c>
      <c r="C95" s="53">
        <v>1027.6649572649574</v>
      </c>
      <c r="D95" s="53">
        <v>838.4764444444445</v>
      </c>
      <c r="E95" s="53">
        <v>1126.1347150259066</v>
      </c>
      <c r="F95" s="53">
        <v>1035.1693548387098</v>
      </c>
      <c r="G95" s="53">
        <v>851.97219647822055</v>
      </c>
      <c r="H95" s="53">
        <v>827.89406099518465</v>
      </c>
      <c r="I95" s="53">
        <v>916.77467411545626</v>
      </c>
      <c r="J95" s="53">
        <v>1008.6622296173045</v>
      </c>
      <c r="K95" s="53">
        <v>1365.0520231213873</v>
      </c>
      <c r="L95" s="53">
        <v>1160.4333333333334</v>
      </c>
      <c r="M95" s="53">
        <v>937.70884353741496</v>
      </c>
      <c r="N95" s="53">
        <v>1024.2484472049689</v>
      </c>
      <c r="O95" s="53">
        <v>1092.4688644688645</v>
      </c>
      <c r="P95" s="53">
        <v>826.91785714285709</v>
      </c>
      <c r="Q95" s="53">
        <v>550.83047619047625</v>
      </c>
      <c r="R95" s="53">
        <v>1053.7926421404682</v>
      </c>
      <c r="S95" s="29">
        <f t="shared" si="1"/>
        <v>926.84787173124641</v>
      </c>
    </row>
    <row r="96" spans="1:19" x14ac:dyDescent="0.3">
      <c r="A96" s="104"/>
      <c r="B96" s="104" t="s">
        <v>232</v>
      </c>
      <c r="C96" s="53">
        <v>1019.9995207239375</v>
      </c>
      <c r="D96" s="53">
        <v>828.12721150474431</v>
      </c>
      <c r="E96" s="53">
        <v>1112.9589028821174</v>
      </c>
      <c r="F96" s="53">
        <v>975.7169097225003</v>
      </c>
      <c r="G96" s="53">
        <v>836.49275796784536</v>
      </c>
      <c r="H96" s="53">
        <v>826.89035812929444</v>
      </c>
      <c r="I96" s="53">
        <v>924.91023298389314</v>
      </c>
      <c r="J96" s="53">
        <v>1014.2909308447297</v>
      </c>
      <c r="K96" s="53">
        <v>1439.1095177507168</v>
      </c>
      <c r="L96" s="53">
        <v>1115.0770338885472</v>
      </c>
      <c r="M96" s="53">
        <v>934.5178444882273</v>
      </c>
      <c r="N96" s="53">
        <v>996.78983772392144</v>
      </c>
      <c r="O96" s="53">
        <v>1052.3359176866168</v>
      </c>
      <c r="P96" s="53">
        <v>890.28423327435655</v>
      </c>
      <c r="Q96" s="53">
        <v>582.42523074600865</v>
      </c>
      <c r="R96" s="53">
        <v>1014.882632831983</v>
      </c>
      <c r="S96" s="29">
        <f t="shared" si="1"/>
        <v>925.27168668150273</v>
      </c>
    </row>
    <row r="97" spans="1:19" x14ac:dyDescent="0.3">
      <c r="A97" s="104"/>
      <c r="B97" s="104" t="s">
        <v>233</v>
      </c>
      <c r="C97" s="26">
        <v>3.9350000000000003E-2</v>
      </c>
      <c r="D97" s="26">
        <v>3.7041666666666667E-2</v>
      </c>
      <c r="E97" s="26">
        <v>3.9366666666666661E-2</v>
      </c>
      <c r="F97" s="26">
        <v>3.4638840252887458E-2</v>
      </c>
      <c r="G97" s="26">
        <v>3.5952867222962238E-2</v>
      </c>
      <c r="H97" s="26">
        <v>3.7639658198664376E-2</v>
      </c>
      <c r="I97" s="26">
        <v>3.9899999999999998E-2</v>
      </c>
      <c r="J97" s="26">
        <v>4.0083333333333325E-2</v>
      </c>
      <c r="K97" s="26">
        <v>4.0841666666666672E-2</v>
      </c>
      <c r="L97" s="26">
        <v>3.7666666666666675E-2</v>
      </c>
      <c r="M97" s="26">
        <v>3.7866666666666667E-2</v>
      </c>
      <c r="N97" s="26">
        <v>3.8449999999999998E-2</v>
      </c>
      <c r="O97" s="26">
        <v>3.6924999999999999E-2</v>
      </c>
      <c r="P97" s="26">
        <v>4.1759008541210112E-2</v>
      </c>
      <c r="Q97" s="26">
        <v>4.2358333333333331E-2</v>
      </c>
      <c r="R97" s="26">
        <v>3.7778456999309297E-2</v>
      </c>
      <c r="S97" s="42">
        <f t="shared" si="1"/>
        <v>3.8766327407526079E-2</v>
      </c>
    </row>
    <row r="98" spans="1:19" x14ac:dyDescent="0.3">
      <c r="A98" s="104"/>
      <c r="B98" s="104" t="s">
        <v>234</v>
      </c>
      <c r="C98" s="15">
        <v>3.9534044512304174</v>
      </c>
      <c r="D98" s="15">
        <v>3.739354857672577</v>
      </c>
      <c r="E98" s="15">
        <v>3.9830845119645941</v>
      </c>
      <c r="F98" s="15">
        <v>3.6287548984219282</v>
      </c>
      <c r="G98" s="15">
        <v>3.6591191761382422</v>
      </c>
      <c r="H98" s="15">
        <v>3.7619448095733197</v>
      </c>
      <c r="I98" s="15">
        <v>3.9312408375316239</v>
      </c>
      <c r="J98" s="15">
        <v>3.9587575059355622</v>
      </c>
      <c r="K98" s="15">
        <v>3.838171899256003</v>
      </c>
      <c r="L98" s="15">
        <v>3.9174725962928112</v>
      </c>
      <c r="M98" s="15">
        <v>3.7980204428249773</v>
      </c>
      <c r="N98" s="15">
        <v>3.9527609917998707</v>
      </c>
      <c r="O98" s="15">
        <v>3.8440298011431304</v>
      </c>
      <c r="P98" s="15">
        <v>3.8292523246232633</v>
      </c>
      <c r="Q98" s="15">
        <v>3.9846652883279199</v>
      </c>
      <c r="R98" s="15">
        <v>3.9271160466981034</v>
      </c>
      <c r="S98" s="43">
        <f t="shared" si="1"/>
        <v>3.857913916082913</v>
      </c>
    </row>
    <row r="99" spans="1:19" x14ac:dyDescent="0.3">
      <c r="A99" s="104"/>
      <c r="B99" s="104" t="s">
        <v>235</v>
      </c>
      <c r="C99" s="26">
        <v>3.3050000000000003E-2</v>
      </c>
      <c r="D99" s="26">
        <v>3.4066666666666669E-2</v>
      </c>
      <c r="E99" s="26">
        <v>3.2691666666666667E-2</v>
      </c>
      <c r="F99" s="26">
        <v>3.31666139794803E-2</v>
      </c>
      <c r="G99" s="26">
        <v>3.4110036251517005E-2</v>
      </c>
      <c r="H99" s="26">
        <v>3.4171209665804524E-2</v>
      </c>
      <c r="I99" s="26">
        <v>3.3774999999999999E-2</v>
      </c>
      <c r="J99" s="26">
        <v>3.3516666666666667E-2</v>
      </c>
      <c r="K99" s="26">
        <v>3.5891666666666676E-2</v>
      </c>
      <c r="L99" s="26">
        <v>3.2150000000000005E-2</v>
      </c>
      <c r="M99" s="26">
        <v>3.3916666666666664E-2</v>
      </c>
      <c r="N99" s="26">
        <v>3.2370833333333328E-2</v>
      </c>
      <c r="O99" s="26">
        <v>3.2516666666666666E-2</v>
      </c>
      <c r="P99" s="26">
        <v>3.6736181589551331E-2</v>
      </c>
      <c r="Q99" s="26">
        <v>3.5074999999999995E-2</v>
      </c>
      <c r="R99" s="26">
        <v>3.2127378904625865E-2</v>
      </c>
      <c r="S99" s="42">
        <f t="shared" si="1"/>
        <v>3.3834992105288154E-2</v>
      </c>
    </row>
    <row r="100" spans="1:19" x14ac:dyDescent="0.3">
      <c r="A100" s="104"/>
      <c r="B100" s="104" t="s">
        <v>236</v>
      </c>
      <c r="C100" s="15">
        <v>3.3251582729664246</v>
      </c>
      <c r="D100" s="15">
        <v>3.4296185047804304</v>
      </c>
      <c r="E100" s="15">
        <v>3.3106738445075226</v>
      </c>
      <c r="F100" s="15">
        <v>3.4835933672873303</v>
      </c>
      <c r="G100" s="15">
        <v>3.4687750280586047</v>
      </c>
      <c r="H100" s="15">
        <v>3.4185941829258741</v>
      </c>
      <c r="I100" s="15">
        <v>3.3359745337512718</v>
      </c>
      <c r="J100" s="15">
        <v>3.3225458814822013</v>
      </c>
      <c r="K100" s="15">
        <v>3.3813939279456728</v>
      </c>
      <c r="L100" s="15">
        <v>3.3426936947063193</v>
      </c>
      <c r="M100" s="15">
        <v>3.4009885946616434</v>
      </c>
      <c r="N100" s="15">
        <v>3.3254722932836844</v>
      </c>
      <c r="O100" s="15">
        <v>3.3785351615313015</v>
      </c>
      <c r="P100" s="15">
        <v>3.3857468483055344</v>
      </c>
      <c r="Q100" s="15">
        <v>3.3099023958791256</v>
      </c>
      <c r="R100" s="15">
        <v>3.3379875093402087</v>
      </c>
      <c r="S100" s="43">
        <f t="shared" si="1"/>
        <v>3.3717594520284937</v>
      </c>
    </row>
    <row r="101" spans="1:19" x14ac:dyDescent="0.3">
      <c r="A101" s="104"/>
      <c r="B101" s="104" t="s">
        <v>237</v>
      </c>
      <c r="C101" s="16">
        <v>58</v>
      </c>
      <c r="D101" s="16">
        <v>387</v>
      </c>
      <c r="E101" s="16">
        <v>106</v>
      </c>
      <c r="F101" s="16">
        <v>157</v>
      </c>
      <c r="G101" s="16">
        <v>0</v>
      </c>
      <c r="H101" s="16">
        <v>80</v>
      </c>
      <c r="I101" s="16">
        <v>65</v>
      </c>
      <c r="J101" s="16">
        <v>110</v>
      </c>
      <c r="K101" s="16">
        <v>40</v>
      </c>
      <c r="L101" s="16">
        <v>64</v>
      </c>
      <c r="M101" s="16">
        <v>280</v>
      </c>
      <c r="N101" s="16">
        <v>88</v>
      </c>
      <c r="O101" s="16">
        <v>216</v>
      </c>
      <c r="P101" s="16">
        <v>240</v>
      </c>
      <c r="Q101" s="16">
        <v>185</v>
      </c>
      <c r="R101" s="16">
        <v>92</v>
      </c>
      <c r="S101" s="44">
        <f t="shared" si="1"/>
        <v>140.66062225615576</v>
      </c>
    </row>
    <row r="102" spans="1:19" x14ac:dyDescent="0.3">
      <c r="A102" s="104"/>
      <c r="B102" s="104" t="s">
        <v>238</v>
      </c>
      <c r="C102" s="16">
        <v>58</v>
      </c>
      <c r="D102" s="16">
        <v>316</v>
      </c>
      <c r="E102" s="16">
        <v>106</v>
      </c>
      <c r="F102" s="16">
        <v>81</v>
      </c>
      <c r="G102" s="16">
        <v>0</v>
      </c>
      <c r="H102" s="16">
        <v>60</v>
      </c>
      <c r="I102" s="16">
        <v>56</v>
      </c>
      <c r="J102" s="16">
        <v>110</v>
      </c>
      <c r="K102" s="16">
        <v>40</v>
      </c>
      <c r="L102" s="16">
        <v>64</v>
      </c>
      <c r="M102" s="16">
        <v>75</v>
      </c>
      <c r="N102" s="16">
        <v>71</v>
      </c>
      <c r="O102" s="16">
        <v>173</v>
      </c>
      <c r="P102" s="16">
        <v>160</v>
      </c>
      <c r="Q102" s="16">
        <v>185</v>
      </c>
      <c r="R102" s="16">
        <v>92</v>
      </c>
      <c r="S102" s="44">
        <f t="shared" si="1"/>
        <v>109.28974995228097</v>
      </c>
    </row>
    <row r="103" spans="1:19" x14ac:dyDescent="0.3">
      <c r="A103" s="104"/>
      <c r="B103" s="104"/>
      <c r="C103" s="16"/>
      <c r="D103" s="16"/>
      <c r="E103" s="16"/>
      <c r="F103" s="16"/>
      <c r="G103" s="16"/>
      <c r="H103" s="16"/>
      <c r="I103" s="16"/>
      <c r="J103" s="16"/>
      <c r="K103" s="16"/>
      <c r="L103" s="16"/>
      <c r="M103" s="16"/>
      <c r="N103" s="16"/>
      <c r="O103" s="16"/>
      <c r="P103" s="16"/>
      <c r="Q103" s="16"/>
      <c r="R103" s="16"/>
      <c r="S103" s="44">
        <f t="shared" si="1"/>
        <v>0</v>
      </c>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f t="shared" si="1"/>
        <v>0</v>
      </c>
    </row>
    <row r="105" spans="1:19" x14ac:dyDescent="0.3">
      <c r="A105" s="104"/>
      <c r="B105" s="89" t="s">
        <v>186</v>
      </c>
      <c r="C105" s="60">
        <v>475</v>
      </c>
      <c r="D105" s="60">
        <v>475</v>
      </c>
      <c r="E105" s="60">
        <v>475</v>
      </c>
      <c r="F105" s="60">
        <v>475</v>
      </c>
      <c r="G105" s="60">
        <v>475</v>
      </c>
      <c r="H105" s="60">
        <v>475</v>
      </c>
      <c r="I105" s="60">
        <v>475</v>
      </c>
      <c r="J105" s="60">
        <v>475</v>
      </c>
      <c r="K105" s="60">
        <v>475</v>
      </c>
      <c r="L105" s="60">
        <v>475</v>
      </c>
      <c r="M105" s="60">
        <v>475</v>
      </c>
      <c r="N105" s="60">
        <v>475</v>
      </c>
      <c r="O105" s="60">
        <v>475</v>
      </c>
      <c r="P105" s="60">
        <v>475</v>
      </c>
      <c r="Q105" s="60">
        <v>475</v>
      </c>
      <c r="R105" s="60">
        <v>475</v>
      </c>
      <c r="S105" s="45">
        <f t="shared" si="1"/>
        <v>475</v>
      </c>
    </row>
    <row r="106" spans="1:19" x14ac:dyDescent="0.3">
      <c r="A106" s="104"/>
      <c r="B106" s="89" t="s">
        <v>731</v>
      </c>
      <c r="C106" s="60">
        <v>415.38461538461536</v>
      </c>
      <c r="D106" s="60">
        <v>415.38461538461536</v>
      </c>
      <c r="E106" s="60">
        <v>415.38461538461536</v>
      </c>
      <c r="F106" s="60">
        <v>415.38461538461536</v>
      </c>
      <c r="G106" s="60">
        <v>415.38461538461536</v>
      </c>
      <c r="H106" s="60">
        <v>415.38461538461536</v>
      </c>
      <c r="I106" s="60">
        <v>415.38461538461536</v>
      </c>
      <c r="J106" s="60">
        <v>415.38461538461536</v>
      </c>
      <c r="K106" s="60">
        <v>415.38461538461536</v>
      </c>
      <c r="L106" s="60">
        <v>415.38461538461536</v>
      </c>
      <c r="M106" s="60">
        <v>415.38461538461536</v>
      </c>
      <c r="N106" s="60">
        <v>415.38461538461536</v>
      </c>
      <c r="O106" s="60">
        <v>415.38461538461536</v>
      </c>
      <c r="P106" s="60">
        <v>415.38461538461536</v>
      </c>
      <c r="Q106" s="60">
        <v>415.38461538461536</v>
      </c>
      <c r="R106" s="60">
        <v>415.38461538461536</v>
      </c>
      <c r="S106" s="45">
        <f t="shared" si="1"/>
        <v>415.3846153846153</v>
      </c>
    </row>
    <row r="107" spans="1:19" x14ac:dyDescent="0.3">
      <c r="A107" s="104"/>
      <c r="B107" s="89" t="s">
        <v>96</v>
      </c>
      <c r="C107" s="60">
        <v>415.625</v>
      </c>
      <c r="D107" s="60">
        <v>415.625</v>
      </c>
      <c r="E107" s="60">
        <v>415.625</v>
      </c>
      <c r="F107" s="60">
        <v>415.625</v>
      </c>
      <c r="G107" s="60">
        <v>415.625</v>
      </c>
      <c r="H107" s="60">
        <v>415.625</v>
      </c>
      <c r="I107" s="60">
        <v>415.625</v>
      </c>
      <c r="J107" s="60">
        <v>415.625</v>
      </c>
      <c r="K107" s="60">
        <v>415.625</v>
      </c>
      <c r="L107" s="60">
        <v>415.625</v>
      </c>
      <c r="M107" s="60">
        <v>415.625</v>
      </c>
      <c r="N107" s="60">
        <v>415.625</v>
      </c>
      <c r="O107" s="60">
        <v>415.625</v>
      </c>
      <c r="P107" s="60">
        <v>415.625</v>
      </c>
      <c r="Q107" s="60">
        <v>415.625</v>
      </c>
      <c r="R107" s="60">
        <v>415.625</v>
      </c>
      <c r="S107" s="45">
        <f t="shared" si="1"/>
        <v>415.625</v>
      </c>
    </row>
    <row r="108" spans="1:19" x14ac:dyDescent="0.3">
      <c r="A108" s="104"/>
      <c r="B108" s="89" t="s">
        <v>95</v>
      </c>
      <c r="C108" s="60">
        <v>337.5</v>
      </c>
      <c r="D108" s="60">
        <v>337.5</v>
      </c>
      <c r="E108" s="60">
        <v>337.5</v>
      </c>
      <c r="F108" s="60">
        <v>337.5</v>
      </c>
      <c r="G108" s="60">
        <v>337.5</v>
      </c>
      <c r="H108" s="60">
        <v>337.5</v>
      </c>
      <c r="I108" s="60">
        <v>337.5</v>
      </c>
      <c r="J108" s="60">
        <v>337.5</v>
      </c>
      <c r="K108" s="60">
        <v>337.5</v>
      </c>
      <c r="L108" s="60">
        <v>337.5</v>
      </c>
      <c r="M108" s="60">
        <v>337.5</v>
      </c>
      <c r="N108" s="60">
        <v>337.5</v>
      </c>
      <c r="O108" s="60">
        <v>337.5</v>
      </c>
      <c r="P108" s="60">
        <v>337.5</v>
      </c>
      <c r="Q108" s="60">
        <v>337.5</v>
      </c>
      <c r="R108" s="60">
        <v>337.5</v>
      </c>
      <c r="S108" s="45">
        <f t="shared" si="1"/>
        <v>337.5</v>
      </c>
    </row>
    <row r="109" spans="1:19" x14ac:dyDescent="0.3">
      <c r="A109" s="104"/>
      <c r="B109" s="89" t="s">
        <v>94</v>
      </c>
      <c r="C109" s="60">
        <v>176.09375</v>
      </c>
      <c r="D109" s="60">
        <v>176.09375</v>
      </c>
      <c r="E109" s="60">
        <v>176.09375</v>
      </c>
      <c r="F109" s="60">
        <v>176.09375</v>
      </c>
      <c r="G109" s="60">
        <v>176.09375</v>
      </c>
      <c r="H109" s="60">
        <v>176.09375</v>
      </c>
      <c r="I109" s="60">
        <v>176.09375</v>
      </c>
      <c r="J109" s="60">
        <v>176.09375</v>
      </c>
      <c r="K109" s="60">
        <v>176.09375</v>
      </c>
      <c r="L109" s="60">
        <v>176.09375</v>
      </c>
      <c r="M109" s="60">
        <v>176.09375</v>
      </c>
      <c r="N109" s="60">
        <v>176.09375</v>
      </c>
      <c r="O109" s="60">
        <v>176.09375</v>
      </c>
      <c r="P109" s="60">
        <v>176.09375</v>
      </c>
      <c r="Q109" s="60">
        <v>176.09375</v>
      </c>
      <c r="R109" s="60">
        <v>176.09375</v>
      </c>
      <c r="S109" s="45">
        <f t="shared" si="1"/>
        <v>176.09375</v>
      </c>
    </row>
    <row r="110" spans="1:19" x14ac:dyDescent="0.3">
      <c r="A110" s="89"/>
      <c r="B110" s="89" t="s">
        <v>188</v>
      </c>
      <c r="C110" s="60">
        <v>158.45454545454547</v>
      </c>
      <c r="D110" s="60">
        <v>158.45454545454547</v>
      </c>
      <c r="E110" s="60">
        <v>158.45454545454547</v>
      </c>
      <c r="F110" s="60">
        <v>158.45454545454547</v>
      </c>
      <c r="G110" s="60">
        <v>158.45454545454547</v>
      </c>
      <c r="H110" s="60">
        <v>158.45454545454547</v>
      </c>
      <c r="I110" s="60">
        <v>158.45454545454547</v>
      </c>
      <c r="J110" s="60">
        <v>158.45454545454547</v>
      </c>
      <c r="K110" s="60">
        <v>158.45454545454547</v>
      </c>
      <c r="L110" s="60">
        <v>158.45454545454547</v>
      </c>
      <c r="M110" s="60">
        <v>158.45454545454547</v>
      </c>
      <c r="N110" s="60">
        <v>158.45454545454547</v>
      </c>
      <c r="O110" s="60">
        <v>158.45454545454547</v>
      </c>
      <c r="P110" s="60">
        <v>158.45454545454547</v>
      </c>
      <c r="Q110" s="60">
        <v>158.45454545454547</v>
      </c>
      <c r="R110" s="60">
        <v>158.45454545454547</v>
      </c>
      <c r="S110" s="45">
        <f t="shared" si="1"/>
        <v>158.45454545454541</v>
      </c>
    </row>
    <row r="111" spans="1:19" x14ac:dyDescent="0.3">
      <c r="A111" s="89"/>
      <c r="B111" s="89" t="s">
        <v>239</v>
      </c>
      <c r="C111" s="60">
        <v>761.875</v>
      </c>
      <c r="D111" s="60">
        <v>761.875</v>
      </c>
      <c r="E111" s="60">
        <v>761.875</v>
      </c>
      <c r="F111" s="60">
        <v>761.875</v>
      </c>
      <c r="G111" s="60">
        <v>761.875</v>
      </c>
      <c r="H111" s="60">
        <v>761.875</v>
      </c>
      <c r="I111" s="60">
        <v>761.875</v>
      </c>
      <c r="J111" s="60">
        <v>761.875</v>
      </c>
      <c r="K111" s="60">
        <v>761.875</v>
      </c>
      <c r="L111" s="60">
        <v>761.875</v>
      </c>
      <c r="M111" s="60">
        <v>761.875</v>
      </c>
      <c r="N111" s="60">
        <v>761.875</v>
      </c>
      <c r="O111" s="60">
        <v>761.875</v>
      </c>
      <c r="P111" s="60">
        <v>761.875</v>
      </c>
      <c r="Q111" s="60">
        <v>761.875</v>
      </c>
      <c r="R111" s="60">
        <v>761.875</v>
      </c>
      <c r="S111" s="45">
        <f t="shared" si="1"/>
        <v>761.875</v>
      </c>
    </row>
    <row r="112" spans="1:19" x14ac:dyDescent="0.3">
      <c r="A112" s="89"/>
      <c r="B112" s="89"/>
      <c r="C112" s="16"/>
      <c r="D112" s="7"/>
      <c r="E112" s="7"/>
      <c r="F112" s="7"/>
      <c r="G112" s="7"/>
      <c r="H112" s="7"/>
      <c r="I112" s="7"/>
      <c r="J112" s="7"/>
      <c r="K112" s="7"/>
      <c r="L112" s="7"/>
      <c r="M112" s="7"/>
      <c r="N112" s="7"/>
      <c r="O112" s="7"/>
      <c r="P112" s="7"/>
      <c r="Q112" s="7"/>
      <c r="R112" s="7"/>
      <c r="S112" s="35">
        <f t="shared" si="1"/>
        <v>0</v>
      </c>
    </row>
    <row r="113" spans="1:19" x14ac:dyDescent="0.3">
      <c r="A113" s="95" t="s">
        <v>223</v>
      </c>
      <c r="B113" s="96"/>
      <c r="C113" s="7"/>
      <c r="D113" s="7"/>
      <c r="E113" s="7"/>
      <c r="F113" s="7"/>
      <c r="G113" s="7"/>
      <c r="H113" s="7"/>
      <c r="I113" s="7"/>
      <c r="J113" s="7"/>
      <c r="K113" s="7"/>
      <c r="L113" s="7"/>
      <c r="M113" s="7"/>
      <c r="N113" s="7"/>
      <c r="O113" s="7"/>
      <c r="P113" s="7"/>
      <c r="Q113" s="7"/>
      <c r="R113" s="7"/>
      <c r="S113" s="35">
        <f t="shared" si="1"/>
        <v>0</v>
      </c>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f t="shared" si="1"/>
        <v>0</v>
      </c>
    </row>
    <row r="115" spans="1:19" x14ac:dyDescent="0.3">
      <c r="A115" s="105"/>
      <c r="B115" s="97" t="s">
        <v>241</v>
      </c>
      <c r="C115" s="18">
        <v>263.84400288461541</v>
      </c>
      <c r="D115" s="18">
        <v>115.8299022033097</v>
      </c>
      <c r="E115" s="18">
        <v>48.703384782608694</v>
      </c>
      <c r="F115" s="18">
        <v>98.519581945098054</v>
      </c>
      <c r="G115" s="18">
        <v>0</v>
      </c>
      <c r="H115" s="18">
        <v>65.146521029281274</v>
      </c>
      <c r="I115" s="18">
        <v>41.587561854510312</v>
      </c>
      <c r="J115" s="18">
        <v>203.49891487889275</v>
      </c>
      <c r="K115" s="18">
        <v>357.12025989304811</v>
      </c>
      <c r="L115" s="18">
        <v>83.239284210526321</v>
      </c>
      <c r="M115" s="18">
        <v>58.371797653056994</v>
      </c>
      <c r="N115" s="18">
        <v>43.511447656488542</v>
      </c>
      <c r="O115" s="18">
        <v>30.871238484210526</v>
      </c>
      <c r="P115" s="18">
        <v>18.493344248730963</v>
      </c>
      <c r="Q115" s="18">
        <v>210.43425000000002</v>
      </c>
      <c r="R115" s="18">
        <v>81.109213055303712</v>
      </c>
      <c r="S115" s="43">
        <f t="shared" si="1"/>
        <v>125.07227213165501</v>
      </c>
    </row>
    <row r="116" spans="1:19" x14ac:dyDescent="0.3">
      <c r="A116" s="105"/>
      <c r="B116" s="97" t="s">
        <v>242</v>
      </c>
      <c r="C116" s="18">
        <v>5270.4567307692305</v>
      </c>
      <c r="D116" s="18">
        <v>3430.0874704491725</v>
      </c>
      <c r="E116" s="18">
        <v>1897.5742753623188</v>
      </c>
      <c r="F116" s="18">
        <v>2673.3333333333335</v>
      </c>
      <c r="G116" s="18">
        <v>1881.4648093841643</v>
      </c>
      <c r="H116" s="18">
        <v>5835.11091393079</v>
      </c>
      <c r="I116" s="18">
        <v>3217.6881443298971</v>
      </c>
      <c r="J116" s="18">
        <v>4782.4740484429067</v>
      </c>
      <c r="K116" s="18">
        <v>4751.1479500891264</v>
      </c>
      <c r="L116" s="18">
        <v>2768.7719298245615</v>
      </c>
      <c r="M116" s="18">
        <v>4217</v>
      </c>
      <c r="N116" s="18">
        <v>1708.5801526717557</v>
      </c>
      <c r="O116" s="18">
        <v>1923.3034055727553</v>
      </c>
      <c r="P116" s="18">
        <v>2302.7868020304568</v>
      </c>
      <c r="Q116" s="18">
        <v>2263.25</v>
      </c>
      <c r="R116" s="18">
        <v>4241.3780598368085</v>
      </c>
      <c r="S116" s="43">
        <f t="shared" si="1"/>
        <v>3574.8167255893727</v>
      </c>
    </row>
    <row r="117" spans="1:19" x14ac:dyDescent="0.3">
      <c r="A117" s="105"/>
      <c r="B117" s="97" t="s">
        <v>243</v>
      </c>
      <c r="C117" s="18">
        <v>271.71994326923078</v>
      </c>
      <c r="D117" s="18">
        <v>1243.6943159768321</v>
      </c>
      <c r="E117" s="18">
        <v>253.47897989130433</v>
      </c>
      <c r="F117" s="18">
        <v>167.01116152941177</v>
      </c>
      <c r="G117" s="18">
        <v>0</v>
      </c>
      <c r="H117" s="18">
        <v>271.44383762200533</v>
      </c>
      <c r="I117" s="18">
        <v>155.51854111275776</v>
      </c>
      <c r="J117" s="18">
        <v>45.965763667820077</v>
      </c>
      <c r="K117" s="18">
        <v>279.7286631016043</v>
      </c>
      <c r="L117" s="18">
        <v>1287.5360842105263</v>
      </c>
      <c r="M117" s="18">
        <v>2.1460219725388603</v>
      </c>
      <c r="N117" s="18">
        <v>102.82709298564886</v>
      </c>
      <c r="O117" s="18">
        <v>44.889959673684217</v>
      </c>
      <c r="P117" s="18">
        <v>0</v>
      </c>
      <c r="Q117" s="18">
        <v>153.77887500000003</v>
      </c>
      <c r="R117" s="18">
        <v>180.65233816863102</v>
      </c>
      <c r="S117" s="43">
        <f t="shared" si="1"/>
        <v>288.01011216738186</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
        <v>0</v>
      </c>
    </row>
    <row r="119" spans="1:19" x14ac:dyDescent="0.3">
      <c r="A119" s="105"/>
      <c r="B119" s="97" t="s">
        <v>241</v>
      </c>
      <c r="C119" s="18">
        <v>0</v>
      </c>
      <c r="D119" s="18">
        <v>0</v>
      </c>
      <c r="E119" s="18">
        <v>0</v>
      </c>
      <c r="F119" s="18">
        <v>0</v>
      </c>
      <c r="G119" s="18">
        <v>0</v>
      </c>
      <c r="H119" s="18">
        <v>0</v>
      </c>
      <c r="I119" s="18">
        <v>0</v>
      </c>
      <c r="J119" s="18">
        <v>0</v>
      </c>
      <c r="K119" s="18">
        <v>0</v>
      </c>
      <c r="L119" s="18">
        <v>0</v>
      </c>
      <c r="M119" s="18">
        <v>1.1249301450777205</v>
      </c>
      <c r="N119" s="18">
        <v>2.1940648854961831</v>
      </c>
      <c r="O119" s="18">
        <v>0</v>
      </c>
      <c r="P119" s="18">
        <v>0</v>
      </c>
      <c r="Q119" s="18">
        <v>0</v>
      </c>
      <c r="R119" s="18">
        <v>0</v>
      </c>
      <c r="S119" s="43">
        <f t="shared" si="1"/>
        <v>0.14633637619411105</v>
      </c>
    </row>
    <row r="120" spans="1:19" x14ac:dyDescent="0.3">
      <c r="A120" s="105"/>
      <c r="B120" s="97" t="s">
        <v>242</v>
      </c>
      <c r="C120" s="18">
        <v>4654.7980769230771</v>
      </c>
      <c r="D120" s="18">
        <v>250</v>
      </c>
      <c r="E120" s="18">
        <v>0</v>
      </c>
      <c r="F120" s="18">
        <v>86.764705882352942</v>
      </c>
      <c r="G120" s="18">
        <v>3769.0740469208213</v>
      </c>
      <c r="H120" s="18">
        <v>0</v>
      </c>
      <c r="I120" s="18">
        <v>670.13917525773195</v>
      </c>
      <c r="J120" s="18">
        <v>0</v>
      </c>
      <c r="K120" s="18">
        <v>90</v>
      </c>
      <c r="L120" s="18">
        <v>278.10526315789474</v>
      </c>
      <c r="M120" s="18">
        <v>264.02072538860102</v>
      </c>
      <c r="N120" s="18">
        <v>1735.8473282442749</v>
      </c>
      <c r="O120" s="18">
        <v>1365.9164086687306</v>
      </c>
      <c r="P120" s="18">
        <v>3800</v>
      </c>
      <c r="Q120" s="18">
        <v>287.875</v>
      </c>
      <c r="R120" s="18">
        <v>0</v>
      </c>
      <c r="S120" s="43">
        <f t="shared" si="1"/>
        <v>1579.7557903588022</v>
      </c>
    </row>
    <row r="121" spans="1:19" x14ac:dyDescent="0.3">
      <c r="A121" s="105"/>
      <c r="B121" s="97" t="s">
        <v>243</v>
      </c>
      <c r="C121" s="18">
        <v>29.534776442307695</v>
      </c>
      <c r="D121" s="18">
        <v>319.18834042553192</v>
      </c>
      <c r="E121" s="18">
        <v>0</v>
      </c>
      <c r="F121" s="18">
        <v>0</v>
      </c>
      <c r="G121" s="18">
        <v>0</v>
      </c>
      <c r="H121" s="18">
        <v>39.482740017746231</v>
      </c>
      <c r="I121" s="18">
        <v>133.73255184587629</v>
      </c>
      <c r="J121" s="18">
        <v>0</v>
      </c>
      <c r="K121" s="18">
        <v>0</v>
      </c>
      <c r="L121" s="18">
        <v>183.27915789473684</v>
      </c>
      <c r="M121" s="18">
        <v>60.084770174922284</v>
      </c>
      <c r="N121" s="18">
        <v>50.80894518412213</v>
      </c>
      <c r="O121" s="18">
        <v>54.713754050526319</v>
      </c>
      <c r="P121" s="18">
        <v>89.753809314585439</v>
      </c>
      <c r="Q121" s="18">
        <v>10.5217125</v>
      </c>
      <c r="R121" s="18">
        <v>0</v>
      </c>
      <c r="S121" s="43">
        <f t="shared" si="1"/>
        <v>65.669890582822887</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
        <v>0</v>
      </c>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v>0</v>
      </c>
      <c r="R123" s="18">
        <v>0</v>
      </c>
      <c r="S123" s="43">
        <f t="shared" si="1"/>
        <v>0</v>
      </c>
    </row>
    <row r="124" spans="1:19" x14ac:dyDescent="0.3">
      <c r="A124" s="105"/>
      <c r="B124" s="97" t="s">
        <v>242</v>
      </c>
      <c r="C124" s="18">
        <v>576</v>
      </c>
      <c r="D124" s="18">
        <v>1092</v>
      </c>
      <c r="E124" s="18">
        <v>0</v>
      </c>
      <c r="F124" s="18">
        <v>40</v>
      </c>
      <c r="G124" s="18">
        <v>756</v>
      </c>
      <c r="H124" s="18">
        <v>0</v>
      </c>
      <c r="I124" s="18">
        <v>0</v>
      </c>
      <c r="J124" s="18">
        <v>966.67214532871969</v>
      </c>
      <c r="K124" s="18">
        <v>267.47950089126562</v>
      </c>
      <c r="L124" s="18">
        <v>0</v>
      </c>
      <c r="M124" s="18">
        <v>480</v>
      </c>
      <c r="N124" s="18">
        <v>0</v>
      </c>
      <c r="O124" s="18">
        <v>0</v>
      </c>
      <c r="P124" s="18">
        <v>32.918781725888323</v>
      </c>
      <c r="Q124" s="18">
        <v>547</v>
      </c>
      <c r="R124" s="18">
        <v>0</v>
      </c>
      <c r="S124" s="43">
        <f t="shared" si="1"/>
        <v>447.04393819597595</v>
      </c>
    </row>
    <row r="125" spans="1:19" x14ac:dyDescent="0.3">
      <c r="A125" s="105"/>
      <c r="B125" s="97" t="s">
        <v>243</v>
      </c>
      <c r="C125" s="18">
        <v>0</v>
      </c>
      <c r="D125" s="18">
        <v>0</v>
      </c>
      <c r="E125" s="18">
        <v>0</v>
      </c>
      <c r="F125" s="18">
        <v>0</v>
      </c>
      <c r="G125" s="18">
        <v>0</v>
      </c>
      <c r="H125" s="18">
        <v>0</v>
      </c>
      <c r="I125" s="18">
        <v>0</v>
      </c>
      <c r="J125" s="18">
        <v>424.40234221453289</v>
      </c>
      <c r="K125" s="18">
        <v>0</v>
      </c>
      <c r="L125" s="18">
        <v>0</v>
      </c>
      <c r="M125" s="18">
        <v>0</v>
      </c>
      <c r="N125" s="18">
        <v>0</v>
      </c>
      <c r="O125" s="18">
        <v>0</v>
      </c>
      <c r="P125" s="18">
        <v>0</v>
      </c>
      <c r="Q125" s="18">
        <v>0</v>
      </c>
      <c r="R125" s="18">
        <v>0</v>
      </c>
      <c r="S125" s="43">
        <f t="shared" si="1"/>
        <v>24.342986034637743</v>
      </c>
    </row>
    <row r="126" spans="1:19" x14ac:dyDescent="0.3">
      <c r="A126" s="105"/>
      <c r="B126" s="107" t="s">
        <v>246</v>
      </c>
      <c r="C126" s="19">
        <v>11066.353530288461</v>
      </c>
      <c r="D126" s="19">
        <v>6450.8000290548471</v>
      </c>
      <c r="E126" s="19">
        <v>2199.7566400362321</v>
      </c>
      <c r="F126" s="19">
        <v>3065.6287826901967</v>
      </c>
      <c r="G126" s="19">
        <v>6406.5388563049855</v>
      </c>
      <c r="H126" s="19">
        <v>6211.1840125998224</v>
      </c>
      <c r="I126" s="19">
        <v>4218.6659744007729</v>
      </c>
      <c r="J126" s="19">
        <v>6423.0132145328726</v>
      </c>
      <c r="K126" s="19">
        <v>5745.4763739750433</v>
      </c>
      <c r="L126" s="19">
        <v>4600.9317192982462</v>
      </c>
      <c r="M126" s="19">
        <v>5082.7482453341972</v>
      </c>
      <c r="N126" s="19">
        <v>3643.7690316277863</v>
      </c>
      <c r="O126" s="19">
        <v>3419.6947664499071</v>
      </c>
      <c r="P126" s="19">
        <v>6243.9527373196615</v>
      </c>
      <c r="Q126" s="19">
        <v>3472.8598375000001</v>
      </c>
      <c r="R126" s="19">
        <v>4503.1396110607429</v>
      </c>
      <c r="S126" s="43">
        <f t="shared" si="1"/>
        <v>6104.8580514368423</v>
      </c>
    </row>
    <row r="127" spans="1:19" x14ac:dyDescent="0.3">
      <c r="A127" s="105"/>
      <c r="B127" s="108" t="s">
        <v>247</v>
      </c>
      <c r="C127" s="20">
        <v>3.6887845100961538</v>
      </c>
      <c r="D127" s="20">
        <v>2.1502666763516158</v>
      </c>
      <c r="E127" s="20">
        <v>0.73325221334541069</v>
      </c>
      <c r="F127" s="20">
        <v>1.0218762608967322</v>
      </c>
      <c r="G127" s="20">
        <v>2.1355129521016618</v>
      </c>
      <c r="H127" s="20">
        <v>2.0703946708666074</v>
      </c>
      <c r="I127" s="20">
        <v>1.4062219914669243</v>
      </c>
      <c r="J127" s="20">
        <v>2.1410044048442907</v>
      </c>
      <c r="K127" s="20">
        <v>1.9151587913250145</v>
      </c>
      <c r="L127" s="20">
        <v>1.5336439064327487</v>
      </c>
      <c r="M127" s="20">
        <v>1.6942494151113991</v>
      </c>
      <c r="N127" s="20">
        <v>1.2145896772092621</v>
      </c>
      <c r="O127" s="20">
        <v>1.1398982554833024</v>
      </c>
      <c r="P127" s="20">
        <v>2.0813175791065537</v>
      </c>
      <c r="Q127" s="20">
        <v>1.1576199458333334</v>
      </c>
      <c r="R127" s="20">
        <v>1.5010465370202477</v>
      </c>
      <c r="S127" s="43">
        <f t="shared" si="1"/>
        <v>2.0349526838122811</v>
      </c>
    </row>
    <row r="128" spans="1:19" ht="17.25" thickBot="1" x14ac:dyDescent="0.35">
      <c r="A128" s="89"/>
      <c r="B128" s="108" t="s">
        <v>248</v>
      </c>
      <c r="C128" s="21">
        <v>81.011427814066252</v>
      </c>
      <c r="D128" s="21">
        <v>72.211439569251311</v>
      </c>
      <c r="E128" s="21">
        <v>98.36612265653234</v>
      </c>
      <c r="F128" s="21">
        <v>40.092910204703067</v>
      </c>
      <c r="G128" s="21">
        <v>70.441755376152642</v>
      </c>
      <c r="H128" s="21">
        <v>41.469765834463047</v>
      </c>
      <c r="I128" s="21">
        <v>58.866570395265711</v>
      </c>
      <c r="J128" s="21">
        <v>47.472916382475518</v>
      </c>
      <c r="K128" s="21">
        <v>43.332515942211657</v>
      </c>
      <c r="L128" s="21">
        <v>29.845709379653368</v>
      </c>
      <c r="M128" s="21">
        <v>67.568821289680514</v>
      </c>
      <c r="N128" s="21">
        <v>44.043176853571993</v>
      </c>
      <c r="O128" s="21">
        <v>42.031389598057778</v>
      </c>
      <c r="P128" s="21">
        <v>39.923361979807034</v>
      </c>
      <c r="Q128" s="21">
        <v>88.046526623363775</v>
      </c>
      <c r="R128" s="21">
        <v>67.386297877911758</v>
      </c>
      <c r="S128" s="43">
        <f t="shared" si="1"/>
        <v>65.459887205145918</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
        <v>0</v>
      </c>
    </row>
    <row r="132" spans="1:19" x14ac:dyDescent="0.3">
      <c r="A132" s="89"/>
      <c r="B132" s="97" t="s">
        <v>241</v>
      </c>
      <c r="C132" s="17">
        <v>51.614802884615379</v>
      </c>
      <c r="D132" s="17">
        <v>16.047070203309694</v>
      </c>
      <c r="E132" s="17">
        <v>3.0841847826086961</v>
      </c>
      <c r="F132" s="17">
        <v>4.4648211450980391</v>
      </c>
      <c r="G132" s="17">
        <v>0</v>
      </c>
      <c r="H132" s="17">
        <v>20.028921029281282</v>
      </c>
      <c r="I132" s="17">
        <v>1.8733595045103093</v>
      </c>
      <c r="J132" s="17">
        <v>45.449314878892743</v>
      </c>
      <c r="K132" s="17">
        <v>115.60045989304811</v>
      </c>
      <c r="L132" s="17">
        <v>29.600384210526318</v>
      </c>
      <c r="M132" s="17">
        <v>15.299049973056997</v>
      </c>
      <c r="N132" s="17">
        <v>6.5821946564885492</v>
      </c>
      <c r="O132" s="17">
        <v>8.4684636842105263</v>
      </c>
      <c r="P132" s="17">
        <v>6.022720748730964</v>
      </c>
      <c r="Q132" s="17">
        <v>27.550250000000002</v>
      </c>
      <c r="R132" s="17">
        <v>10.555213055303716</v>
      </c>
      <c r="S132" s="43">
        <f t="shared" si="1"/>
        <v>24.157689250232025</v>
      </c>
    </row>
    <row r="133" spans="1:19" x14ac:dyDescent="0.3">
      <c r="A133" s="89"/>
      <c r="B133" s="97" t="s">
        <v>242</v>
      </c>
      <c r="C133" s="17">
        <v>590.45673076923072</v>
      </c>
      <c r="D133" s="17">
        <v>514.08747044917266</v>
      </c>
      <c r="E133" s="17">
        <v>254.57427536231884</v>
      </c>
      <c r="F133" s="17">
        <v>133.33333333333334</v>
      </c>
      <c r="G133" s="17">
        <v>4.4648093841642229</v>
      </c>
      <c r="H133" s="17">
        <v>1355.1109139307898</v>
      </c>
      <c r="I133" s="17">
        <v>96.688144329896915</v>
      </c>
      <c r="J133" s="17">
        <v>1092.4740484429067</v>
      </c>
      <c r="K133" s="17">
        <v>1197.1479500891264</v>
      </c>
      <c r="L133" s="17">
        <v>313.77192982456143</v>
      </c>
      <c r="M133" s="17">
        <v>0</v>
      </c>
      <c r="N133" s="17">
        <v>304.58015267175574</v>
      </c>
      <c r="O133" s="17">
        <v>49.303405572755423</v>
      </c>
      <c r="P133" s="17">
        <v>2235.7868020304568</v>
      </c>
      <c r="Q133" s="17">
        <v>1118.25</v>
      </c>
      <c r="R133" s="17">
        <v>1161.3780598368087</v>
      </c>
      <c r="S133" s="43">
        <f t="shared" si="1"/>
        <v>670.47553452237491</v>
      </c>
    </row>
    <row r="134" spans="1:19" x14ac:dyDescent="0.3">
      <c r="A134" s="89"/>
      <c r="B134" s="97" t="s">
        <v>243</v>
      </c>
      <c r="C134" s="17">
        <v>53.155543269230769</v>
      </c>
      <c r="D134" s="17">
        <v>172.30136277683218</v>
      </c>
      <c r="E134" s="17">
        <v>16.051779891304349</v>
      </c>
      <c r="F134" s="17">
        <v>7.5687995294117645</v>
      </c>
      <c r="G134" s="17">
        <v>0</v>
      </c>
      <c r="H134" s="17">
        <v>83.453837622005324</v>
      </c>
      <c r="I134" s="17">
        <v>7.0055113627577326</v>
      </c>
      <c r="J134" s="17">
        <v>10.265963667820072</v>
      </c>
      <c r="K134" s="17">
        <v>90.548663101604276</v>
      </c>
      <c r="L134" s="17">
        <v>457.8554842105263</v>
      </c>
      <c r="M134" s="17">
        <v>0.56246507253886024</v>
      </c>
      <c r="N134" s="17">
        <v>15.555169465648856</v>
      </c>
      <c r="O134" s="17">
        <v>12.314018223684213</v>
      </c>
      <c r="P134" s="17">
        <v>0</v>
      </c>
      <c r="Q134" s="17">
        <v>20.132874999999999</v>
      </c>
      <c r="R134" s="17">
        <v>23.509338168631007</v>
      </c>
      <c r="S134" s="43">
        <f t="shared" ref="S134:S143" si="2">SUMPRODUCT(C134:R134,$C$87:$R$87)/SUM($C$87:$R$87)</f>
        <v>51.758042133736147</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2"/>
        <v>0</v>
      </c>
    </row>
    <row r="136" spans="1:19" x14ac:dyDescent="0.3">
      <c r="A136" s="89"/>
      <c r="B136" s="97" t="s">
        <v>241</v>
      </c>
      <c r="C136" s="17">
        <v>0</v>
      </c>
      <c r="D136" s="17">
        <v>0</v>
      </c>
      <c r="E136" s="17">
        <v>0</v>
      </c>
      <c r="F136" s="17">
        <v>0</v>
      </c>
      <c r="G136" s="17">
        <v>0</v>
      </c>
      <c r="H136" s="17">
        <v>0</v>
      </c>
      <c r="I136" s="17">
        <v>0</v>
      </c>
      <c r="J136" s="17">
        <v>0</v>
      </c>
      <c r="K136" s="17">
        <v>0</v>
      </c>
      <c r="L136" s="17">
        <v>0</v>
      </c>
      <c r="M136" s="17">
        <v>1.1249301450777205</v>
      </c>
      <c r="N136" s="17">
        <v>2.1940648854961831</v>
      </c>
      <c r="O136" s="17">
        <v>0</v>
      </c>
      <c r="P136" s="17">
        <v>0</v>
      </c>
      <c r="Q136" s="17">
        <v>0</v>
      </c>
      <c r="R136" s="17">
        <v>0</v>
      </c>
      <c r="S136" s="43">
        <f t="shared" si="2"/>
        <v>0.14633637619411105</v>
      </c>
    </row>
    <row r="137" spans="1:19" x14ac:dyDescent="0.3">
      <c r="A137" s="89"/>
      <c r="B137" s="97" t="s">
        <v>242</v>
      </c>
      <c r="C137" s="17">
        <v>1343.7980769230769</v>
      </c>
      <c r="D137" s="17">
        <v>0</v>
      </c>
      <c r="E137" s="17">
        <v>0</v>
      </c>
      <c r="F137" s="17">
        <v>11.76470588235294</v>
      </c>
      <c r="G137" s="17">
        <v>276.0740469208211</v>
      </c>
      <c r="H137" s="17">
        <v>0</v>
      </c>
      <c r="I137" s="17">
        <v>77.139175257731964</v>
      </c>
      <c r="J137" s="17">
        <v>0</v>
      </c>
      <c r="K137" s="17">
        <v>0</v>
      </c>
      <c r="L137" s="17">
        <v>134.10526315789474</v>
      </c>
      <c r="M137" s="17">
        <v>2.0207253886010363</v>
      </c>
      <c r="N137" s="17">
        <v>84.847328244274806</v>
      </c>
      <c r="O137" s="17">
        <v>348.9164086687307</v>
      </c>
      <c r="P137" s="17">
        <v>0</v>
      </c>
      <c r="Q137" s="17">
        <v>287.875</v>
      </c>
      <c r="R137" s="17">
        <v>0</v>
      </c>
      <c r="S137" s="43">
        <f t="shared" si="2"/>
        <v>301.49887109940147</v>
      </c>
    </row>
    <row r="138" spans="1:19" x14ac:dyDescent="0.3">
      <c r="A138" s="89"/>
      <c r="B138" s="97" t="s">
        <v>243</v>
      </c>
      <c r="C138" s="17">
        <v>5.7777764423076921</v>
      </c>
      <c r="D138" s="17">
        <v>44.220340425531923</v>
      </c>
      <c r="E138" s="17">
        <v>0</v>
      </c>
      <c r="F138" s="17">
        <v>0</v>
      </c>
      <c r="G138" s="17">
        <v>0</v>
      </c>
      <c r="H138" s="17">
        <v>12.13874001774623</v>
      </c>
      <c r="I138" s="17">
        <v>6.0241364458762883</v>
      </c>
      <c r="J138" s="17">
        <v>0</v>
      </c>
      <c r="K138" s="17">
        <v>0</v>
      </c>
      <c r="L138" s="17">
        <v>65.175157894736842</v>
      </c>
      <c r="M138" s="17">
        <v>15.748014254922284</v>
      </c>
      <c r="N138" s="17">
        <v>7.686123664122138</v>
      </c>
      <c r="O138" s="17">
        <v>15.008838710526318</v>
      </c>
      <c r="P138" s="17">
        <v>29.230090694585442</v>
      </c>
      <c r="Q138" s="17">
        <v>1.3775124999999999</v>
      </c>
      <c r="R138" s="17">
        <v>0</v>
      </c>
      <c r="S138" s="43">
        <f t="shared" si="2"/>
        <v>11.671090762679754</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v>0</v>
      </c>
      <c r="R140" s="17">
        <v>0</v>
      </c>
      <c r="S140" s="43">
        <f t="shared" si="2"/>
        <v>0</v>
      </c>
    </row>
    <row r="141" spans="1:19" x14ac:dyDescent="0.3">
      <c r="A141" s="89"/>
      <c r="B141" s="104" t="s">
        <v>242</v>
      </c>
      <c r="C141" s="17">
        <v>0</v>
      </c>
      <c r="D141" s="17">
        <v>0</v>
      </c>
      <c r="E141" s="17">
        <v>0</v>
      </c>
      <c r="F141" s="17">
        <v>0</v>
      </c>
      <c r="G141" s="17">
        <v>0</v>
      </c>
      <c r="H141" s="17">
        <v>0</v>
      </c>
      <c r="I141" s="17">
        <v>0</v>
      </c>
      <c r="J141" s="17">
        <v>33.672145328719729</v>
      </c>
      <c r="K141" s="17">
        <v>11.479500891265596</v>
      </c>
      <c r="L141" s="17">
        <v>0</v>
      </c>
      <c r="M141" s="17">
        <v>0</v>
      </c>
      <c r="N141" s="17">
        <v>0</v>
      </c>
      <c r="O141" s="17">
        <v>0</v>
      </c>
      <c r="P141" s="17">
        <v>2.9187817258883246</v>
      </c>
      <c r="Q141" s="17">
        <v>0</v>
      </c>
      <c r="R141" s="17">
        <v>0</v>
      </c>
      <c r="S141" s="43">
        <f t="shared" si="2"/>
        <v>2.4664424906886731</v>
      </c>
    </row>
    <row r="142" spans="1:19" x14ac:dyDescent="0.3">
      <c r="A142" s="89"/>
      <c r="B142" s="104" t="s">
        <v>243</v>
      </c>
      <c r="C142" s="17">
        <v>0</v>
      </c>
      <c r="D142" s="17">
        <v>0</v>
      </c>
      <c r="E142" s="17">
        <v>0</v>
      </c>
      <c r="F142" s="17">
        <v>0</v>
      </c>
      <c r="G142" s="17">
        <v>0</v>
      </c>
      <c r="H142" s="17">
        <v>0</v>
      </c>
      <c r="I142" s="17">
        <v>0</v>
      </c>
      <c r="J142" s="17">
        <v>94.785742214532888</v>
      </c>
      <c r="K142" s="17">
        <v>0</v>
      </c>
      <c r="L142" s="17">
        <v>0</v>
      </c>
      <c r="M142" s="17">
        <v>0</v>
      </c>
      <c r="N142" s="17">
        <v>0</v>
      </c>
      <c r="O142" s="17">
        <v>0</v>
      </c>
      <c r="P142" s="17">
        <v>0</v>
      </c>
      <c r="Q142" s="17">
        <v>0</v>
      </c>
      <c r="R142" s="17">
        <v>0</v>
      </c>
      <c r="S142" s="43">
        <f t="shared" si="2"/>
        <v>5.4367466187186739</v>
      </c>
    </row>
    <row r="143" spans="1:19" ht="17.25" thickBot="1" x14ac:dyDescent="0.35">
      <c r="A143" s="89"/>
      <c r="B143" s="110" t="s">
        <v>733</v>
      </c>
      <c r="C143" s="87">
        <v>2044.8029302884615</v>
      </c>
      <c r="D143" s="87">
        <v>746.65624385484648</v>
      </c>
      <c r="E143" s="87">
        <v>273.71024003623188</v>
      </c>
      <c r="F143" s="87">
        <v>157.13165989019606</v>
      </c>
      <c r="G143" s="87">
        <v>280.5388563049853</v>
      </c>
      <c r="H143" s="87">
        <v>1470.7324125998225</v>
      </c>
      <c r="I143" s="87">
        <v>188.73032690077318</v>
      </c>
      <c r="J143" s="87">
        <v>1276.6472145328721</v>
      </c>
      <c r="K143" s="87">
        <v>1414.7765739750444</v>
      </c>
      <c r="L143" s="87">
        <v>1000.5082192982455</v>
      </c>
      <c r="M143" s="87">
        <v>34.755184834196896</v>
      </c>
      <c r="N143" s="87">
        <v>421.44503358778627</v>
      </c>
      <c r="O143" s="87">
        <v>434.0111348599072</v>
      </c>
      <c r="P143" s="87">
        <v>2273.9583951996615</v>
      </c>
      <c r="Q143" s="87">
        <v>1455.1856375</v>
      </c>
      <c r="R143" s="87">
        <v>1195.4426110607435</v>
      </c>
      <c r="S143" s="43">
        <f t="shared" si="2"/>
        <v>1067.6107532540259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FADA3-91B1-4714-8EBB-62323386062B}">
  <sheetPr>
    <tabColor theme="1"/>
  </sheetPr>
  <dimension ref="A1:S143"/>
  <sheetViews>
    <sheetView zoomScale="55" zoomScaleNormal="55" workbookViewId="0">
      <selection activeCell="O48" sqref="O48"/>
    </sheetView>
  </sheetViews>
  <sheetFormatPr defaultRowHeight="16.5" x14ac:dyDescent="0.3"/>
  <cols>
    <col min="1" max="1" width="5.375" style="111" customWidth="1"/>
    <col min="2" max="2" width="56.125" style="111"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4.625" customWidth="1"/>
  </cols>
  <sheetData>
    <row r="1" spans="1:19" ht="21.75" x14ac:dyDescent="0.3">
      <c r="A1" s="88" t="s">
        <v>736</v>
      </c>
      <c r="B1" s="89"/>
      <c r="C1" s="114" t="s">
        <v>704</v>
      </c>
      <c r="D1" s="114"/>
      <c r="E1" s="114"/>
      <c r="F1" s="114"/>
      <c r="G1" s="114"/>
      <c r="H1" s="114"/>
      <c r="I1" s="114"/>
      <c r="J1" s="114"/>
      <c r="K1" s="114"/>
      <c r="L1" s="114"/>
      <c r="M1" s="114"/>
      <c r="N1" s="114"/>
      <c r="O1" s="114"/>
      <c r="P1" s="114"/>
      <c r="Q1" s="114"/>
      <c r="R1" s="114"/>
      <c r="S1" s="30"/>
    </row>
    <row r="2" spans="1:19" ht="18" x14ac:dyDescent="0.3">
      <c r="A2" s="90"/>
      <c r="B2" s="91" t="s">
        <v>705</v>
      </c>
      <c r="C2" s="86"/>
      <c r="D2" s="86"/>
      <c r="E2" s="86"/>
      <c r="F2" s="86"/>
      <c r="G2" s="86"/>
      <c r="H2" s="86"/>
      <c r="I2" s="86"/>
      <c r="J2" s="86"/>
      <c r="K2" s="86"/>
      <c r="L2" s="86"/>
      <c r="M2" s="86"/>
      <c r="N2" s="86"/>
      <c r="O2" s="86"/>
      <c r="P2" s="86"/>
      <c r="Q2" s="86" t="s">
        <v>742</v>
      </c>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737</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row>
    <row r="7" spans="1:19" x14ac:dyDescent="0.3">
      <c r="A7" s="89"/>
      <c r="B7" s="97" t="s">
        <v>139</v>
      </c>
      <c r="C7" s="6">
        <v>496478.25606092281</v>
      </c>
      <c r="D7" s="6">
        <v>230680.82056530216</v>
      </c>
      <c r="E7" s="6">
        <v>115403.41139664677</v>
      </c>
      <c r="F7" s="6">
        <v>37651.860013986014</v>
      </c>
      <c r="G7" s="6">
        <v>318853.35499351495</v>
      </c>
      <c r="H7" s="6">
        <v>125043.86059373464</v>
      </c>
      <c r="I7" s="6">
        <v>89511.385476785174</v>
      </c>
      <c r="J7" s="6">
        <v>200337.68269478128</v>
      </c>
      <c r="K7" s="6">
        <v>133219.1988534205</v>
      </c>
      <c r="L7" s="6">
        <v>59379.763360895726</v>
      </c>
      <c r="M7" s="6">
        <v>119676.22356779665</v>
      </c>
      <c r="N7" s="6">
        <v>83393.84344403744</v>
      </c>
      <c r="O7" s="6">
        <v>84544.826551829639</v>
      </c>
      <c r="P7" s="6">
        <v>108034.59564943332</v>
      </c>
      <c r="Q7" s="6"/>
      <c r="R7" s="6">
        <v>160152.39966018632</v>
      </c>
      <c r="S7" s="28">
        <f>SUMPRODUCT(C7:R7,$C$92:$R$92)/SUM($C$92:$R$92)</f>
        <v>227746.03889847788</v>
      </c>
    </row>
    <row r="8" spans="1:19" x14ac:dyDescent="0.3">
      <c r="A8" s="89"/>
      <c r="B8" s="97" t="s">
        <v>140</v>
      </c>
      <c r="C8" s="6">
        <v>5006.5684063223907</v>
      </c>
      <c r="D8" s="6">
        <v>4049.3121466700609</v>
      </c>
      <c r="E8" s="6">
        <v>0</v>
      </c>
      <c r="F8" s="6">
        <v>968.70903496503479</v>
      </c>
      <c r="G8" s="6">
        <v>864.69649805447489</v>
      </c>
      <c r="H8" s="6">
        <v>621.5</v>
      </c>
      <c r="I8" s="6">
        <v>613.37714285714287</v>
      </c>
      <c r="J8" s="6">
        <v>311.83618201997774</v>
      </c>
      <c r="K8" s="6">
        <v>13.854929577464787</v>
      </c>
      <c r="L8" s="6">
        <v>1177.785773413746</v>
      </c>
      <c r="M8" s="6">
        <v>2263.2782972695904</v>
      </c>
      <c r="N8" s="6">
        <v>456.40000000000003</v>
      </c>
      <c r="O8" s="6">
        <v>1173</v>
      </c>
      <c r="P8" s="6">
        <v>1767.7499475566151</v>
      </c>
      <c r="Q8" s="6"/>
      <c r="R8" s="6">
        <v>196.82368082368083</v>
      </c>
      <c r="S8" s="28">
        <f t="shared" ref="S8:S24" si="0">SUMPRODUCT(C8:R8,$C$92:$R$92)/SUM($C$92:$R$92)</f>
        <v>1981.7504777293248</v>
      </c>
    </row>
    <row r="9" spans="1:19" x14ac:dyDescent="0.3">
      <c r="A9" s="89"/>
      <c r="B9" s="97" t="s">
        <v>141</v>
      </c>
      <c r="C9" s="6">
        <v>10116.476047127177</v>
      </c>
      <c r="D9" s="6">
        <v>6976.7528089668613</v>
      </c>
      <c r="E9" s="6">
        <v>8600.2055652173913</v>
      </c>
      <c r="F9" s="6">
        <v>2085.2418181818184</v>
      </c>
      <c r="G9" s="6">
        <v>9194.6060959792485</v>
      </c>
      <c r="H9" s="6">
        <v>5479.0149506578937</v>
      </c>
      <c r="I9" s="6">
        <v>3805.7917857142852</v>
      </c>
      <c r="J9" s="6">
        <v>4116.1317119866817</v>
      </c>
      <c r="K9" s="6">
        <v>1921.9385123239438</v>
      </c>
      <c r="L9" s="6">
        <v>10854.39100378788</v>
      </c>
      <c r="M9" s="6">
        <v>10422.20025</v>
      </c>
      <c r="N9" s="6">
        <v>6885.2314674735244</v>
      </c>
      <c r="O9" s="6">
        <v>2449.7455602536998</v>
      </c>
      <c r="P9" s="6">
        <v>19410.055742550656</v>
      </c>
      <c r="Q9" s="6"/>
      <c r="R9" s="6">
        <v>13339.360102960101</v>
      </c>
      <c r="S9" s="28">
        <f t="shared" si="0"/>
        <v>8364.0065793300564</v>
      </c>
    </row>
    <row r="10" spans="1:19" x14ac:dyDescent="0.3">
      <c r="A10" s="89"/>
      <c r="B10" s="97" t="s">
        <v>142</v>
      </c>
      <c r="C10" s="6">
        <v>0</v>
      </c>
      <c r="D10" s="6">
        <v>2788.2258440001528</v>
      </c>
      <c r="E10" s="6">
        <v>0</v>
      </c>
      <c r="F10" s="6">
        <v>1285.7654103937521</v>
      </c>
      <c r="G10" s="6">
        <v>0</v>
      </c>
      <c r="H10" s="6">
        <v>0</v>
      </c>
      <c r="I10" s="6">
        <v>0</v>
      </c>
      <c r="J10" s="6">
        <v>0</v>
      </c>
      <c r="K10" s="6">
        <v>0</v>
      </c>
      <c r="L10" s="6">
        <v>0</v>
      </c>
      <c r="M10" s="6">
        <v>1308.7526518604702</v>
      </c>
      <c r="N10" s="6">
        <v>0</v>
      </c>
      <c r="O10" s="6">
        <v>0</v>
      </c>
      <c r="P10" s="6">
        <v>502.54906053690382</v>
      </c>
      <c r="Q10" s="6"/>
      <c r="R10" s="6">
        <v>0</v>
      </c>
      <c r="S10" s="28">
        <f t="shared" si="0"/>
        <v>445.15613672208383</v>
      </c>
    </row>
    <row r="11" spans="1:19" x14ac:dyDescent="0.3">
      <c r="A11" s="89"/>
      <c r="B11" s="97" t="s">
        <v>143</v>
      </c>
      <c r="C11" s="6">
        <v>20094.751362826108</v>
      </c>
      <c r="D11" s="6">
        <v>37080.692619378358</v>
      </c>
      <c r="E11" s="6">
        <v>6927.5003035511827</v>
      </c>
      <c r="F11" s="6">
        <v>2077.2076524731415</v>
      </c>
      <c r="G11" s="6">
        <v>0</v>
      </c>
      <c r="H11" s="6">
        <v>9051.4822728955514</v>
      </c>
      <c r="I11" s="6">
        <v>6214.2775094033723</v>
      </c>
      <c r="J11" s="6">
        <v>6326.2743472568309</v>
      </c>
      <c r="K11" s="6">
        <v>4563.5054135298324</v>
      </c>
      <c r="L11" s="6">
        <v>15160.75722502486</v>
      </c>
      <c r="M11" s="6">
        <v>9279.33631621721</v>
      </c>
      <c r="N11" s="6">
        <v>11158.552521918293</v>
      </c>
      <c r="O11" s="6">
        <v>3549.2200084316114</v>
      </c>
      <c r="P11" s="6">
        <v>14768.665076829348</v>
      </c>
      <c r="Q11" s="6"/>
      <c r="R11" s="6">
        <v>7027.2619746411847</v>
      </c>
      <c r="S11" s="28">
        <f t="shared" si="0"/>
        <v>12790.616420637291</v>
      </c>
    </row>
    <row r="12" spans="1:19" x14ac:dyDescent="0.3">
      <c r="A12" s="89"/>
      <c r="B12" s="97" t="s">
        <v>144</v>
      </c>
      <c r="C12" s="6">
        <v>17231.357785198124</v>
      </c>
      <c r="D12" s="6">
        <v>9185.5228966114664</v>
      </c>
      <c r="E12" s="6">
        <v>2325.7067490897948</v>
      </c>
      <c r="F12" s="6">
        <v>22058.277785468817</v>
      </c>
      <c r="G12" s="6">
        <v>0</v>
      </c>
      <c r="H12" s="6">
        <v>14134.757596359921</v>
      </c>
      <c r="I12" s="6">
        <v>7358.0112963228275</v>
      </c>
      <c r="J12" s="6">
        <v>6340.576431935272</v>
      </c>
      <c r="K12" s="6">
        <v>6864.6916366259338</v>
      </c>
      <c r="L12" s="6">
        <v>0</v>
      </c>
      <c r="M12" s="6">
        <v>38540.146588407748</v>
      </c>
      <c r="N12" s="6">
        <v>3469.2285333951777</v>
      </c>
      <c r="O12" s="6">
        <v>5289.195739291803</v>
      </c>
      <c r="P12" s="6">
        <v>8836.9822589773212</v>
      </c>
      <c r="Q12" s="6"/>
      <c r="R12" s="6">
        <v>3757.593024850436</v>
      </c>
      <c r="S12" s="28">
        <f t="shared" si="0"/>
        <v>10539.345050928143</v>
      </c>
    </row>
    <row r="13" spans="1:19" x14ac:dyDescent="0.3">
      <c r="A13" s="89"/>
      <c r="B13" s="97" t="s">
        <v>145</v>
      </c>
      <c r="C13" s="6">
        <v>2385.480687540346</v>
      </c>
      <c r="D13" s="6">
        <v>284.13666666666666</v>
      </c>
      <c r="E13" s="6">
        <v>0</v>
      </c>
      <c r="F13" s="6">
        <v>0</v>
      </c>
      <c r="G13" s="6">
        <v>0</v>
      </c>
      <c r="H13" s="6">
        <v>0</v>
      </c>
      <c r="I13" s="6">
        <v>0</v>
      </c>
      <c r="J13" s="6">
        <v>0</v>
      </c>
      <c r="K13" s="6">
        <v>0</v>
      </c>
      <c r="L13" s="6">
        <v>56.575779045406662</v>
      </c>
      <c r="M13" s="6">
        <v>741.00300000000016</v>
      </c>
      <c r="N13" s="6">
        <v>0</v>
      </c>
      <c r="O13" s="6">
        <v>1141</v>
      </c>
      <c r="P13" s="6">
        <v>232.41954707985695</v>
      </c>
      <c r="Q13" s="6"/>
      <c r="R13" s="6">
        <v>577.89463843120575</v>
      </c>
      <c r="S13" s="28">
        <f t="shared" si="0"/>
        <v>638.38584137909686</v>
      </c>
    </row>
    <row r="14" spans="1:19" x14ac:dyDescent="0.3">
      <c r="A14" s="89"/>
      <c r="B14" s="97" t="s">
        <v>146</v>
      </c>
      <c r="C14" s="6">
        <v>13433.787006147544</v>
      </c>
      <c r="D14" s="6">
        <v>20074.094610996399</v>
      </c>
      <c r="E14" s="6">
        <v>2586.6080709055323</v>
      </c>
      <c r="F14" s="6">
        <v>8822.2199684624647</v>
      </c>
      <c r="G14" s="6">
        <v>6516.0347600518808</v>
      </c>
      <c r="H14" s="6">
        <v>2892.6174267789875</v>
      </c>
      <c r="I14" s="6">
        <v>2060.4331619199024</v>
      </c>
      <c r="J14" s="6">
        <v>6167.5104710792093</v>
      </c>
      <c r="K14" s="6">
        <v>1400.2540679447177</v>
      </c>
      <c r="L14" s="6">
        <v>6762.6085028472344</v>
      </c>
      <c r="M14" s="6">
        <v>12698.792504089917</v>
      </c>
      <c r="N14" s="6">
        <v>3199.2655549247729</v>
      </c>
      <c r="O14" s="6">
        <v>3044.8</v>
      </c>
      <c r="P14" s="6">
        <v>14395.333373513564</v>
      </c>
      <c r="Q14" s="6"/>
      <c r="R14" s="6">
        <v>2953.7850025414959</v>
      </c>
      <c r="S14" s="28">
        <f t="shared" si="0"/>
        <v>8832.1482842381629</v>
      </c>
    </row>
    <row r="15" spans="1:19" x14ac:dyDescent="0.3">
      <c r="A15" s="89"/>
      <c r="B15" s="97" t="s">
        <v>147</v>
      </c>
      <c r="C15" s="6">
        <v>44250.543747057898</v>
      </c>
      <c r="D15" s="6">
        <v>12084.202771995799</v>
      </c>
      <c r="E15" s="6">
        <v>358.82608695652169</v>
      </c>
      <c r="F15" s="6">
        <v>2068.644153846154</v>
      </c>
      <c r="G15" s="6">
        <v>10654</v>
      </c>
      <c r="H15" s="6">
        <v>0</v>
      </c>
      <c r="I15" s="6">
        <v>0</v>
      </c>
      <c r="J15" s="6">
        <v>2021.1043285238623</v>
      </c>
      <c r="K15" s="6">
        <v>4130.5822369718308</v>
      </c>
      <c r="L15" s="6">
        <v>0</v>
      </c>
      <c r="M15" s="6">
        <v>7797.5071999999991</v>
      </c>
      <c r="N15" s="6">
        <v>0</v>
      </c>
      <c r="O15" s="6">
        <v>0</v>
      </c>
      <c r="P15" s="6">
        <v>498.96632896305124</v>
      </c>
      <c r="Q15" s="6"/>
      <c r="R15" s="6">
        <v>0</v>
      </c>
      <c r="S15" s="28">
        <f t="shared" si="0"/>
        <v>12203.187581519736</v>
      </c>
    </row>
    <row r="16" spans="1:19" x14ac:dyDescent="0.3">
      <c r="A16" s="89"/>
      <c r="B16" s="97" t="s">
        <v>148</v>
      </c>
      <c r="C16" s="6">
        <v>44664.810000000005</v>
      </c>
      <c r="D16" s="6">
        <v>31513.990000000005</v>
      </c>
      <c r="E16" s="6">
        <v>19654.480000000003</v>
      </c>
      <c r="F16" s="6">
        <v>11796.211328671327</v>
      </c>
      <c r="G16" s="6">
        <v>32794.080000000002</v>
      </c>
      <c r="H16" s="6">
        <v>20130.57</v>
      </c>
      <c r="I16" s="6">
        <v>16396.41</v>
      </c>
      <c r="J16" s="6">
        <v>10828.390000000003</v>
      </c>
      <c r="K16" s="6">
        <v>14474.650000000001</v>
      </c>
      <c r="L16" s="6">
        <v>10560.810000000001</v>
      </c>
      <c r="M16" s="6">
        <v>24731.120000000003</v>
      </c>
      <c r="N16" s="6">
        <v>16680.47</v>
      </c>
      <c r="O16" s="6">
        <v>8311.14</v>
      </c>
      <c r="P16" s="6">
        <v>10050.68</v>
      </c>
      <c r="Q16" s="6"/>
      <c r="R16" s="6">
        <v>26819.53</v>
      </c>
      <c r="S16" s="28">
        <f t="shared" si="0"/>
        <v>25645.603482804723</v>
      </c>
    </row>
    <row r="17" spans="1:19" x14ac:dyDescent="0.3">
      <c r="A17" s="89"/>
      <c r="B17" s="97" t="s">
        <v>149</v>
      </c>
      <c r="C17" s="6">
        <v>11510.548764245183</v>
      </c>
      <c r="D17" s="6">
        <v>3589.1091794366016</v>
      </c>
      <c r="E17" s="6">
        <v>961.80000000000007</v>
      </c>
      <c r="F17" s="6">
        <v>2324.6722027972028</v>
      </c>
      <c r="G17" s="6">
        <v>7042.8038910505838</v>
      </c>
      <c r="H17" s="6">
        <v>871.41</v>
      </c>
      <c r="I17" s="6">
        <v>380.45017857142858</v>
      </c>
      <c r="J17" s="6">
        <v>2540.4214012208658</v>
      </c>
      <c r="K17" s="6">
        <v>999.63204225352115</v>
      </c>
      <c r="L17" s="6">
        <v>2997.0052339015147</v>
      </c>
      <c r="M17" s="6">
        <v>3075.5859375</v>
      </c>
      <c r="N17" s="6">
        <v>0</v>
      </c>
      <c r="O17" s="6">
        <v>197.5</v>
      </c>
      <c r="P17" s="6">
        <v>5015.6336045795106</v>
      </c>
      <c r="Q17" s="6"/>
      <c r="R17" s="6">
        <v>227.41287001287</v>
      </c>
      <c r="S17" s="28">
        <f t="shared" si="0"/>
        <v>4396.2486963068104</v>
      </c>
    </row>
    <row r="18" spans="1:19" x14ac:dyDescent="0.3">
      <c r="A18" s="89"/>
      <c r="B18" s="97" t="s">
        <v>150</v>
      </c>
      <c r="C18" s="6">
        <v>17670.058108601374</v>
      </c>
      <c r="D18" s="6">
        <v>14973.107743804592</v>
      </c>
      <c r="E18" s="6">
        <v>4800.2795181777947</v>
      </c>
      <c r="F18" s="6">
        <v>15826.489061617791</v>
      </c>
      <c r="G18" s="6">
        <v>4156.5066147859934</v>
      </c>
      <c r="H18" s="6">
        <v>2485.7482670626268</v>
      </c>
      <c r="I18" s="6">
        <v>3598.4549999999999</v>
      </c>
      <c r="J18" s="6">
        <v>2444.2449999999999</v>
      </c>
      <c r="K18" s="6">
        <v>13939.785079225352</v>
      </c>
      <c r="L18" s="6">
        <v>6122.26</v>
      </c>
      <c r="M18" s="6">
        <v>10953.244215077842</v>
      </c>
      <c r="N18" s="6">
        <v>3446.9863842662635</v>
      </c>
      <c r="O18" s="6">
        <v>4188.5</v>
      </c>
      <c r="P18" s="6">
        <v>14078.586132759267</v>
      </c>
      <c r="Q18" s="6"/>
      <c r="R18" s="6">
        <v>2379.3391624195629</v>
      </c>
      <c r="S18" s="28">
        <f t="shared" si="0"/>
        <v>9582.4592445502076</v>
      </c>
    </row>
    <row r="19" spans="1:19" x14ac:dyDescent="0.3">
      <c r="A19" s="89"/>
      <c r="B19" s="97" t="s">
        <v>151</v>
      </c>
      <c r="C19" s="6">
        <v>8512.6111282877209</v>
      </c>
      <c r="D19" s="6">
        <v>11840.334304623168</v>
      </c>
      <c r="E19" s="6">
        <v>0</v>
      </c>
      <c r="F19" s="6">
        <v>1012.8414797411548</v>
      </c>
      <c r="G19" s="6">
        <v>0</v>
      </c>
      <c r="H19" s="6">
        <v>2460.4159922581812</v>
      </c>
      <c r="I19" s="6">
        <v>2015.6696343360561</v>
      </c>
      <c r="J19" s="6">
        <v>6340.576431935272</v>
      </c>
      <c r="K19" s="6">
        <v>98.401483841958438</v>
      </c>
      <c r="L19" s="6">
        <v>1209.5946463986452</v>
      </c>
      <c r="M19" s="6">
        <v>5773.9087582079565</v>
      </c>
      <c r="N19" s="6">
        <v>0</v>
      </c>
      <c r="O19" s="6">
        <v>0</v>
      </c>
      <c r="P19" s="6">
        <v>15798.227734972206</v>
      </c>
      <c r="Q19" s="6"/>
      <c r="R19" s="6">
        <v>1312.8338427959038</v>
      </c>
      <c r="S19" s="28">
        <f t="shared" si="0"/>
        <v>5031.1617504272072</v>
      </c>
    </row>
    <row r="20" spans="1:19" x14ac:dyDescent="0.3">
      <c r="A20" s="89"/>
      <c r="B20" s="97" t="s">
        <v>152</v>
      </c>
      <c r="C20" s="6">
        <v>62043.743515721966</v>
      </c>
      <c r="D20" s="6">
        <v>20170.898201434087</v>
      </c>
      <c r="E20" s="6">
        <v>2166.4868691726442</v>
      </c>
      <c r="F20" s="6">
        <v>13446.849002741499</v>
      </c>
      <c r="G20" s="6">
        <v>9807.0348897535659</v>
      </c>
      <c r="H20" s="6">
        <v>9742.4537941156923</v>
      </c>
      <c r="I20" s="6">
        <v>13405.095852724105</v>
      </c>
      <c r="J20" s="6">
        <v>6753.2991255370816</v>
      </c>
      <c r="K20" s="6">
        <v>15691.662130880206</v>
      </c>
      <c r="L20" s="6">
        <v>34267.83152553995</v>
      </c>
      <c r="M20" s="6">
        <v>16576.056568748991</v>
      </c>
      <c r="N20" s="6">
        <v>15288.948732862804</v>
      </c>
      <c r="O20" s="6">
        <v>9553.3596454230992</v>
      </c>
      <c r="P20" s="6">
        <v>137797.58394096949</v>
      </c>
      <c r="Q20" s="6"/>
      <c r="R20" s="6">
        <v>16438.159309469418</v>
      </c>
      <c r="S20" s="28">
        <f t="shared" si="0"/>
        <v>30256.288851212739</v>
      </c>
    </row>
    <row r="21" spans="1:19" x14ac:dyDescent="0.3">
      <c r="A21" s="89"/>
      <c r="B21" s="97" t="s">
        <v>153</v>
      </c>
      <c r="C21" s="6">
        <v>26873.263005597113</v>
      </c>
      <c r="D21" s="6">
        <v>15926.7355869854</v>
      </c>
      <c r="E21" s="6">
        <v>11045.288481734544</v>
      </c>
      <c r="F21" s="6">
        <v>10456.539678321677</v>
      </c>
      <c r="G21" s="6">
        <v>15234.85992217899</v>
      </c>
      <c r="H21" s="6">
        <v>8302.2878645833334</v>
      </c>
      <c r="I21" s="6">
        <v>3350.9781428571428</v>
      </c>
      <c r="J21" s="6">
        <v>5367.49</v>
      </c>
      <c r="K21" s="6">
        <v>4388.8024999999998</v>
      </c>
      <c r="L21" s="6">
        <v>3142.21</v>
      </c>
      <c r="M21" s="6">
        <v>6145.31</v>
      </c>
      <c r="N21" s="6">
        <v>6873.0161275227447</v>
      </c>
      <c r="O21" s="6">
        <v>4999</v>
      </c>
      <c r="P21" s="6">
        <v>28126.226470704216</v>
      </c>
      <c r="Q21" s="6"/>
      <c r="R21" s="6">
        <v>4859.5091550836542</v>
      </c>
      <c r="S21" s="28">
        <f t="shared" si="0"/>
        <v>13529.462594687604</v>
      </c>
    </row>
    <row r="22" spans="1:19" x14ac:dyDescent="0.3">
      <c r="A22" s="89"/>
      <c r="B22" s="97" t="s">
        <v>154</v>
      </c>
      <c r="C22" s="6">
        <v>45001.399031987014</v>
      </c>
      <c r="D22" s="6">
        <v>16615.958151941199</v>
      </c>
      <c r="E22" s="6">
        <v>2581.6496439130437</v>
      </c>
      <c r="F22" s="6">
        <v>4918.6357622377627</v>
      </c>
      <c r="G22" s="6">
        <v>21071.857068741901</v>
      </c>
      <c r="H22" s="6">
        <v>4359.8547149122805</v>
      </c>
      <c r="I22" s="6">
        <v>6908.039696428571</v>
      </c>
      <c r="J22" s="6">
        <v>9418.5586015538283</v>
      </c>
      <c r="K22" s="6">
        <v>13849.324578345069</v>
      </c>
      <c r="L22" s="6">
        <v>1763.4982765151515</v>
      </c>
      <c r="M22" s="6">
        <v>10104.475976765492</v>
      </c>
      <c r="N22" s="6">
        <v>4180.4757186081697</v>
      </c>
      <c r="O22" s="6">
        <v>7571.1999999999989</v>
      </c>
      <c r="P22" s="6">
        <v>10064.630703218118</v>
      </c>
      <c r="Q22" s="6"/>
      <c r="R22" s="6">
        <v>6294.409663304169</v>
      </c>
      <c r="S22" s="28">
        <f t="shared" si="0"/>
        <v>17282.382588796405</v>
      </c>
    </row>
    <row r="23" spans="1:19" x14ac:dyDescent="0.3">
      <c r="A23" s="89"/>
      <c r="B23" s="97" t="s">
        <v>155</v>
      </c>
      <c r="C23" s="6">
        <v>-71839.680129115557</v>
      </c>
      <c r="D23" s="6">
        <v>-68545.45</v>
      </c>
      <c r="E23" s="6">
        <v>-42912.744782608694</v>
      </c>
      <c r="F23" s="6">
        <v>-51258.176223776216</v>
      </c>
      <c r="G23" s="6">
        <v>-67551.11</v>
      </c>
      <c r="H23" s="6">
        <v>-20892.074561403511</v>
      </c>
      <c r="I23" s="6">
        <v>-22105.651428571433</v>
      </c>
      <c r="J23" s="6">
        <v>-76869.47</v>
      </c>
      <c r="K23" s="6">
        <v>-15684.913732394365</v>
      </c>
      <c r="L23" s="6">
        <v>-40156.071022727279</v>
      </c>
      <c r="M23" s="6">
        <v>-20846.390153061224</v>
      </c>
      <c r="N23" s="6">
        <v>-35901.108925869892</v>
      </c>
      <c r="O23" s="6">
        <v>-51868</v>
      </c>
      <c r="P23" s="6">
        <v>-52994.5</v>
      </c>
      <c r="Q23" s="6"/>
      <c r="R23" s="6">
        <v>-88082.957528957544</v>
      </c>
      <c r="S23" s="28">
        <f t="shared" si="0"/>
        <v>-54259.032046528984</v>
      </c>
    </row>
    <row r="24" spans="1:19" ht="17.25" thickBot="1" x14ac:dyDescent="0.35">
      <c r="A24" s="89"/>
      <c r="B24" s="98" t="s">
        <v>156</v>
      </c>
      <c r="C24" s="80">
        <v>753433.97452846752</v>
      </c>
      <c r="D24" s="80">
        <v>369288.44409881288</v>
      </c>
      <c r="E24" s="80">
        <v>134499.4979027565</v>
      </c>
      <c r="F24" s="80">
        <v>85541.988130129379</v>
      </c>
      <c r="G24" s="80">
        <v>368638.72473411157</v>
      </c>
      <c r="H24" s="80">
        <v>184683.89891195556</v>
      </c>
      <c r="I24" s="80">
        <v>133512.72344934859</v>
      </c>
      <c r="J24" s="80">
        <v>192444.62672783012</v>
      </c>
      <c r="K24" s="80">
        <v>199871.36973254595</v>
      </c>
      <c r="L24" s="80">
        <v>113299.02030464284</v>
      </c>
      <c r="M24" s="80">
        <v>259240.55167888061</v>
      </c>
      <c r="N24" s="80">
        <v>119131.30955913928</v>
      </c>
      <c r="O24" s="80">
        <v>84144.487505229859</v>
      </c>
      <c r="P24" s="80">
        <v>336384.38557264337</v>
      </c>
      <c r="Q24" s="80"/>
      <c r="R24" s="80">
        <v>158253.35455856242</v>
      </c>
      <c r="S24" s="34">
        <f t="shared" si="0"/>
        <v>335005.21043321851</v>
      </c>
    </row>
    <row r="25" spans="1:19" ht="17.25" thickTop="1" x14ac:dyDescent="0.3">
      <c r="A25" s="89"/>
      <c r="B25" s="96"/>
      <c r="C25" s="7"/>
      <c r="D25" s="7"/>
      <c r="E25" s="7"/>
      <c r="F25" s="7"/>
      <c r="G25" s="7"/>
      <c r="H25" s="7"/>
      <c r="I25" s="7"/>
      <c r="J25" s="7"/>
      <c r="K25" s="7"/>
      <c r="L25" s="7"/>
      <c r="M25" s="7"/>
      <c r="N25" s="7"/>
      <c r="O25" s="7"/>
      <c r="P25" s="7"/>
      <c r="Q25" s="7"/>
      <c r="R25" s="7"/>
      <c r="S25" s="35"/>
    </row>
    <row r="26" spans="1:19" x14ac:dyDescent="0.3">
      <c r="A26" s="95" t="s">
        <v>131</v>
      </c>
      <c r="B26" s="96"/>
      <c r="C26" s="7"/>
      <c r="D26" s="7"/>
      <c r="E26" s="7"/>
      <c r="F26" s="7"/>
      <c r="G26" s="7"/>
      <c r="H26" s="7"/>
      <c r="I26" s="7"/>
      <c r="J26" s="7"/>
      <c r="K26" s="7"/>
      <c r="L26" s="7"/>
      <c r="M26" s="7"/>
      <c r="N26" s="7"/>
      <c r="O26" s="7"/>
      <c r="P26" s="7"/>
      <c r="Q26" s="7"/>
      <c r="R26" s="7"/>
      <c r="S26" s="35"/>
    </row>
    <row r="27" spans="1:19" x14ac:dyDescent="0.3">
      <c r="A27" s="89"/>
      <c r="B27" s="99" t="s">
        <v>157</v>
      </c>
      <c r="C27" s="6">
        <v>-20000</v>
      </c>
      <c r="D27" s="6">
        <v>0</v>
      </c>
      <c r="E27" s="6">
        <v>0</v>
      </c>
      <c r="F27" s="6">
        <v>0</v>
      </c>
      <c r="G27" s="6">
        <v>-20000</v>
      </c>
      <c r="H27" s="6">
        <v>0</v>
      </c>
      <c r="I27" s="6">
        <v>0</v>
      </c>
      <c r="J27" s="6">
        <v>0</v>
      </c>
      <c r="K27" s="6">
        <v>0</v>
      </c>
      <c r="L27" s="6">
        <v>0</v>
      </c>
      <c r="M27" s="6">
        <v>-20100</v>
      </c>
      <c r="N27" s="6">
        <v>0</v>
      </c>
      <c r="O27" s="6">
        <v>0</v>
      </c>
      <c r="P27" s="6">
        <v>-17000</v>
      </c>
      <c r="Q27" s="6"/>
      <c r="R27" s="6">
        <v>0</v>
      </c>
      <c r="S27" s="28">
        <f t="shared" ref="S27:S30" si="1">SUMPRODUCT(C27:R27,$C$92:$R$92)/SUM($C$92:$R$92)</f>
        <v>-8301.548316471215</v>
      </c>
    </row>
    <row r="28" spans="1:19" x14ac:dyDescent="0.3">
      <c r="A28" s="89"/>
      <c r="B28" s="99" t="s">
        <v>158</v>
      </c>
      <c r="C28" s="6">
        <v>-6599</v>
      </c>
      <c r="D28" s="6">
        <v>-13217</v>
      </c>
      <c r="E28" s="6">
        <v>0</v>
      </c>
      <c r="F28" s="6">
        <v>0</v>
      </c>
      <c r="G28" s="6">
        <v>0</v>
      </c>
      <c r="H28" s="6">
        <v>0</v>
      </c>
      <c r="I28" s="6">
        <v>0</v>
      </c>
      <c r="J28" s="6">
        <v>0</v>
      </c>
      <c r="K28" s="6">
        <v>0</v>
      </c>
      <c r="L28" s="6">
        <v>0</v>
      </c>
      <c r="M28" s="6">
        <v>0</v>
      </c>
      <c r="N28" s="6">
        <v>0</v>
      </c>
      <c r="O28" s="6">
        <v>0</v>
      </c>
      <c r="P28" s="6">
        <v>-10880</v>
      </c>
      <c r="Q28" s="6"/>
      <c r="R28" s="6">
        <v>0</v>
      </c>
      <c r="S28" s="28">
        <f t="shared" si="1"/>
        <v>-3366.0060993085576</v>
      </c>
    </row>
    <row r="29" spans="1:19" x14ac:dyDescent="0.3">
      <c r="A29" s="89"/>
      <c r="B29" s="99" t="s">
        <v>159</v>
      </c>
      <c r="C29" s="6">
        <v>-22693</v>
      </c>
      <c r="D29" s="6">
        <v>0</v>
      </c>
      <c r="E29" s="6">
        <v>0</v>
      </c>
      <c r="F29" s="6">
        <v>-2077</v>
      </c>
      <c r="G29" s="6">
        <v>-4597</v>
      </c>
      <c r="H29" s="6">
        <v>0</v>
      </c>
      <c r="I29" s="6">
        <v>-1215</v>
      </c>
      <c r="J29" s="6">
        <v>-1282</v>
      </c>
      <c r="K29" s="6">
        <v>0</v>
      </c>
      <c r="L29" s="6">
        <v>-6393</v>
      </c>
      <c r="M29" s="6">
        <v>-1486</v>
      </c>
      <c r="N29" s="6">
        <v>-1993.9999999999998</v>
      </c>
      <c r="O29" s="6">
        <v>-3001</v>
      </c>
      <c r="P29" s="6">
        <v>-130306</v>
      </c>
      <c r="Q29" s="6"/>
      <c r="R29" s="6">
        <v>-3349</v>
      </c>
      <c r="S29" s="28">
        <f t="shared" si="1"/>
        <v>-13136.977098401378</v>
      </c>
    </row>
    <row r="30" spans="1:19" ht="17.25" thickBot="1" x14ac:dyDescent="0.35">
      <c r="A30" s="89"/>
      <c r="B30" s="98" t="s">
        <v>160</v>
      </c>
      <c r="C30" s="8">
        <v>-49292</v>
      </c>
      <c r="D30" s="12">
        <v>-13217</v>
      </c>
      <c r="E30" s="12">
        <v>0</v>
      </c>
      <c r="F30" s="12">
        <v>-2077</v>
      </c>
      <c r="G30" s="12">
        <v>-24597</v>
      </c>
      <c r="H30" s="12">
        <v>0</v>
      </c>
      <c r="I30" s="12">
        <v>-1215</v>
      </c>
      <c r="J30" s="12">
        <v>-1282</v>
      </c>
      <c r="K30" s="12">
        <v>0</v>
      </c>
      <c r="L30" s="12">
        <v>-6393</v>
      </c>
      <c r="M30" s="12">
        <v>-21586</v>
      </c>
      <c r="N30" s="12">
        <v>-1993.9999999999998</v>
      </c>
      <c r="O30" s="12">
        <v>-3001</v>
      </c>
      <c r="P30" s="12">
        <v>-158186</v>
      </c>
      <c r="Q30" s="12"/>
      <c r="R30" s="12">
        <v>-3349</v>
      </c>
      <c r="S30" s="36">
        <f t="shared" si="1"/>
        <v>-24804.531514181152</v>
      </c>
    </row>
    <row r="31" spans="1:19" ht="17.25" thickTop="1" x14ac:dyDescent="0.3">
      <c r="A31" s="89"/>
      <c r="B31" s="96"/>
      <c r="C31" s="7"/>
      <c r="D31" s="7"/>
      <c r="E31" s="7"/>
      <c r="F31" s="7"/>
      <c r="G31" s="7"/>
      <c r="H31" s="7"/>
      <c r="I31" s="7"/>
      <c r="J31" s="7"/>
      <c r="K31" s="7"/>
      <c r="L31" s="7"/>
      <c r="M31" s="7"/>
      <c r="N31" s="7"/>
      <c r="O31" s="7"/>
      <c r="P31" s="7"/>
      <c r="Q31" s="7"/>
      <c r="R31" s="7"/>
      <c r="S31" s="35"/>
    </row>
    <row r="32" spans="1:19" x14ac:dyDescent="0.3">
      <c r="A32" s="95" t="s">
        <v>132</v>
      </c>
      <c r="B32" s="96"/>
      <c r="C32" s="7"/>
      <c r="D32" s="7"/>
      <c r="E32" s="7"/>
      <c r="F32" s="7"/>
      <c r="G32" s="7"/>
      <c r="H32" s="7"/>
      <c r="I32" s="7"/>
      <c r="J32" s="7"/>
      <c r="K32" s="7"/>
      <c r="L32" s="7"/>
      <c r="M32" s="7"/>
      <c r="N32" s="7"/>
      <c r="O32" s="7"/>
      <c r="P32" s="7"/>
      <c r="Q32" s="7"/>
      <c r="R32" s="7"/>
      <c r="S32" s="35"/>
    </row>
    <row r="33" spans="1:19" x14ac:dyDescent="0.3">
      <c r="A33" s="89"/>
      <c r="B33" s="97" t="s">
        <v>161</v>
      </c>
      <c r="C33" s="6">
        <v>48834.65177989634</v>
      </c>
      <c r="D33" s="6">
        <v>48158.869580682389</v>
      </c>
      <c r="E33" s="6">
        <v>7429.507339130434</v>
      </c>
      <c r="F33" s="6">
        <v>150</v>
      </c>
      <c r="G33" s="6">
        <v>18631.724773022048</v>
      </c>
      <c r="H33" s="6">
        <v>14987.242770491433</v>
      </c>
      <c r="I33" s="6">
        <v>17491.580000000002</v>
      </c>
      <c r="J33" s="6">
        <v>20484.609559378467</v>
      </c>
      <c r="K33" s="6">
        <v>26292.044031690144</v>
      </c>
      <c r="L33" s="6">
        <v>13708.193473484847</v>
      </c>
      <c r="M33" s="6">
        <v>19638.939678571427</v>
      </c>
      <c r="N33" s="6">
        <v>2284.164901664145</v>
      </c>
      <c r="O33" s="6">
        <v>4031.5</v>
      </c>
      <c r="P33" s="6">
        <v>34263.994140036128</v>
      </c>
      <c r="Q33" s="6"/>
      <c r="R33" s="6">
        <v>22403.789514028311</v>
      </c>
      <c r="S33" s="28">
        <f t="shared" ref="S33:S36" si="2">SUMPRODUCT(C33:R33,$C$92:$R$92)/SUM($C$92:$R$92)</f>
        <v>27151.381491865319</v>
      </c>
    </row>
    <row r="34" spans="1:19" x14ac:dyDescent="0.3">
      <c r="A34" s="89"/>
      <c r="B34" s="97" t="s">
        <v>162</v>
      </c>
      <c r="C34" s="6">
        <v>22108.047772756618</v>
      </c>
      <c r="D34" s="6">
        <v>34447</v>
      </c>
      <c r="E34" s="6">
        <v>15058.199999999999</v>
      </c>
      <c r="F34" s="6">
        <v>21340.153846153844</v>
      </c>
      <c r="G34" s="6">
        <v>13010.9682230869</v>
      </c>
      <c r="H34" s="6">
        <v>16726.025219298244</v>
      </c>
      <c r="I34" s="6">
        <v>15056.392857142857</v>
      </c>
      <c r="J34" s="6">
        <v>16808.279689234183</v>
      </c>
      <c r="K34" s="6">
        <v>4007.1813380281687</v>
      </c>
      <c r="L34" s="6">
        <v>5659.2405303030309</v>
      </c>
      <c r="M34" s="6">
        <v>10145.89030612245</v>
      </c>
      <c r="N34" s="6">
        <v>2465.5718608169441</v>
      </c>
      <c r="O34" s="6">
        <v>380.87737843551798</v>
      </c>
      <c r="P34" s="6">
        <v>59266.785458879618</v>
      </c>
      <c r="Q34" s="6"/>
      <c r="R34" s="6">
        <v>19500.583011583014</v>
      </c>
      <c r="S34" s="28">
        <f t="shared" si="2"/>
        <v>19360.835457465571</v>
      </c>
    </row>
    <row r="35" spans="1:19" x14ac:dyDescent="0.3">
      <c r="A35" s="100"/>
      <c r="B35" s="97" t="s">
        <v>163</v>
      </c>
      <c r="C35" s="6">
        <v>54845.923176242737</v>
      </c>
      <c r="D35" s="6">
        <v>42237.249512670569</v>
      </c>
      <c r="E35" s="6">
        <v>5419.6260869565212</v>
      </c>
      <c r="F35" s="6">
        <v>4628.8601398601395</v>
      </c>
      <c r="G35" s="6">
        <v>19035.302204928663</v>
      </c>
      <c r="H35" s="6">
        <v>1487.5921052631577</v>
      </c>
      <c r="I35" s="6">
        <v>2032.6071428571429</v>
      </c>
      <c r="J35" s="6">
        <v>8266.4239733629311</v>
      </c>
      <c r="K35" s="6">
        <v>15246.658450704224</v>
      </c>
      <c r="L35" s="6">
        <v>6846.931818181818</v>
      </c>
      <c r="M35" s="6">
        <v>10111.82525510204</v>
      </c>
      <c r="N35" s="6">
        <v>1965.2783661119518</v>
      </c>
      <c r="O35" s="6">
        <v>3596.7632135306558</v>
      </c>
      <c r="P35" s="6">
        <v>34620.346841477949</v>
      </c>
      <c r="Q35" s="6"/>
      <c r="R35" s="6">
        <v>9971.1119691119693</v>
      </c>
      <c r="S35" s="28">
        <f t="shared" si="2"/>
        <v>23110.370300623377</v>
      </c>
    </row>
    <row r="36" spans="1:19" ht="17.25" thickBot="1" x14ac:dyDescent="0.35">
      <c r="A36" s="89"/>
      <c r="B36" s="98" t="s">
        <v>164</v>
      </c>
      <c r="C36" s="80">
        <v>125788.62272889569</v>
      </c>
      <c r="D36" s="80">
        <v>124843.11909335296</v>
      </c>
      <c r="E36" s="80">
        <v>27907.333426086952</v>
      </c>
      <c r="F36" s="80">
        <v>26119.013986013983</v>
      </c>
      <c r="G36" s="80">
        <v>50677.995201037615</v>
      </c>
      <c r="H36" s="80">
        <v>33200.860095052834</v>
      </c>
      <c r="I36" s="80">
        <v>34580.58</v>
      </c>
      <c r="J36" s="80">
        <v>45559.313221975579</v>
      </c>
      <c r="K36" s="80">
        <v>45545.883820422532</v>
      </c>
      <c r="L36" s="80">
        <v>26214.365821969695</v>
      </c>
      <c r="M36" s="80">
        <v>39896.655239795917</v>
      </c>
      <c r="N36" s="80">
        <v>6715.0151285930406</v>
      </c>
      <c r="O36" s="80">
        <v>8009.1405919661738</v>
      </c>
      <c r="P36" s="80">
        <v>128151.12644039369</v>
      </c>
      <c r="Q36" s="80"/>
      <c r="R36" s="80">
        <v>51875.484494723292</v>
      </c>
      <c r="S36" s="34">
        <f t="shared" si="2"/>
        <v>69622.587249954275</v>
      </c>
    </row>
    <row r="37" spans="1:19" ht="17.25" thickTop="1" x14ac:dyDescent="0.3">
      <c r="A37" s="89"/>
      <c r="B37" s="96"/>
      <c r="C37" s="7"/>
      <c r="D37" s="7"/>
      <c r="E37" s="7"/>
      <c r="F37" s="7"/>
      <c r="G37" s="7"/>
      <c r="H37" s="7"/>
      <c r="I37" s="7"/>
      <c r="J37" s="7"/>
      <c r="K37" s="7"/>
      <c r="L37" s="7"/>
      <c r="M37" s="7"/>
      <c r="N37" s="7"/>
      <c r="O37" s="7"/>
      <c r="P37" s="7"/>
      <c r="Q37" s="7"/>
      <c r="R37" s="7"/>
      <c r="S37" s="35"/>
    </row>
    <row r="38" spans="1:19" x14ac:dyDescent="0.3">
      <c r="A38" s="95" t="s">
        <v>133</v>
      </c>
      <c r="B38" s="96"/>
      <c r="C38" s="9"/>
      <c r="D38" s="9"/>
      <c r="E38" s="9"/>
      <c r="F38" s="9"/>
      <c r="G38" s="9"/>
      <c r="H38" s="9"/>
      <c r="I38" s="9"/>
      <c r="J38" s="9"/>
      <c r="K38" s="9"/>
      <c r="L38" s="9"/>
      <c r="M38" s="9"/>
      <c r="N38" s="9"/>
      <c r="O38" s="9"/>
      <c r="P38" s="9"/>
      <c r="Q38" s="9"/>
      <c r="R38" s="9"/>
      <c r="S38" s="37"/>
    </row>
    <row r="39" spans="1:19" x14ac:dyDescent="0.3">
      <c r="A39" s="89"/>
      <c r="B39" s="97" t="s">
        <v>165</v>
      </c>
      <c r="C39" s="6">
        <v>187609.13603508845</v>
      </c>
      <c r="D39" s="6">
        <v>137556.33656438699</v>
      </c>
      <c r="E39" s="6">
        <v>61771.032974786962</v>
      </c>
      <c r="F39" s="6">
        <v>107900.33250861398</v>
      </c>
      <c r="G39" s="6">
        <v>145223.08988326846</v>
      </c>
      <c r="H39" s="6">
        <v>139746.04892506581</v>
      </c>
      <c r="I39" s="6">
        <v>104621.48132421616</v>
      </c>
      <c r="J39" s="6">
        <v>140718.62752885238</v>
      </c>
      <c r="K39" s="6">
        <v>142383.47029647889</v>
      </c>
      <c r="L39" s="6">
        <v>111972.06755973904</v>
      </c>
      <c r="M39" s="6">
        <v>115305.30873178841</v>
      </c>
      <c r="N39" s="6">
        <v>101851.10340983966</v>
      </c>
      <c r="O39" s="6">
        <v>94233.226261677075</v>
      </c>
      <c r="P39" s="6">
        <v>165773.29786427182</v>
      </c>
      <c r="Q39" s="6"/>
      <c r="R39" s="6">
        <v>112953.07182610038</v>
      </c>
      <c r="S39" s="28">
        <f t="shared" ref="S39:S43" si="3">SUMPRODUCT(C39:R39,$C$92:$R$92)/SUM($C$92:$R$92)</f>
        <v>137543.80321022373</v>
      </c>
    </row>
    <row r="40" spans="1:19" x14ac:dyDescent="0.3">
      <c r="A40" s="89"/>
      <c r="B40" s="97" t="s">
        <v>166</v>
      </c>
      <c r="C40" s="6">
        <v>11834.112187548604</v>
      </c>
      <c r="D40" s="6">
        <v>6055.3809295059082</v>
      </c>
      <c r="E40" s="6">
        <v>3114.2420421056286</v>
      </c>
      <c r="F40" s="6">
        <v>3689.6118374658649</v>
      </c>
      <c r="G40" s="6">
        <v>0</v>
      </c>
      <c r="H40" s="6">
        <v>2650.9178511312311</v>
      </c>
      <c r="I40" s="6">
        <v>1582.9970760880292</v>
      </c>
      <c r="J40" s="6">
        <v>9075.2854542683344</v>
      </c>
      <c r="K40" s="6">
        <v>17317.697121159901</v>
      </c>
      <c r="L40" s="6">
        <v>3479.449298070233</v>
      </c>
      <c r="M40" s="6">
        <v>3515.9854600887938</v>
      </c>
      <c r="N40" s="6">
        <v>2394.4328682266814</v>
      </c>
      <c r="O40" s="6">
        <v>1724.9604301629029</v>
      </c>
      <c r="P40" s="6">
        <v>7269.6969747626226</v>
      </c>
      <c r="Q40" s="6"/>
      <c r="R40" s="6">
        <v>3789.8316933558558</v>
      </c>
      <c r="S40" s="28">
        <f t="shared" si="3"/>
        <v>6193.0429606209655</v>
      </c>
    </row>
    <row r="41" spans="1:19" ht="17.25" thickBot="1" x14ac:dyDescent="0.35">
      <c r="A41" s="89"/>
      <c r="B41" s="98" t="s">
        <v>167</v>
      </c>
      <c r="C41" s="80">
        <v>199443.24822263705</v>
      </c>
      <c r="D41" s="80">
        <v>143611.71749389291</v>
      </c>
      <c r="E41" s="80">
        <v>64885.275016892592</v>
      </c>
      <c r="F41" s="80">
        <v>111589.94434607985</v>
      </c>
      <c r="G41" s="80">
        <v>145223.08988326846</v>
      </c>
      <c r="H41" s="80">
        <v>142396.96677619705</v>
      </c>
      <c r="I41" s="80">
        <v>106204.47840030419</v>
      </c>
      <c r="J41" s="80">
        <v>149793.91298312071</v>
      </c>
      <c r="K41" s="80">
        <v>159701.16741763879</v>
      </c>
      <c r="L41" s="80">
        <v>115451.51685780927</v>
      </c>
      <c r="M41" s="80">
        <v>118821.2941918772</v>
      </c>
      <c r="N41" s="80">
        <v>104245.53627806634</v>
      </c>
      <c r="O41" s="80">
        <v>95958.186691839976</v>
      </c>
      <c r="P41" s="80">
        <v>173042.99483903445</v>
      </c>
      <c r="Q41" s="80"/>
      <c r="R41" s="80">
        <v>116742.90351945623</v>
      </c>
      <c r="S41" s="34">
        <f t="shared" si="3"/>
        <v>143736.84617084466</v>
      </c>
    </row>
    <row r="42" spans="1:19" ht="17.25" thickTop="1" x14ac:dyDescent="0.3">
      <c r="A42" s="89"/>
      <c r="B42" s="96"/>
      <c r="C42" s="10"/>
      <c r="D42" s="10"/>
      <c r="E42" s="10"/>
      <c r="F42" s="10"/>
      <c r="G42" s="10"/>
      <c r="H42" s="10"/>
      <c r="I42" s="10"/>
      <c r="J42" s="10"/>
      <c r="K42" s="10"/>
      <c r="L42" s="10"/>
      <c r="M42" s="10"/>
      <c r="N42" s="10"/>
      <c r="O42" s="10"/>
      <c r="P42" s="10"/>
      <c r="Q42" s="10"/>
      <c r="R42" s="10"/>
      <c r="S42" s="38"/>
    </row>
    <row r="43" spans="1:19" ht="17.25" thickBot="1" x14ac:dyDescent="0.35">
      <c r="A43" s="101" t="s">
        <v>207</v>
      </c>
      <c r="B43" s="102"/>
      <c r="C43" s="81">
        <v>1029373.8454800001</v>
      </c>
      <c r="D43" s="81">
        <v>624526.28068605869</v>
      </c>
      <c r="E43" s="81">
        <v>227292.10634573604</v>
      </c>
      <c r="F43" s="81">
        <v>221173.94646222319</v>
      </c>
      <c r="G43" s="81">
        <v>539942.80981841765</v>
      </c>
      <c r="H43" s="81">
        <v>360281.72578320547</v>
      </c>
      <c r="I43" s="81">
        <v>273082.78184965276</v>
      </c>
      <c r="J43" s="81">
        <v>386515.85293292638</v>
      </c>
      <c r="K43" s="81">
        <v>405118.42097060732</v>
      </c>
      <c r="L43" s="81">
        <v>248571.90298442182</v>
      </c>
      <c r="M43" s="81">
        <v>396372.50111055368</v>
      </c>
      <c r="N43" s="81">
        <v>228097.86096579867</v>
      </c>
      <c r="O43" s="81">
        <v>185110.814789036</v>
      </c>
      <c r="P43" s="81">
        <v>479392.5068520715</v>
      </c>
      <c r="Q43" s="81"/>
      <c r="R43" s="81">
        <v>323522.74257274193</v>
      </c>
      <c r="S43" s="39">
        <f t="shared" si="3"/>
        <v>523560.11233983614</v>
      </c>
    </row>
    <row r="44" spans="1:19" ht="17.25" thickTop="1" x14ac:dyDescent="0.3">
      <c r="A44" s="89"/>
      <c r="B44" s="96"/>
      <c r="C44" s="11"/>
      <c r="D44" s="11"/>
      <c r="E44" s="11"/>
      <c r="F44" s="11"/>
      <c r="G44" s="11"/>
      <c r="H44" s="11"/>
      <c r="I44" s="11"/>
      <c r="J44" s="11"/>
      <c r="K44" s="11"/>
      <c r="L44" s="11"/>
      <c r="M44" s="11"/>
      <c r="N44" s="11"/>
      <c r="O44" s="11"/>
      <c r="P44" s="11"/>
      <c r="Q44" s="11"/>
      <c r="R44" s="11"/>
      <c r="S44" s="40"/>
    </row>
    <row r="45" spans="1:19" x14ac:dyDescent="0.3">
      <c r="A45" s="95" t="s">
        <v>135</v>
      </c>
      <c r="B45" s="96"/>
      <c r="C45" s="11"/>
      <c r="D45" s="11"/>
      <c r="E45" s="11"/>
      <c r="F45" s="11"/>
      <c r="G45" s="11"/>
      <c r="H45" s="11"/>
      <c r="I45" s="11"/>
      <c r="J45" s="11"/>
      <c r="K45" s="11"/>
      <c r="L45" s="11"/>
      <c r="M45" s="11"/>
      <c r="N45" s="11"/>
      <c r="O45" s="11"/>
      <c r="P45" s="11"/>
      <c r="Q45" s="11"/>
      <c r="R45" s="11"/>
      <c r="S45" s="40"/>
    </row>
    <row r="46" spans="1:19" x14ac:dyDescent="0.3">
      <c r="A46" s="89"/>
      <c r="B46" s="96" t="s">
        <v>168</v>
      </c>
      <c r="C46" s="6">
        <v>1057073</v>
      </c>
      <c r="D46" s="6">
        <v>584220</v>
      </c>
      <c r="E46" s="6">
        <v>292233</v>
      </c>
      <c r="F46" s="6">
        <v>115142.00000000001</v>
      </c>
      <c r="G46" s="6">
        <v>528562</v>
      </c>
      <c r="H46" s="6">
        <v>287521</v>
      </c>
      <c r="I46" s="6">
        <v>300423</v>
      </c>
      <c r="J46" s="6">
        <v>299154</v>
      </c>
      <c r="K46" s="6">
        <v>305405</v>
      </c>
      <c r="L46" s="6">
        <v>153746</v>
      </c>
      <c r="M46" s="6">
        <v>324658.00000000006</v>
      </c>
      <c r="N46" s="6">
        <v>171116</v>
      </c>
      <c r="O46" s="6">
        <v>145578</v>
      </c>
      <c r="P46" s="6">
        <v>272218</v>
      </c>
      <c r="Q46" s="6"/>
      <c r="R46" s="6">
        <v>299069</v>
      </c>
      <c r="S46" s="28">
        <f t="shared" ref="S46:S52" si="4">SUMPRODUCT(C46:R46,$C$92:$R$92)/SUM($C$92:$R$92)</f>
        <v>487255.61588724027</v>
      </c>
    </row>
    <row r="47" spans="1:19" x14ac:dyDescent="0.3">
      <c r="A47" s="89"/>
      <c r="B47" s="96" t="s">
        <v>169</v>
      </c>
      <c r="C47" s="6">
        <v>69029</v>
      </c>
      <c r="D47" s="6">
        <v>71495</v>
      </c>
      <c r="E47" s="6">
        <v>42827</v>
      </c>
      <c r="F47" s="6">
        <v>11834</v>
      </c>
      <c r="G47" s="6">
        <v>72551</v>
      </c>
      <c r="H47" s="6">
        <v>37106</v>
      </c>
      <c r="I47" s="6">
        <v>15455</v>
      </c>
      <c r="J47" s="6">
        <v>79269</v>
      </c>
      <c r="K47" s="6">
        <v>15617</v>
      </c>
      <c r="L47" s="6">
        <v>27831</v>
      </c>
      <c r="M47" s="6">
        <v>38901</v>
      </c>
      <c r="N47" s="6">
        <v>33453</v>
      </c>
      <c r="O47" s="6">
        <v>52368</v>
      </c>
      <c r="P47" s="6">
        <v>52995</v>
      </c>
      <c r="Q47" s="6"/>
      <c r="R47" s="6">
        <v>89554.000000000015</v>
      </c>
      <c r="S47" s="28">
        <f t="shared" si="4"/>
        <v>55143.862383459826</v>
      </c>
    </row>
    <row r="48" spans="1:19" x14ac:dyDescent="0.3">
      <c r="A48" s="89"/>
      <c r="B48" s="96" t="s">
        <v>170</v>
      </c>
      <c r="C48" s="6">
        <v>7500</v>
      </c>
      <c r="D48" s="6">
        <v>0</v>
      </c>
      <c r="E48" s="6">
        <v>75</v>
      </c>
      <c r="F48" s="6">
        <v>26200</v>
      </c>
      <c r="G48" s="6">
        <v>0</v>
      </c>
      <c r="H48" s="6">
        <v>26100</v>
      </c>
      <c r="I48" s="6">
        <v>12414</v>
      </c>
      <c r="J48" s="6">
        <v>0</v>
      </c>
      <c r="K48" s="6">
        <v>2643</v>
      </c>
      <c r="L48" s="6">
        <v>14303</v>
      </c>
      <c r="M48" s="6">
        <v>0</v>
      </c>
      <c r="N48" s="6">
        <v>4800</v>
      </c>
      <c r="O48" s="6">
        <v>0</v>
      </c>
      <c r="P48" s="6">
        <v>0</v>
      </c>
      <c r="Q48" s="6"/>
      <c r="R48" s="6">
        <v>0</v>
      </c>
      <c r="S48" s="28">
        <f t="shared" si="4"/>
        <v>5011.1773041520282</v>
      </c>
    </row>
    <row r="49" spans="1:19" x14ac:dyDescent="0.3">
      <c r="A49" s="89"/>
      <c r="B49" s="99" t="s">
        <v>157</v>
      </c>
      <c r="C49" s="6">
        <v>20000</v>
      </c>
      <c r="D49" s="6">
        <v>0</v>
      </c>
      <c r="E49" s="6">
        <v>0</v>
      </c>
      <c r="F49" s="6">
        <v>0</v>
      </c>
      <c r="G49" s="6">
        <v>20000</v>
      </c>
      <c r="H49" s="6">
        <v>0</v>
      </c>
      <c r="I49" s="6">
        <v>0</v>
      </c>
      <c r="J49" s="6">
        <v>0</v>
      </c>
      <c r="K49" s="6">
        <v>0</v>
      </c>
      <c r="L49" s="6">
        <v>0</v>
      </c>
      <c r="M49" s="6">
        <v>20100</v>
      </c>
      <c r="N49" s="6">
        <v>0</v>
      </c>
      <c r="O49" s="6">
        <v>0</v>
      </c>
      <c r="P49" s="6">
        <v>17000</v>
      </c>
      <c r="Q49" s="6"/>
      <c r="R49" s="6">
        <v>0</v>
      </c>
      <c r="S49" s="28">
        <f t="shared" si="4"/>
        <v>8301.548316471215</v>
      </c>
    </row>
    <row r="50" spans="1:19" x14ac:dyDescent="0.3">
      <c r="A50" s="89"/>
      <c r="B50" s="99" t="s">
        <v>158</v>
      </c>
      <c r="C50" s="6">
        <v>6599</v>
      </c>
      <c r="D50" s="6">
        <v>13217</v>
      </c>
      <c r="E50" s="6">
        <v>0</v>
      </c>
      <c r="F50" s="6">
        <v>0</v>
      </c>
      <c r="G50" s="6">
        <v>0</v>
      </c>
      <c r="H50" s="6">
        <v>0</v>
      </c>
      <c r="I50" s="6">
        <v>0</v>
      </c>
      <c r="J50" s="6">
        <v>0</v>
      </c>
      <c r="K50" s="6">
        <v>0</v>
      </c>
      <c r="L50" s="6">
        <v>0</v>
      </c>
      <c r="M50" s="6">
        <v>0</v>
      </c>
      <c r="N50" s="6">
        <v>0</v>
      </c>
      <c r="O50" s="6">
        <v>0</v>
      </c>
      <c r="P50" s="6">
        <v>10880</v>
      </c>
      <c r="Q50" s="6"/>
      <c r="R50" s="6">
        <v>0</v>
      </c>
      <c r="S50" s="28">
        <f t="shared" si="4"/>
        <v>3366.0060993085576</v>
      </c>
    </row>
    <row r="51" spans="1:19" x14ac:dyDescent="0.3">
      <c r="A51" s="89"/>
      <c r="B51" s="99" t="s">
        <v>159</v>
      </c>
      <c r="C51" s="6">
        <v>22693</v>
      </c>
      <c r="D51" s="6">
        <v>0</v>
      </c>
      <c r="E51" s="6">
        <v>0</v>
      </c>
      <c r="F51" s="6">
        <v>2077</v>
      </c>
      <c r="G51" s="6">
        <v>4597</v>
      </c>
      <c r="H51" s="6">
        <v>0</v>
      </c>
      <c r="I51" s="6">
        <v>1215</v>
      </c>
      <c r="J51" s="6">
        <v>1282</v>
      </c>
      <c r="K51" s="6">
        <v>0</v>
      </c>
      <c r="L51" s="6">
        <v>6393</v>
      </c>
      <c r="M51" s="6">
        <v>1486</v>
      </c>
      <c r="N51" s="6">
        <v>1993.9999999999998</v>
      </c>
      <c r="O51" s="6">
        <v>3001</v>
      </c>
      <c r="P51" s="6">
        <v>130306</v>
      </c>
      <c r="Q51" s="6"/>
      <c r="R51" s="6">
        <v>3349</v>
      </c>
      <c r="S51" s="28">
        <f t="shared" si="4"/>
        <v>13136.977098401378</v>
      </c>
    </row>
    <row r="52" spans="1:19" ht="17.25" thickBot="1" x14ac:dyDescent="0.35">
      <c r="A52" s="89"/>
      <c r="B52" s="98" t="s">
        <v>171</v>
      </c>
      <c r="C52" s="80">
        <v>1182894</v>
      </c>
      <c r="D52" s="80">
        <v>668932</v>
      </c>
      <c r="E52" s="80">
        <v>335135</v>
      </c>
      <c r="F52" s="80">
        <v>155253</v>
      </c>
      <c r="G52" s="80">
        <v>625710</v>
      </c>
      <c r="H52" s="80">
        <v>350727</v>
      </c>
      <c r="I52" s="80">
        <v>329507</v>
      </c>
      <c r="J52" s="80">
        <v>379705</v>
      </c>
      <c r="K52" s="80">
        <v>323665</v>
      </c>
      <c r="L52" s="80">
        <v>202273</v>
      </c>
      <c r="M52" s="80">
        <v>385145.00000000006</v>
      </c>
      <c r="N52" s="80">
        <v>211363</v>
      </c>
      <c r="O52" s="80">
        <v>200947</v>
      </c>
      <c r="P52" s="80">
        <v>483399</v>
      </c>
      <c r="Q52" s="80"/>
      <c r="R52" s="80">
        <v>391972</v>
      </c>
      <c r="S52" s="34">
        <f t="shared" si="4"/>
        <v>572215.18708903319</v>
      </c>
    </row>
    <row r="53" spans="1:19" ht="17.25" thickTop="1" x14ac:dyDescent="0.3">
      <c r="A53" s="89"/>
      <c r="B53" s="98"/>
      <c r="C53" s="11"/>
      <c r="D53" s="11"/>
      <c r="E53" s="11"/>
      <c r="F53" s="11"/>
      <c r="G53" s="11"/>
      <c r="H53" s="11"/>
      <c r="I53" s="11"/>
      <c r="J53" s="11"/>
      <c r="K53" s="11"/>
      <c r="L53" s="11"/>
      <c r="M53" s="11"/>
      <c r="N53" s="11"/>
      <c r="O53" s="11"/>
      <c r="P53" s="11"/>
      <c r="Q53" s="11"/>
      <c r="R53" s="11"/>
      <c r="S53" s="40"/>
    </row>
    <row r="54" spans="1:19" x14ac:dyDescent="0.3">
      <c r="A54" s="95" t="s">
        <v>136</v>
      </c>
      <c r="B54" s="96"/>
      <c r="C54" s="11"/>
      <c r="D54" s="11"/>
      <c r="E54" s="11"/>
      <c r="F54" s="11"/>
      <c r="G54" s="11"/>
      <c r="H54" s="11"/>
      <c r="I54" s="11"/>
      <c r="J54" s="11"/>
      <c r="K54" s="11"/>
      <c r="L54" s="11"/>
      <c r="M54" s="11"/>
      <c r="N54" s="11"/>
      <c r="O54" s="11"/>
      <c r="P54" s="11"/>
      <c r="Q54" s="11"/>
      <c r="R54" s="11"/>
      <c r="S54" s="40"/>
    </row>
    <row r="55" spans="1:19" x14ac:dyDescent="0.3">
      <c r="A55" s="89"/>
      <c r="B55" s="96" t="s">
        <v>172</v>
      </c>
      <c r="C55" s="6">
        <v>3000</v>
      </c>
      <c r="D55" s="6">
        <v>2950</v>
      </c>
      <c r="E55" s="6">
        <v>0</v>
      </c>
      <c r="F55" s="6">
        <v>1800</v>
      </c>
      <c r="G55" s="6">
        <v>5000</v>
      </c>
      <c r="H55" s="6">
        <v>4800</v>
      </c>
      <c r="I55" s="6">
        <v>0</v>
      </c>
      <c r="J55" s="6">
        <v>2400</v>
      </c>
      <c r="K55" s="6">
        <v>2375</v>
      </c>
      <c r="L55" s="6">
        <v>0</v>
      </c>
      <c r="M55" s="6">
        <v>1500</v>
      </c>
      <c r="N55" s="6">
        <v>1800</v>
      </c>
      <c r="O55" s="6">
        <v>500</v>
      </c>
      <c r="P55" s="6">
        <v>0</v>
      </c>
      <c r="Q55" s="6"/>
      <c r="R55" s="6">
        <v>1000</v>
      </c>
      <c r="S55" s="28">
        <f t="shared" ref="S55:S66" si="5">SUMPRODUCT(C55:R55,$C$92:$R$92)/SUM($C$92:$R$92)</f>
        <v>2277.3101230658704</v>
      </c>
    </row>
    <row r="56" spans="1:19" x14ac:dyDescent="0.3">
      <c r="A56" s="89"/>
      <c r="B56" s="96" t="s">
        <v>173</v>
      </c>
      <c r="C56" s="6">
        <v>0</v>
      </c>
      <c r="D56" s="6">
        <v>0</v>
      </c>
      <c r="E56" s="6">
        <v>0</v>
      </c>
      <c r="F56" s="6">
        <v>0</v>
      </c>
      <c r="G56" s="6">
        <v>0</v>
      </c>
      <c r="H56" s="6">
        <v>27010.964912280702</v>
      </c>
      <c r="I56" s="6">
        <v>0</v>
      </c>
      <c r="J56" s="6">
        <v>0</v>
      </c>
      <c r="K56" s="6">
        <v>0</v>
      </c>
      <c r="L56" s="6">
        <v>0</v>
      </c>
      <c r="M56" s="6">
        <v>16554.929846938776</v>
      </c>
      <c r="N56" s="6">
        <v>0</v>
      </c>
      <c r="O56" s="6">
        <v>0</v>
      </c>
      <c r="P56" s="6">
        <v>0</v>
      </c>
      <c r="Q56" s="6"/>
      <c r="R56" s="6">
        <v>471.04247104247099</v>
      </c>
      <c r="S56" s="28">
        <f t="shared" si="5"/>
        <v>2618.2940524884675</v>
      </c>
    </row>
    <row r="57" spans="1:19" x14ac:dyDescent="0.3">
      <c r="A57" s="89"/>
      <c r="B57" s="103" t="s">
        <v>174</v>
      </c>
      <c r="C57" s="82">
        <v>3000</v>
      </c>
      <c r="D57" s="83">
        <v>2950</v>
      </c>
      <c r="E57" s="83">
        <v>0</v>
      </c>
      <c r="F57" s="83">
        <v>1800</v>
      </c>
      <c r="G57" s="83">
        <v>5000</v>
      </c>
      <c r="H57" s="83">
        <v>31810.964912280702</v>
      </c>
      <c r="I57" s="83">
        <v>0</v>
      </c>
      <c r="J57" s="83">
        <v>2400</v>
      </c>
      <c r="K57" s="83">
        <v>2375</v>
      </c>
      <c r="L57" s="83">
        <v>0</v>
      </c>
      <c r="M57" s="83">
        <v>18054.929846938776</v>
      </c>
      <c r="N57" s="83">
        <v>1800</v>
      </c>
      <c r="O57" s="83">
        <v>500</v>
      </c>
      <c r="P57" s="83">
        <v>0</v>
      </c>
      <c r="Q57" s="83"/>
      <c r="R57" s="83">
        <v>1471.0424710424709</v>
      </c>
      <c r="S57" s="34">
        <f t="shared" si="5"/>
        <v>4895.6041755543383</v>
      </c>
    </row>
    <row r="58" spans="1:19" x14ac:dyDescent="0.3">
      <c r="A58" s="89"/>
      <c r="B58" s="96" t="s">
        <v>175</v>
      </c>
      <c r="C58" s="6">
        <v>377977.97700000001</v>
      </c>
      <c r="D58" s="6">
        <v>172431.6</v>
      </c>
      <c r="E58" s="6">
        <v>77099.200000000012</v>
      </c>
      <c r="F58" s="6">
        <v>34772.298999999999</v>
      </c>
      <c r="G58" s="6">
        <v>256647.2</v>
      </c>
      <c r="H58" s="6">
        <v>71237.682199999996</v>
      </c>
      <c r="I58" s="6">
        <v>50430.584999999999</v>
      </c>
      <c r="J58" s="6">
        <v>132879.75</v>
      </c>
      <c r="K58" s="6">
        <v>93889.650000000009</v>
      </c>
      <c r="L58" s="6">
        <v>27926.32</v>
      </c>
      <c r="M58" s="6">
        <v>90321.840000000026</v>
      </c>
      <c r="N58" s="6">
        <v>56917.7</v>
      </c>
      <c r="O58" s="6">
        <v>42903.850000000013</v>
      </c>
      <c r="P58" s="6">
        <v>75929.168000000005</v>
      </c>
      <c r="Q58" s="6"/>
      <c r="R58" s="6">
        <v>100250.5</v>
      </c>
      <c r="S58" s="28">
        <f t="shared" si="5"/>
        <v>166887.2909206413</v>
      </c>
    </row>
    <row r="59" spans="1:19" x14ac:dyDescent="0.3">
      <c r="A59" s="89"/>
      <c r="B59" s="96" t="s">
        <v>176</v>
      </c>
      <c r="C59" s="6">
        <v>0</v>
      </c>
      <c r="D59" s="6">
        <v>0</v>
      </c>
      <c r="E59" s="6">
        <v>0</v>
      </c>
      <c r="F59" s="6">
        <v>0</v>
      </c>
      <c r="G59" s="6">
        <v>0</v>
      </c>
      <c r="H59" s="6">
        <v>0</v>
      </c>
      <c r="I59" s="6">
        <v>0</v>
      </c>
      <c r="J59" s="6">
        <v>160</v>
      </c>
      <c r="K59" s="6">
        <v>1971.9586267605634</v>
      </c>
      <c r="L59" s="6">
        <v>6000.0714147727276</v>
      </c>
      <c r="M59" s="6">
        <v>2624</v>
      </c>
      <c r="N59" s="6">
        <v>2223</v>
      </c>
      <c r="O59" s="6">
        <v>875</v>
      </c>
      <c r="P59" s="6">
        <v>0</v>
      </c>
      <c r="Q59" s="6"/>
      <c r="R59" s="6">
        <v>726.52380952380952</v>
      </c>
      <c r="S59" s="28">
        <f t="shared" si="5"/>
        <v>614.51290954621368</v>
      </c>
    </row>
    <row r="60" spans="1:19" x14ac:dyDescent="0.3">
      <c r="A60" s="89"/>
      <c r="B60" s="96" t="s">
        <v>177</v>
      </c>
      <c r="C60" s="6">
        <v>32535.225048418339</v>
      </c>
      <c r="D60" s="6">
        <v>58249.220565302137</v>
      </c>
      <c r="E60" s="6">
        <v>35968.089043478263</v>
      </c>
      <c r="F60" s="6">
        <v>2879.5610139860141</v>
      </c>
      <c r="G60" s="6">
        <v>62206.154993514923</v>
      </c>
      <c r="H60" s="6">
        <v>23487.318087719297</v>
      </c>
      <c r="I60" s="6">
        <v>10048.728348214287</v>
      </c>
      <c r="J60" s="6">
        <v>55211.566315205338</v>
      </c>
      <c r="K60" s="6">
        <v>33914.768926056342</v>
      </c>
      <c r="L60" s="6">
        <v>3979.5265151515155</v>
      </c>
      <c r="M60" s="6">
        <v>17424.972321428573</v>
      </c>
      <c r="N60" s="6">
        <v>21588.624054462936</v>
      </c>
      <c r="O60" s="6">
        <v>37953.454328752647</v>
      </c>
      <c r="P60" s="6">
        <v>31057.528676996422</v>
      </c>
      <c r="Q60" s="6"/>
      <c r="R60" s="6">
        <v>42862.391891891893</v>
      </c>
      <c r="S60" s="28">
        <f t="shared" si="5"/>
        <v>36218.16598162931</v>
      </c>
    </row>
    <row r="61" spans="1:19" x14ac:dyDescent="0.3">
      <c r="A61" s="89"/>
      <c r="B61" s="96" t="s">
        <v>178</v>
      </c>
      <c r="C61" s="6">
        <v>52037.789083989665</v>
      </c>
      <c r="D61" s="6">
        <v>0</v>
      </c>
      <c r="E61" s="6">
        <v>0</v>
      </c>
      <c r="F61" s="6">
        <v>0</v>
      </c>
      <c r="G61" s="6">
        <v>0</v>
      </c>
      <c r="H61" s="6">
        <v>11293.844580482457</v>
      </c>
      <c r="I61" s="6">
        <v>0</v>
      </c>
      <c r="J61" s="6">
        <v>0</v>
      </c>
      <c r="K61" s="6">
        <v>0</v>
      </c>
      <c r="L61" s="6">
        <v>914.82381628787891</v>
      </c>
      <c r="M61" s="6">
        <v>644.54810905612248</v>
      </c>
      <c r="N61" s="6">
        <v>0</v>
      </c>
      <c r="O61" s="6">
        <v>2643.4756871035943</v>
      </c>
      <c r="P61" s="6">
        <v>0</v>
      </c>
      <c r="Q61" s="6"/>
      <c r="R61" s="6">
        <v>3933.2046332046334</v>
      </c>
      <c r="S61" s="28">
        <f t="shared" si="5"/>
        <v>11400.560533971056</v>
      </c>
    </row>
    <row r="62" spans="1:19" x14ac:dyDescent="0.3">
      <c r="A62" s="89"/>
      <c r="B62" s="96" t="s">
        <v>179</v>
      </c>
      <c r="C62" s="6">
        <v>33927.26492851472</v>
      </c>
      <c r="D62" s="6">
        <v>0</v>
      </c>
      <c r="E62" s="6">
        <v>2201.4686062950641</v>
      </c>
      <c r="F62" s="6">
        <v>0</v>
      </c>
      <c r="G62" s="6">
        <v>0</v>
      </c>
      <c r="H62" s="6">
        <v>17864.941739433601</v>
      </c>
      <c r="I62" s="6">
        <v>26237.561710065398</v>
      </c>
      <c r="J62" s="6">
        <v>12086.366379575953</v>
      </c>
      <c r="K62" s="6">
        <v>3442.8213006035885</v>
      </c>
      <c r="L62" s="6">
        <v>18633.578528174407</v>
      </c>
      <c r="M62" s="6">
        <v>0</v>
      </c>
      <c r="N62" s="6">
        <v>2058.8074651885036</v>
      </c>
      <c r="O62" s="6">
        <v>130.81599875886747</v>
      </c>
      <c r="P62" s="6">
        <v>1047.8989724368971</v>
      </c>
      <c r="Q62" s="6"/>
      <c r="R62" s="6">
        <v>12379.779325565996</v>
      </c>
      <c r="S62" s="28">
        <f t="shared" si="5"/>
        <v>11766.18368661008</v>
      </c>
    </row>
    <row r="63" spans="1:19" x14ac:dyDescent="0.3">
      <c r="A63" s="89"/>
      <c r="B63" s="103" t="s">
        <v>180</v>
      </c>
      <c r="C63" s="82">
        <v>496478.25606092275</v>
      </c>
      <c r="D63" s="83">
        <v>230680.82056530216</v>
      </c>
      <c r="E63" s="83">
        <v>115268.75764977334</v>
      </c>
      <c r="F63" s="83">
        <v>37651.860013986014</v>
      </c>
      <c r="G63" s="83">
        <v>318853.35499351495</v>
      </c>
      <c r="H63" s="83">
        <v>123883.78660763535</v>
      </c>
      <c r="I63" s="83">
        <v>86716.875058279693</v>
      </c>
      <c r="J63" s="83">
        <v>200337.68269478128</v>
      </c>
      <c r="K63" s="83">
        <v>133219.1988534205</v>
      </c>
      <c r="L63" s="83">
        <v>57454.320274386526</v>
      </c>
      <c r="M63" s="83">
        <v>111015.36043048472</v>
      </c>
      <c r="N63" s="83">
        <v>82788.131519651448</v>
      </c>
      <c r="O63" s="83">
        <v>84506.596014615119</v>
      </c>
      <c r="P63" s="83">
        <v>108034.59564943332</v>
      </c>
      <c r="Q63" s="83"/>
      <c r="R63" s="83">
        <v>160152.39966018635</v>
      </c>
      <c r="S63" s="34">
        <f t="shared" si="5"/>
        <v>226886.71403239804</v>
      </c>
    </row>
    <row r="64" spans="1:19" x14ac:dyDescent="0.3">
      <c r="A64" s="89"/>
      <c r="B64" s="96" t="s">
        <v>181</v>
      </c>
      <c r="C64" s="6">
        <v>10116.476047127177</v>
      </c>
      <c r="D64" s="6">
        <v>3298.2528089668617</v>
      </c>
      <c r="E64" s="6">
        <v>8600.2055652173913</v>
      </c>
      <c r="F64" s="6">
        <v>2085.2418181818184</v>
      </c>
      <c r="G64" s="6">
        <v>9194.6060959792485</v>
      </c>
      <c r="H64" s="6">
        <v>5479.0149506578946</v>
      </c>
      <c r="I64" s="6">
        <v>3805.7917857142857</v>
      </c>
      <c r="J64" s="6">
        <v>4116.1317119866817</v>
      </c>
      <c r="K64" s="6">
        <v>1921.9385123239435</v>
      </c>
      <c r="L64" s="6">
        <v>8210.1910037878806</v>
      </c>
      <c r="M64" s="6">
        <v>10109.95025</v>
      </c>
      <c r="N64" s="6">
        <v>6885.2314674735253</v>
      </c>
      <c r="O64" s="6">
        <v>2449.7455602537002</v>
      </c>
      <c r="P64" s="6">
        <v>19410.055742550659</v>
      </c>
      <c r="Q64" s="6"/>
      <c r="R64" s="6">
        <v>11074.360102960103</v>
      </c>
      <c r="S64" s="28">
        <f t="shared" si="5"/>
        <v>7723.9850311471682</v>
      </c>
    </row>
    <row r="65" spans="1:19" x14ac:dyDescent="0.3">
      <c r="A65" s="89"/>
      <c r="B65" s="96" t="s">
        <v>182</v>
      </c>
      <c r="C65" s="6">
        <v>0</v>
      </c>
      <c r="D65" s="6">
        <v>3678.5</v>
      </c>
      <c r="E65" s="6">
        <v>0</v>
      </c>
      <c r="F65" s="6">
        <v>0</v>
      </c>
      <c r="G65" s="6">
        <v>0</v>
      </c>
      <c r="H65" s="6">
        <v>0</v>
      </c>
      <c r="I65" s="6">
        <v>0</v>
      </c>
      <c r="J65" s="6">
        <v>0</v>
      </c>
      <c r="K65" s="6">
        <v>0</v>
      </c>
      <c r="L65" s="6">
        <v>2644.2</v>
      </c>
      <c r="M65" s="6">
        <v>312.25000000000006</v>
      </c>
      <c r="N65" s="6">
        <v>0</v>
      </c>
      <c r="O65" s="6">
        <v>0</v>
      </c>
      <c r="P65" s="6">
        <v>0</v>
      </c>
      <c r="Q65" s="6"/>
      <c r="R65" s="6">
        <v>2265</v>
      </c>
      <c r="S65" s="28">
        <f t="shared" si="5"/>
        <v>640.02154818288841</v>
      </c>
    </row>
    <row r="66" spans="1:19" x14ac:dyDescent="0.3">
      <c r="A66" s="89"/>
      <c r="B66" s="103" t="s">
        <v>183</v>
      </c>
      <c r="C66" s="82">
        <v>10116.476047127177</v>
      </c>
      <c r="D66" s="83">
        <v>6976.7528089668613</v>
      </c>
      <c r="E66" s="83">
        <v>8600.2055652173913</v>
      </c>
      <c r="F66" s="83">
        <v>2085.2418181818184</v>
      </c>
      <c r="G66" s="83">
        <v>9194.6060959792485</v>
      </c>
      <c r="H66" s="83">
        <v>5479.0149506578946</v>
      </c>
      <c r="I66" s="83">
        <v>3805.7917857142857</v>
      </c>
      <c r="J66" s="83">
        <v>4116.1317119866817</v>
      </c>
      <c r="K66" s="83">
        <v>1921.9385123239435</v>
      </c>
      <c r="L66" s="83">
        <v>10854.391003787881</v>
      </c>
      <c r="M66" s="83">
        <v>10422.20025</v>
      </c>
      <c r="N66" s="83">
        <v>6885.2314674735253</v>
      </c>
      <c r="O66" s="83">
        <v>2449.7455602537002</v>
      </c>
      <c r="P66" s="83">
        <v>19410.055742550659</v>
      </c>
      <c r="Q66" s="83"/>
      <c r="R66" s="83">
        <v>13339.360102960103</v>
      </c>
      <c r="S66" s="34">
        <f t="shared" si="5"/>
        <v>8364.0065793300564</v>
      </c>
    </row>
    <row r="67" spans="1:19" x14ac:dyDescent="0.3">
      <c r="A67" s="89"/>
      <c r="B67" s="103"/>
      <c r="C67" s="11"/>
      <c r="D67" s="11"/>
      <c r="E67" s="11"/>
      <c r="F67" s="11"/>
      <c r="G67" s="11"/>
      <c r="H67" s="11"/>
      <c r="I67" s="11"/>
      <c r="J67" s="11"/>
      <c r="K67" s="11"/>
      <c r="L67" s="11"/>
      <c r="M67" s="11"/>
      <c r="N67" s="11"/>
      <c r="O67" s="11"/>
      <c r="P67" s="11"/>
      <c r="Q67" s="11"/>
      <c r="R67" s="11"/>
      <c r="S67" s="40"/>
    </row>
    <row r="68" spans="1:19" x14ac:dyDescent="0.3">
      <c r="A68" s="95" t="s">
        <v>137</v>
      </c>
      <c r="B68" s="96"/>
      <c r="C68" s="7"/>
      <c r="D68" s="7"/>
      <c r="E68" s="7"/>
      <c r="F68" s="7"/>
      <c r="G68" s="7"/>
      <c r="H68" s="7"/>
      <c r="I68" s="7"/>
      <c r="J68" s="7"/>
      <c r="K68" s="7"/>
      <c r="L68" s="7"/>
      <c r="M68" s="7"/>
      <c r="N68" s="7"/>
      <c r="O68" s="7"/>
      <c r="P68" s="7"/>
      <c r="Q68" s="7"/>
      <c r="R68" s="7"/>
      <c r="S68" s="35"/>
    </row>
    <row r="69" spans="1:19" x14ac:dyDescent="0.3">
      <c r="A69" s="89"/>
      <c r="B69" s="97" t="s">
        <v>198</v>
      </c>
      <c r="C69" s="6">
        <v>96795.075000000012</v>
      </c>
      <c r="D69" s="6">
        <v>112415.685</v>
      </c>
      <c r="E69" s="6">
        <v>40003.934999999998</v>
      </c>
      <c r="F69" s="6">
        <v>79209.014999999999</v>
      </c>
      <c r="G69" s="6">
        <v>46883.1</v>
      </c>
      <c r="H69" s="6">
        <v>25566.455000000002</v>
      </c>
      <c r="I69" s="6">
        <v>71590.994999999995</v>
      </c>
      <c r="J69" s="6">
        <v>37353.699999999997</v>
      </c>
      <c r="K69" s="6">
        <v>88881.150000000009</v>
      </c>
      <c r="L69" s="6">
        <v>-24860.654999999999</v>
      </c>
      <c r="M69" s="6">
        <v>34090.574999999997</v>
      </c>
      <c r="N69" s="6">
        <v>-321860.81999999995</v>
      </c>
      <c r="O69" s="6">
        <v>134736.98500000002</v>
      </c>
      <c r="P69" s="6">
        <v>76682.31</v>
      </c>
      <c r="Q69" s="6"/>
      <c r="R69" s="6">
        <v>32597.329999999998</v>
      </c>
      <c r="S69" s="28">
        <f t="shared" ref="S69:S78" si="6">SUMPRODUCT(C69:R69,$C$92:$R$92)/SUM($C$92:$R$92)</f>
        <v>54250.673318799345</v>
      </c>
    </row>
    <row r="70" spans="1:19" x14ac:dyDescent="0.3">
      <c r="A70" s="89"/>
      <c r="B70" s="97" t="s">
        <v>199</v>
      </c>
      <c r="C70" s="6">
        <v>126534.72499999999</v>
      </c>
      <c r="D70" s="6">
        <v>14798.619999999999</v>
      </c>
      <c r="E70" s="6">
        <v>58464.25</v>
      </c>
      <c r="F70" s="6">
        <v>0</v>
      </c>
      <c r="G70" s="6">
        <v>190121.85</v>
      </c>
      <c r="H70" s="6">
        <v>9194.9999999999982</v>
      </c>
      <c r="I70" s="6">
        <v>9579.5</v>
      </c>
      <c r="J70" s="6">
        <v>9500</v>
      </c>
      <c r="K70" s="6">
        <v>23285</v>
      </c>
      <c r="L70" s="6">
        <v>0</v>
      </c>
      <c r="M70" s="6">
        <v>176667.75500000003</v>
      </c>
      <c r="N70" s="6">
        <v>8193</v>
      </c>
      <c r="O70" s="6">
        <v>3500</v>
      </c>
      <c r="P70" s="6">
        <v>17334.059999999998</v>
      </c>
      <c r="Q70" s="6"/>
      <c r="R70" s="6">
        <v>36080</v>
      </c>
      <c r="S70" s="28">
        <f t="shared" si="6"/>
        <v>67780.85762593578</v>
      </c>
    </row>
    <row r="71" spans="1:19" x14ac:dyDescent="0.3">
      <c r="A71" s="89"/>
      <c r="B71" s="97" t="s">
        <v>185</v>
      </c>
      <c r="C71" s="6">
        <v>70375</v>
      </c>
      <c r="D71" s="6">
        <v>114549.5</v>
      </c>
      <c r="E71" s="6">
        <v>37339</v>
      </c>
      <c r="F71" s="6">
        <v>26740</v>
      </c>
      <c r="G71" s="6">
        <v>0</v>
      </c>
      <c r="H71" s="6">
        <v>21839</v>
      </c>
      <c r="I71" s="6">
        <v>21041</v>
      </c>
      <c r="J71" s="6">
        <v>66046</v>
      </c>
      <c r="K71" s="6">
        <v>30240</v>
      </c>
      <c r="L71" s="6">
        <v>42918</v>
      </c>
      <c r="M71" s="6">
        <v>65433.5</v>
      </c>
      <c r="N71" s="6">
        <v>28450</v>
      </c>
      <c r="O71" s="6">
        <v>78083</v>
      </c>
      <c r="P71" s="6">
        <v>42187</v>
      </c>
      <c r="Q71" s="6"/>
      <c r="R71" s="6">
        <v>93004</v>
      </c>
      <c r="S71" s="28">
        <f t="shared" si="6"/>
        <v>54398.441385160666</v>
      </c>
    </row>
    <row r="72" spans="1:19" x14ac:dyDescent="0.3">
      <c r="A72" s="89"/>
      <c r="B72" s="97" t="s">
        <v>186</v>
      </c>
      <c r="C72" s="6">
        <v>437250</v>
      </c>
      <c r="D72" s="6">
        <v>339975</v>
      </c>
      <c r="E72" s="6">
        <v>108312.5</v>
      </c>
      <c r="F72" s="6">
        <v>59212.499999999993</v>
      </c>
      <c r="G72" s="6">
        <v>280637.5</v>
      </c>
      <c r="H72" s="6">
        <v>162150</v>
      </c>
      <c r="I72" s="6">
        <v>134100</v>
      </c>
      <c r="J72" s="6">
        <v>176237.5</v>
      </c>
      <c r="K72" s="6">
        <v>101350</v>
      </c>
      <c r="L72" s="6">
        <v>68975</v>
      </c>
      <c r="M72" s="6">
        <v>186562.5</v>
      </c>
      <c r="N72" s="6">
        <v>91225</v>
      </c>
      <c r="O72" s="6">
        <v>68262.5</v>
      </c>
      <c r="P72" s="6">
        <v>176250</v>
      </c>
      <c r="Q72" s="6"/>
      <c r="R72" s="6">
        <v>154250</v>
      </c>
      <c r="S72" s="28">
        <f t="shared" si="6"/>
        <v>233007.34169448682</v>
      </c>
    </row>
    <row r="73" spans="1:19" x14ac:dyDescent="0.3">
      <c r="A73" s="89"/>
      <c r="B73" s="97" t="s">
        <v>187</v>
      </c>
      <c r="C73" s="6">
        <v>155002.5</v>
      </c>
      <c r="D73" s="6">
        <v>142539</v>
      </c>
      <c r="E73" s="6">
        <v>54803.5</v>
      </c>
      <c r="F73" s="6">
        <v>39327.5</v>
      </c>
      <c r="G73" s="6">
        <v>85754</v>
      </c>
      <c r="H73" s="6">
        <v>53450</v>
      </c>
      <c r="I73" s="6">
        <v>48198.499999999993</v>
      </c>
      <c r="J73" s="6">
        <v>61979.5</v>
      </c>
      <c r="K73" s="6">
        <v>39326</v>
      </c>
      <c r="L73" s="6">
        <v>52714.5</v>
      </c>
      <c r="M73" s="6">
        <v>64005.5</v>
      </c>
      <c r="N73" s="6">
        <v>51789.5</v>
      </c>
      <c r="O73" s="6">
        <v>57691.000000000007</v>
      </c>
      <c r="P73" s="6">
        <v>94654</v>
      </c>
      <c r="Q73" s="6"/>
      <c r="R73" s="6">
        <v>79290.5</v>
      </c>
      <c r="S73" s="28">
        <f t="shared" si="6"/>
        <v>90576.560429175472</v>
      </c>
    </row>
    <row r="74" spans="1:19" x14ac:dyDescent="0.3">
      <c r="A74" s="89"/>
      <c r="B74" s="97" t="s">
        <v>209</v>
      </c>
      <c r="C74" s="6">
        <v>26114.5</v>
      </c>
      <c r="D74" s="6">
        <v>7924</v>
      </c>
      <c r="E74" s="6">
        <v>3925.5</v>
      </c>
      <c r="F74" s="6">
        <v>1555.5</v>
      </c>
      <c r="G74" s="6">
        <v>25020.5</v>
      </c>
      <c r="H74" s="6">
        <v>2314</v>
      </c>
      <c r="I74" s="6">
        <v>9705</v>
      </c>
      <c r="J74" s="6">
        <v>13313</v>
      </c>
      <c r="K74" s="6">
        <v>3111</v>
      </c>
      <c r="L74" s="6">
        <v>24781</v>
      </c>
      <c r="M74" s="6">
        <v>5837.5</v>
      </c>
      <c r="N74" s="6">
        <v>10082.5</v>
      </c>
      <c r="O74" s="6">
        <v>4607</v>
      </c>
      <c r="P74" s="6">
        <v>5453.5</v>
      </c>
      <c r="Q74" s="6"/>
      <c r="R74" s="6">
        <v>27148</v>
      </c>
      <c r="S74" s="28">
        <f t="shared" si="6"/>
        <v>14192.823156649127</v>
      </c>
    </row>
    <row r="75" spans="1:19" x14ac:dyDescent="0.3">
      <c r="A75" s="89"/>
      <c r="B75" s="97" t="s">
        <v>193</v>
      </c>
      <c r="C75" s="6">
        <v>403672</v>
      </c>
      <c r="D75" s="6">
        <v>0</v>
      </c>
      <c r="E75" s="6">
        <v>636099</v>
      </c>
      <c r="F75" s="6">
        <v>219328</v>
      </c>
      <c r="G75" s="6">
        <v>0</v>
      </c>
      <c r="H75" s="6">
        <v>477598.5</v>
      </c>
      <c r="I75" s="6">
        <v>265651</v>
      </c>
      <c r="J75" s="6">
        <v>225401.5</v>
      </c>
      <c r="K75" s="6">
        <v>327029.5</v>
      </c>
      <c r="L75" s="6">
        <v>158545</v>
      </c>
      <c r="M75" s="6">
        <v>0</v>
      </c>
      <c r="N75" s="6">
        <v>58343.500000000007</v>
      </c>
      <c r="O75" s="6">
        <v>50300</v>
      </c>
      <c r="P75" s="6">
        <v>95455</v>
      </c>
      <c r="Q75" s="6"/>
      <c r="R75" s="6">
        <v>211303.5</v>
      </c>
      <c r="S75" s="28">
        <f t="shared" si="6"/>
        <v>222634.20091988568</v>
      </c>
    </row>
    <row r="76" spans="1:19" x14ac:dyDescent="0.3">
      <c r="A76" s="89"/>
      <c r="B76" s="97" t="s">
        <v>194</v>
      </c>
      <c r="C76" s="6">
        <v>454733</v>
      </c>
      <c r="D76" s="6">
        <v>671684.5</v>
      </c>
      <c r="E76" s="6">
        <v>284103</v>
      </c>
      <c r="F76" s="6">
        <v>352886.5</v>
      </c>
      <c r="G76" s="6">
        <v>254500</v>
      </c>
      <c r="H76" s="6">
        <v>359310</v>
      </c>
      <c r="I76" s="6">
        <v>280854</v>
      </c>
      <c r="J76" s="6">
        <v>313431</v>
      </c>
      <c r="K76" s="6">
        <v>78502.5</v>
      </c>
      <c r="L76" s="6">
        <v>92275.5</v>
      </c>
      <c r="M76" s="6">
        <v>211493</v>
      </c>
      <c r="N76" s="6">
        <v>48490.000000000007</v>
      </c>
      <c r="O76" s="6">
        <v>22900</v>
      </c>
      <c r="P76" s="6">
        <v>1154679.5</v>
      </c>
      <c r="Q76" s="6"/>
      <c r="R76" s="6">
        <v>410626</v>
      </c>
      <c r="S76" s="28">
        <f t="shared" si="6"/>
        <v>383313.87930192897</v>
      </c>
    </row>
    <row r="77" spans="1:19" x14ac:dyDescent="0.3">
      <c r="A77" s="89"/>
      <c r="B77" s="97" t="s">
        <v>195</v>
      </c>
      <c r="C77" s="6">
        <v>421501.5</v>
      </c>
      <c r="D77" s="6">
        <v>312803.5</v>
      </c>
      <c r="E77" s="6">
        <v>45679</v>
      </c>
      <c r="F77" s="6">
        <v>41043.5</v>
      </c>
      <c r="G77" s="6">
        <v>137673</v>
      </c>
      <c r="H77" s="6">
        <v>14341</v>
      </c>
      <c r="I77" s="6">
        <v>20895.5</v>
      </c>
      <c r="J77" s="6">
        <v>59495.5</v>
      </c>
      <c r="K77" s="6">
        <v>143917.5</v>
      </c>
      <c r="L77" s="6">
        <v>60663</v>
      </c>
      <c r="M77" s="6">
        <v>82707</v>
      </c>
      <c r="N77" s="6">
        <v>27675.5</v>
      </c>
      <c r="O77" s="6">
        <v>24017.5</v>
      </c>
      <c r="P77" s="6">
        <v>322315</v>
      </c>
      <c r="Q77" s="6"/>
      <c r="R77" s="6">
        <v>81463</v>
      </c>
      <c r="S77" s="28">
        <f t="shared" si="6"/>
        <v>181872.16871533534</v>
      </c>
    </row>
    <row r="78" spans="1:19" ht="17.25" thickBot="1" x14ac:dyDescent="0.35">
      <c r="A78" s="89"/>
      <c r="B78" s="97" t="s">
        <v>727</v>
      </c>
      <c r="C78" s="80">
        <v>2191978.2999999998</v>
      </c>
      <c r="D78" s="80">
        <v>1716689.8049999999</v>
      </c>
      <c r="E78" s="80">
        <v>1268729.6850000001</v>
      </c>
      <c r="F78" s="80">
        <v>819302.51500000001</v>
      </c>
      <c r="G78" s="80">
        <v>1020589.95</v>
      </c>
      <c r="H78" s="80">
        <v>1125763.9550000001</v>
      </c>
      <c r="I78" s="80">
        <v>861615.495</v>
      </c>
      <c r="J78" s="80">
        <v>962757.7</v>
      </c>
      <c r="K78" s="80">
        <v>835642.65</v>
      </c>
      <c r="L78" s="80">
        <v>476011.34499999997</v>
      </c>
      <c r="M78" s="80">
        <v>826797.33000000007</v>
      </c>
      <c r="N78" s="80">
        <v>2388.1800000000585</v>
      </c>
      <c r="O78" s="80">
        <v>444097.98499999999</v>
      </c>
      <c r="P78" s="80">
        <v>1985010.37</v>
      </c>
      <c r="Q78" s="80"/>
      <c r="R78" s="80">
        <v>1125762.33</v>
      </c>
      <c r="S78" s="41">
        <f t="shared" si="6"/>
        <v>1302026.9465473571</v>
      </c>
    </row>
    <row r="79" spans="1:19" ht="17.25" thickTop="1" x14ac:dyDescent="0.3">
      <c r="A79" s="89"/>
      <c r="B79" s="96"/>
      <c r="C79" s="7"/>
      <c r="D79" s="7"/>
      <c r="E79" s="7"/>
      <c r="F79" s="7"/>
      <c r="G79" s="7"/>
      <c r="H79" s="7"/>
      <c r="I79" s="7"/>
      <c r="J79" s="7"/>
      <c r="K79" s="7"/>
      <c r="L79" s="7"/>
      <c r="M79" s="7"/>
      <c r="N79" s="7"/>
      <c r="O79" s="7"/>
      <c r="P79" s="7"/>
      <c r="Q79" s="7"/>
      <c r="R79" s="7"/>
      <c r="S79" s="35"/>
    </row>
    <row r="80" spans="1:19" x14ac:dyDescent="0.3">
      <c r="A80" s="95" t="s">
        <v>138</v>
      </c>
      <c r="B80" s="96"/>
      <c r="C80" s="7"/>
      <c r="D80" s="7"/>
      <c r="E80" s="7"/>
      <c r="F80" s="7"/>
      <c r="G80" s="7"/>
      <c r="H80" s="7"/>
      <c r="I80" s="7"/>
      <c r="J80" s="7"/>
      <c r="K80" s="7"/>
      <c r="L80" s="7"/>
      <c r="M80" s="7"/>
      <c r="N80" s="7"/>
      <c r="O80" s="7"/>
      <c r="P80" s="7"/>
      <c r="Q80" s="7"/>
      <c r="R80" s="7"/>
      <c r="S80" s="35"/>
    </row>
    <row r="81" spans="1:19" x14ac:dyDescent="0.3">
      <c r="A81" s="89"/>
      <c r="B81" s="97" t="s">
        <v>201</v>
      </c>
      <c r="C81" s="6">
        <v>86871.450735971826</v>
      </c>
      <c r="D81" s="6">
        <v>45257.229731904867</v>
      </c>
      <c r="E81" s="6">
        <v>3299.3220066744525</v>
      </c>
      <c r="F81" s="6">
        <v>2373.0420432594856</v>
      </c>
      <c r="G81" s="6">
        <v>54926.856707504769</v>
      </c>
      <c r="H81" s="6">
        <v>5084.43093405532</v>
      </c>
      <c r="I81" s="6">
        <v>9771.1868561118736</v>
      </c>
      <c r="J81" s="6">
        <v>3543.5289474460533</v>
      </c>
      <c r="K81" s="6">
        <v>815.80913963375417</v>
      </c>
      <c r="L81" s="6">
        <v>3670.7632797410392</v>
      </c>
      <c r="M81" s="6">
        <v>57067.514436828649</v>
      </c>
      <c r="N81" s="6">
        <v>0</v>
      </c>
      <c r="O81" s="6">
        <v>1103.5376486532882</v>
      </c>
      <c r="P81" s="6">
        <v>128988.87172439191</v>
      </c>
      <c r="Q81" s="6"/>
      <c r="R81" s="6">
        <v>17000.238668164875</v>
      </c>
      <c r="S81" s="28">
        <f t="shared" ref="S81:S84" si="7">SUMPRODUCT(C81:R81,$C$92:$R$92)/SUM($C$92:$R$92)</f>
        <v>41373.258865936747</v>
      </c>
    </row>
    <row r="82" spans="1:19" x14ac:dyDescent="0.3">
      <c r="A82" s="89"/>
      <c r="B82" s="97" t="s">
        <v>202</v>
      </c>
      <c r="C82" s="6">
        <v>1049199.109784788</v>
      </c>
      <c r="D82" s="6">
        <v>1030964.1774762374</v>
      </c>
      <c r="E82" s="6">
        <v>608094.44886792218</v>
      </c>
      <c r="F82" s="6">
        <v>272.28323590094874</v>
      </c>
      <c r="G82" s="6">
        <v>434767.38123209635</v>
      </c>
      <c r="H82" s="6">
        <v>1023315.7229343038</v>
      </c>
      <c r="I82" s="6">
        <v>818289.01720522495</v>
      </c>
      <c r="J82" s="6">
        <v>653239.48507604736</v>
      </c>
      <c r="K82" s="6">
        <v>841011.46880655945</v>
      </c>
      <c r="L82" s="6">
        <v>344815.80350356101</v>
      </c>
      <c r="M82" s="6">
        <v>163943.09992626379</v>
      </c>
      <c r="N82" s="6">
        <v>144967.99127180674</v>
      </c>
      <c r="O82" s="6">
        <v>88191.146115059877</v>
      </c>
      <c r="P82" s="6">
        <v>1848703.1003667498</v>
      </c>
      <c r="Q82" s="6"/>
      <c r="R82" s="6">
        <v>895412.48218604107</v>
      </c>
      <c r="S82" s="28">
        <f t="shared" si="7"/>
        <v>782013.2000589713</v>
      </c>
    </row>
    <row r="83" spans="1:19" x14ac:dyDescent="0.3">
      <c r="A83" s="89"/>
      <c r="B83" s="97" t="s">
        <v>728</v>
      </c>
      <c r="C83" s="13">
        <v>1136070.5605207598</v>
      </c>
      <c r="D83" s="13">
        <v>1076221.4072081423</v>
      </c>
      <c r="E83" s="13">
        <v>611393.77087459667</v>
      </c>
      <c r="F83" s="13">
        <v>2645.3252791604345</v>
      </c>
      <c r="G83" s="13">
        <v>489694.23793960112</v>
      </c>
      <c r="H83" s="13">
        <v>1028400.1538683592</v>
      </c>
      <c r="I83" s="13">
        <v>828060.20406133682</v>
      </c>
      <c r="J83" s="13">
        <v>656783.01402349339</v>
      </c>
      <c r="K83" s="13">
        <v>841827.27794619324</v>
      </c>
      <c r="L83" s="13">
        <v>348486.56678330206</v>
      </c>
      <c r="M83" s="13">
        <v>221010.61436309243</v>
      </c>
      <c r="N83" s="13">
        <v>144967.99127180674</v>
      </c>
      <c r="O83" s="13">
        <v>89294.683763713168</v>
      </c>
      <c r="P83" s="13">
        <v>1977691.9720911416</v>
      </c>
      <c r="Q83" s="13"/>
      <c r="R83" s="13">
        <v>912412.72085420589</v>
      </c>
      <c r="S83" s="36">
        <f t="shared" si="7"/>
        <v>823386.45892490773</v>
      </c>
    </row>
    <row r="84" spans="1:19" ht="17.25" thickBot="1" x14ac:dyDescent="0.35">
      <c r="A84" s="89"/>
      <c r="B84" s="98" t="s">
        <v>729</v>
      </c>
      <c r="C84" s="80">
        <v>1055907.73947924</v>
      </c>
      <c r="D84" s="80">
        <v>640468.3977918576</v>
      </c>
      <c r="E84" s="80">
        <v>657335.91412540339</v>
      </c>
      <c r="F84" s="80">
        <v>816657.18972083961</v>
      </c>
      <c r="G84" s="80">
        <v>530895.71206039889</v>
      </c>
      <c r="H84" s="80">
        <v>97363.80113164091</v>
      </c>
      <c r="I84" s="80">
        <v>33555.29093866318</v>
      </c>
      <c r="J84" s="80">
        <v>305974.68597650656</v>
      </c>
      <c r="K84" s="80">
        <v>-6184.6279461932136</v>
      </c>
      <c r="L84" s="80">
        <v>127524.77821669792</v>
      </c>
      <c r="M84" s="80">
        <v>605786.71563690761</v>
      </c>
      <c r="N84" s="80">
        <v>-142579.81127180668</v>
      </c>
      <c r="O84" s="80">
        <v>354803.30123628682</v>
      </c>
      <c r="P84" s="80">
        <v>7318.3979088584892</v>
      </c>
      <c r="Q84" s="80"/>
      <c r="R84" s="80">
        <v>213349.60914579418</v>
      </c>
      <c r="S84" s="41">
        <f t="shared" si="7"/>
        <v>478640.48762244877</v>
      </c>
    </row>
    <row r="85" spans="1:19" ht="17.25" thickTop="1" x14ac:dyDescent="0.3">
      <c r="A85" s="89"/>
      <c r="B85" s="96"/>
      <c r="C85" s="7"/>
      <c r="D85" s="7"/>
      <c r="E85" s="7"/>
      <c r="F85" s="7"/>
      <c r="G85" s="7"/>
      <c r="H85" s="7"/>
      <c r="I85" s="7"/>
      <c r="J85" s="7"/>
      <c r="K85" s="7"/>
      <c r="L85" s="7"/>
      <c r="M85" s="7"/>
      <c r="N85" s="7"/>
      <c r="O85" s="7"/>
      <c r="P85" s="7"/>
      <c r="Q85" s="7"/>
      <c r="R85" s="7"/>
      <c r="S85" s="35"/>
    </row>
    <row r="86" spans="1:19" x14ac:dyDescent="0.3">
      <c r="A86" s="95" t="s">
        <v>221</v>
      </c>
      <c r="B86" s="89"/>
      <c r="C86" s="6"/>
      <c r="D86" s="6"/>
      <c r="E86" s="6"/>
      <c r="F86" s="6"/>
      <c r="G86" s="6"/>
      <c r="H86" s="6"/>
      <c r="I86" s="6"/>
      <c r="J86" s="6"/>
      <c r="K86" s="6"/>
      <c r="L86" s="6"/>
      <c r="M86" s="6"/>
      <c r="N86" s="6"/>
      <c r="O86" s="6"/>
      <c r="P86" s="6"/>
      <c r="Q86" s="6"/>
      <c r="R86" s="6"/>
      <c r="S86" s="28"/>
    </row>
    <row r="87" spans="1:19" x14ac:dyDescent="0.3">
      <c r="A87" s="104"/>
      <c r="B87" s="104" t="s">
        <v>224</v>
      </c>
      <c r="C87" s="14">
        <v>896.5</v>
      </c>
      <c r="D87" s="14">
        <v>696</v>
      </c>
      <c r="E87" s="14">
        <v>221.5</v>
      </c>
      <c r="F87" s="14">
        <v>121</v>
      </c>
      <c r="G87" s="14">
        <v>575</v>
      </c>
      <c r="H87" s="14">
        <v>333</v>
      </c>
      <c r="I87" s="14">
        <v>275.5</v>
      </c>
      <c r="J87" s="14">
        <v>360</v>
      </c>
      <c r="K87" s="14">
        <v>207</v>
      </c>
      <c r="L87" s="14">
        <v>141</v>
      </c>
      <c r="M87" s="14">
        <v>382.5</v>
      </c>
      <c r="N87" s="14">
        <v>186.5</v>
      </c>
      <c r="O87" s="14">
        <v>140</v>
      </c>
      <c r="P87" s="14">
        <v>360</v>
      </c>
      <c r="Q87" s="14"/>
      <c r="R87" s="14">
        <v>316.5</v>
      </c>
      <c r="S87" s="29">
        <f t="shared" ref="S87:S102" si="8">SUMPRODUCT(C87:R87,$C$92:$R$92)/SUM($C$92:$R$92)</f>
        <v>477.38076870391012</v>
      </c>
    </row>
    <row r="88" spans="1:19" x14ac:dyDescent="0.3">
      <c r="A88" s="104"/>
      <c r="B88" s="104" t="s">
        <v>225</v>
      </c>
      <c r="C88" s="14">
        <v>481</v>
      </c>
      <c r="D88" s="14">
        <v>435</v>
      </c>
      <c r="E88" s="14">
        <v>191.5</v>
      </c>
      <c r="F88" s="14">
        <v>110</v>
      </c>
      <c r="G88" s="14">
        <v>267</v>
      </c>
      <c r="H88" s="14">
        <v>160.5</v>
      </c>
      <c r="I88" s="14">
        <v>138</v>
      </c>
      <c r="J88" s="14">
        <v>187</v>
      </c>
      <c r="K88" s="14">
        <v>117</v>
      </c>
      <c r="L88" s="14">
        <v>162</v>
      </c>
      <c r="M88" s="14">
        <v>194.5</v>
      </c>
      <c r="N88" s="14">
        <v>170</v>
      </c>
      <c r="O88" s="14">
        <v>181</v>
      </c>
      <c r="P88" s="14">
        <v>239.5</v>
      </c>
      <c r="Q88" s="14"/>
      <c r="R88" s="14">
        <v>267.5</v>
      </c>
      <c r="S88" s="29">
        <f t="shared" si="8"/>
        <v>278.08491675814463</v>
      </c>
    </row>
    <row r="89" spans="1:19" x14ac:dyDescent="0.3">
      <c r="A89" s="104"/>
      <c r="B89" s="104" t="s">
        <v>226</v>
      </c>
      <c r="C89" s="14">
        <v>0</v>
      </c>
      <c r="D89" s="14">
        <v>10</v>
      </c>
      <c r="E89" s="14">
        <v>2.5</v>
      </c>
      <c r="F89" s="14">
        <v>0</v>
      </c>
      <c r="G89" s="14">
        <v>92.5</v>
      </c>
      <c r="H89" s="14">
        <v>0</v>
      </c>
      <c r="I89" s="14">
        <v>4.5</v>
      </c>
      <c r="J89" s="14">
        <v>59.5</v>
      </c>
      <c r="K89" s="14">
        <v>0</v>
      </c>
      <c r="L89" s="14">
        <v>39.5</v>
      </c>
      <c r="M89" s="14">
        <v>0</v>
      </c>
      <c r="N89" s="14">
        <v>23.5</v>
      </c>
      <c r="O89" s="14">
        <v>14</v>
      </c>
      <c r="P89" s="14">
        <v>0</v>
      </c>
      <c r="Q89" s="14"/>
      <c r="R89" s="14">
        <v>136</v>
      </c>
      <c r="S89" s="29">
        <f t="shared" si="8"/>
        <v>25.703220363066443</v>
      </c>
    </row>
    <row r="90" spans="1:19" x14ac:dyDescent="0.3">
      <c r="A90" s="104"/>
      <c r="B90" s="104" t="s">
        <v>227</v>
      </c>
      <c r="C90" s="14">
        <v>33.5</v>
      </c>
      <c r="D90" s="14">
        <v>8</v>
      </c>
      <c r="E90" s="14">
        <v>4.5</v>
      </c>
      <c r="F90" s="14">
        <v>2</v>
      </c>
      <c r="G90" s="14">
        <v>12.5</v>
      </c>
      <c r="H90" s="14">
        <v>3</v>
      </c>
      <c r="I90" s="14">
        <v>11.5</v>
      </c>
      <c r="J90" s="14">
        <v>4.5</v>
      </c>
      <c r="K90" s="14">
        <v>4</v>
      </c>
      <c r="L90" s="14">
        <v>23.5</v>
      </c>
      <c r="M90" s="14">
        <v>7.5</v>
      </c>
      <c r="N90" s="14">
        <v>8</v>
      </c>
      <c r="O90" s="14">
        <v>3</v>
      </c>
      <c r="P90" s="14">
        <v>7</v>
      </c>
      <c r="Q90" s="14"/>
      <c r="R90" s="14">
        <v>6</v>
      </c>
      <c r="S90" s="29">
        <f t="shared" si="8"/>
        <v>12.765918470835304</v>
      </c>
    </row>
    <row r="91" spans="1:19" x14ac:dyDescent="0.3">
      <c r="A91" s="104"/>
      <c r="B91" s="104" t="s">
        <v>228</v>
      </c>
      <c r="C91" s="14">
        <v>998732</v>
      </c>
      <c r="D91" s="14">
        <v>542194</v>
      </c>
      <c r="E91" s="14">
        <v>284185</v>
      </c>
      <c r="F91" s="14">
        <v>119051.00000000001</v>
      </c>
      <c r="G91" s="14">
        <v>517221</v>
      </c>
      <c r="H91" s="14">
        <v>277634</v>
      </c>
      <c r="I91" s="14">
        <v>277535</v>
      </c>
      <c r="J91" s="14">
        <v>307331</v>
      </c>
      <c r="K91" s="14">
        <v>277816</v>
      </c>
      <c r="L91" s="14">
        <v>148359.35999999999</v>
      </c>
      <c r="M91" s="14">
        <v>317376</v>
      </c>
      <c r="N91" s="14">
        <v>171191</v>
      </c>
      <c r="O91" s="14">
        <v>157645</v>
      </c>
      <c r="P91" s="14">
        <v>272384</v>
      </c>
      <c r="Q91" s="14"/>
      <c r="R91" s="14">
        <v>311618</v>
      </c>
      <c r="S91" s="29">
        <f t="shared" si="8"/>
        <v>467090.98187540576</v>
      </c>
    </row>
    <row r="92" spans="1:19" x14ac:dyDescent="0.3">
      <c r="A92" s="104"/>
      <c r="B92" s="104" t="s">
        <v>210</v>
      </c>
      <c r="C92" s="14">
        <v>985540.36875913944</v>
      </c>
      <c r="D92" s="14">
        <v>539987.02072897064</v>
      </c>
      <c r="E92" s="14">
        <v>275356.0947499795</v>
      </c>
      <c r="F92" s="14">
        <v>113134.17374478528</v>
      </c>
      <c r="G92" s="14">
        <v>516160.12881028373</v>
      </c>
      <c r="H92" s="14">
        <v>281147.57139711588</v>
      </c>
      <c r="I92" s="14">
        <v>277478.42387282045</v>
      </c>
      <c r="J92" s="14">
        <v>306052.20584998914</v>
      </c>
      <c r="K92" s="14">
        <v>289550.05366083537</v>
      </c>
      <c r="L92" s="14">
        <v>143721.70411572524</v>
      </c>
      <c r="M92" s="14">
        <v>314969.46217774763</v>
      </c>
      <c r="N92" s="14">
        <v>169497.54139435088</v>
      </c>
      <c r="O92" s="14">
        <v>148210.54022093059</v>
      </c>
      <c r="P92" s="14">
        <v>276942.57047135616</v>
      </c>
      <c r="Q92" s="14"/>
      <c r="R92" s="14">
        <v>309873.74909941718</v>
      </c>
      <c r="S92" s="29">
        <f t="shared" si="8"/>
        <v>463806.53146493493</v>
      </c>
    </row>
    <row r="93" spans="1:19" x14ac:dyDescent="0.3">
      <c r="A93" s="104"/>
      <c r="B93" s="104" t="s">
        <v>229</v>
      </c>
      <c r="C93" s="53">
        <v>997272</v>
      </c>
      <c r="D93" s="53">
        <v>542194</v>
      </c>
      <c r="E93" s="53">
        <v>277250</v>
      </c>
      <c r="F93" s="53">
        <v>117591</v>
      </c>
      <c r="G93" s="53">
        <v>517221</v>
      </c>
      <c r="H93" s="53">
        <v>277634</v>
      </c>
      <c r="I93" s="53">
        <v>277535</v>
      </c>
      <c r="J93" s="53">
        <v>307211</v>
      </c>
      <c r="K93" s="53">
        <v>277816</v>
      </c>
      <c r="L93" s="53">
        <v>146139.35999999999</v>
      </c>
      <c r="M93" s="53">
        <v>317376</v>
      </c>
      <c r="N93" s="53">
        <v>171191</v>
      </c>
      <c r="O93" s="53">
        <v>157545</v>
      </c>
      <c r="P93" s="53">
        <v>272384</v>
      </c>
      <c r="Q93" s="53"/>
      <c r="R93" s="53">
        <v>311618</v>
      </c>
      <c r="S93" s="29">
        <f t="shared" si="8"/>
        <v>466305.90388077899</v>
      </c>
    </row>
    <row r="94" spans="1:19" x14ac:dyDescent="0.3">
      <c r="A94" s="104"/>
      <c r="B94" s="104" t="s">
        <v>230</v>
      </c>
      <c r="C94" s="53">
        <v>984053.05472722277</v>
      </c>
      <c r="D94" s="53">
        <v>539950.79436805565</v>
      </c>
      <c r="E94" s="53">
        <v>268601.11317961809</v>
      </c>
      <c r="F94" s="53">
        <v>111704.01085217658</v>
      </c>
      <c r="G94" s="53">
        <v>516105.09018423705</v>
      </c>
      <c r="H94" s="53">
        <v>281129.21663835511</v>
      </c>
      <c r="I94" s="53">
        <v>277461.98192738713</v>
      </c>
      <c r="J94" s="53">
        <v>305912.70568284718</v>
      </c>
      <c r="K94" s="53">
        <v>289526.88971022738</v>
      </c>
      <c r="L94" s="53">
        <v>141584.00198394165</v>
      </c>
      <c r="M94" s="53">
        <v>314949.57109348307</v>
      </c>
      <c r="N94" s="53">
        <v>169491.25208938683</v>
      </c>
      <c r="O94" s="53">
        <v>148106.84830457473</v>
      </c>
      <c r="P94" s="53">
        <v>276909.26762715576</v>
      </c>
      <c r="Q94" s="53"/>
      <c r="R94" s="53">
        <v>309838.39684134268</v>
      </c>
      <c r="S94" s="29">
        <f t="shared" si="8"/>
        <v>463009.2110821855</v>
      </c>
    </row>
    <row r="95" spans="1:19" x14ac:dyDescent="0.3">
      <c r="A95" s="104"/>
      <c r="B95" s="104" t="s">
        <v>231</v>
      </c>
      <c r="C95" s="53">
        <v>1112.4060234244284</v>
      </c>
      <c r="D95" s="53">
        <v>779.01436781609198</v>
      </c>
      <c r="E95" s="53">
        <v>1251.6930022573363</v>
      </c>
      <c r="F95" s="53">
        <v>971.82644628099172</v>
      </c>
      <c r="G95" s="53">
        <v>899.51478260869567</v>
      </c>
      <c r="H95" s="53">
        <v>833.73573573573572</v>
      </c>
      <c r="I95" s="53">
        <v>1007.3865698729583</v>
      </c>
      <c r="J95" s="53">
        <v>853.36388888888894</v>
      </c>
      <c r="K95" s="53">
        <v>1342.1062801932367</v>
      </c>
      <c r="L95" s="53">
        <v>1036.4493617021276</v>
      </c>
      <c r="M95" s="53">
        <v>829.74117647058824</v>
      </c>
      <c r="N95" s="53">
        <v>917.91420911528155</v>
      </c>
      <c r="O95" s="53">
        <v>1125.3214285714287</v>
      </c>
      <c r="P95" s="53">
        <v>756.62222222222226</v>
      </c>
      <c r="Q95" s="53"/>
      <c r="R95" s="53">
        <v>984.57503949447073</v>
      </c>
      <c r="S95" s="29">
        <f t="shared" si="8"/>
        <v>979.64222813176752</v>
      </c>
    </row>
    <row r="96" spans="1:19" x14ac:dyDescent="0.3">
      <c r="A96" s="104"/>
      <c r="B96" s="104" t="s">
        <v>232</v>
      </c>
      <c r="C96" s="53">
        <v>1097.6609645590884</v>
      </c>
      <c r="D96" s="53">
        <v>775.79137121847077</v>
      </c>
      <c r="E96" s="53">
        <v>1212.6461091630613</v>
      </c>
      <c r="F96" s="53">
        <v>923.17364340641802</v>
      </c>
      <c r="G96" s="53">
        <v>897.57406988562968</v>
      </c>
      <c r="H96" s="53">
        <v>844.23188179686224</v>
      </c>
      <c r="I96" s="53">
        <v>1007.121531496868</v>
      </c>
      <c r="J96" s="53">
        <v>849.75751578568656</v>
      </c>
      <c r="K96" s="53">
        <v>1398.680626619456</v>
      </c>
      <c r="L96" s="53">
        <v>1004.1418580421393</v>
      </c>
      <c r="M96" s="53">
        <v>823.39757148623028</v>
      </c>
      <c r="N96" s="53">
        <v>908.80027929966127</v>
      </c>
      <c r="O96" s="53">
        <v>1057.9060593183908</v>
      </c>
      <c r="P96" s="53">
        <v>769.19241007543269</v>
      </c>
      <c r="Q96" s="53"/>
      <c r="R96" s="53">
        <v>978.9522806993449</v>
      </c>
      <c r="S96" s="29">
        <f t="shared" si="8"/>
        <v>973.21203476476512</v>
      </c>
    </row>
    <row r="97" spans="1:19" x14ac:dyDescent="0.3">
      <c r="A97" s="104"/>
      <c r="B97" s="104" t="s">
        <v>233</v>
      </c>
      <c r="C97" s="26">
        <v>3.9375E-2</v>
      </c>
      <c r="D97" s="26">
        <v>3.8741666666666667E-2</v>
      </c>
      <c r="E97" s="26">
        <v>3.824166666666666E-2</v>
      </c>
      <c r="F97" s="26">
        <v>3.578944038584559E-2</v>
      </c>
      <c r="G97" s="26">
        <v>3.6927734370947728E-2</v>
      </c>
      <c r="H97" s="26">
        <v>3.9292191516527672E-2</v>
      </c>
      <c r="I97" s="26">
        <v>3.9108333333333335E-2</v>
      </c>
      <c r="J97" s="26">
        <v>3.9116666666666661E-2</v>
      </c>
      <c r="K97" s="26">
        <v>4.0274999999999998E-2</v>
      </c>
      <c r="L97" s="26">
        <v>3.7700000000000004E-2</v>
      </c>
      <c r="M97" s="26">
        <v>3.8949999999999999E-2</v>
      </c>
      <c r="N97" s="26">
        <v>3.9625E-2</v>
      </c>
      <c r="O97" s="26">
        <v>3.588750000000001E-2</v>
      </c>
      <c r="P97" s="26">
        <v>3.768320177350467E-2</v>
      </c>
      <c r="Q97" s="26"/>
      <c r="R97" s="26">
        <v>3.6291666666666673E-2</v>
      </c>
      <c r="S97" s="42">
        <f t="shared" si="8"/>
        <v>3.8463103842395423E-2</v>
      </c>
    </row>
    <row r="98" spans="1:19" x14ac:dyDescent="0.3">
      <c r="A98" s="104"/>
      <c r="B98" s="104" t="s">
        <v>234</v>
      </c>
      <c r="C98" s="15">
        <v>3.9860709358320427</v>
      </c>
      <c r="D98" s="15">
        <v>3.8765136376317617</v>
      </c>
      <c r="E98" s="15">
        <v>3.9247667527192585</v>
      </c>
      <c r="F98" s="15">
        <v>3.6703167977613225</v>
      </c>
      <c r="G98" s="15">
        <v>3.6925304641276027</v>
      </c>
      <c r="H98" s="15">
        <v>3.8848992882006614</v>
      </c>
      <c r="I98" s="15">
        <v>3.9129562754675584</v>
      </c>
      <c r="J98" s="15">
        <v>3.9183713336403736</v>
      </c>
      <c r="K98" s="15">
        <v>3.8164365574402557</v>
      </c>
      <c r="L98" s="15">
        <v>3.8904044969421041</v>
      </c>
      <c r="M98" s="15">
        <v>3.8948221567832655</v>
      </c>
      <c r="N98" s="15">
        <v>4.0160098748351931</v>
      </c>
      <c r="O98" s="15">
        <v>3.8137214408464626</v>
      </c>
      <c r="P98" s="15">
        <v>3.6291567536524791</v>
      </c>
      <c r="Q98" s="15"/>
      <c r="R98" s="15">
        <v>3.6578442778524862</v>
      </c>
      <c r="S98" s="43">
        <f t="shared" si="8"/>
        <v>3.8556327990448791</v>
      </c>
    </row>
    <row r="99" spans="1:19" x14ac:dyDescent="0.3">
      <c r="A99" s="104"/>
      <c r="B99" s="104" t="s">
        <v>235</v>
      </c>
      <c r="C99" s="26">
        <v>3.27E-2</v>
      </c>
      <c r="D99" s="26">
        <v>3.3633333333333335E-2</v>
      </c>
      <c r="E99" s="26">
        <v>3.2399999999999998E-2</v>
      </c>
      <c r="F99" s="26">
        <v>3.3551587102323095E-2</v>
      </c>
      <c r="G99" s="26">
        <v>3.4550825581676513E-2</v>
      </c>
      <c r="H99" s="26">
        <v>3.4034767653673061E-2</v>
      </c>
      <c r="I99" s="26">
        <v>3.3433333333333336E-2</v>
      </c>
      <c r="J99" s="26">
        <v>3.3383333333333341E-2</v>
      </c>
      <c r="K99" s="26">
        <v>3.5733333333333332E-2</v>
      </c>
      <c r="L99" s="26">
        <v>3.2558333333333335E-2</v>
      </c>
      <c r="M99" s="26">
        <v>3.3474999999999998E-2</v>
      </c>
      <c r="N99" s="26">
        <v>3.2525000000000005E-2</v>
      </c>
      <c r="O99" s="26">
        <v>3.1912500000000003E-2</v>
      </c>
      <c r="P99" s="26">
        <v>3.5965934328071381E-2</v>
      </c>
      <c r="Q99" s="26"/>
      <c r="R99" s="26">
        <v>3.4425000000000004E-2</v>
      </c>
      <c r="S99" s="42">
        <f t="shared" si="8"/>
        <v>3.3640978740437866E-2</v>
      </c>
    </row>
    <row r="100" spans="1:19" x14ac:dyDescent="0.3">
      <c r="A100" s="104"/>
      <c r="B100" s="104" t="s">
        <v>236</v>
      </c>
      <c r="C100" s="15">
        <v>3.3089876309237258</v>
      </c>
      <c r="D100" s="15">
        <v>3.3623299270211353</v>
      </c>
      <c r="E100" s="15">
        <v>3.3388359928432947</v>
      </c>
      <c r="F100" s="15">
        <v>3.4627249994389633</v>
      </c>
      <c r="G100" s="15">
        <v>3.4519093989432945</v>
      </c>
      <c r="H100" s="15">
        <v>3.3582470419649719</v>
      </c>
      <c r="I100" s="15">
        <v>3.3445863899867145</v>
      </c>
      <c r="J100" s="15">
        <v>3.3419498551215434</v>
      </c>
      <c r="K100" s="15">
        <v>3.3915808254358129</v>
      </c>
      <c r="L100" s="15">
        <v>3.3555666137361984</v>
      </c>
      <c r="M100" s="15">
        <v>3.3534157016274109</v>
      </c>
      <c r="N100" s="15">
        <v>3.2944106764407057</v>
      </c>
      <c r="O100" s="15">
        <v>3.3929027871459345</v>
      </c>
      <c r="P100" s="15">
        <v>3.4827653919669235</v>
      </c>
      <c r="Q100" s="15"/>
      <c r="R100" s="15">
        <v>3.4687977381883415</v>
      </c>
      <c r="S100" s="43">
        <f t="shared" si="8"/>
        <v>3.3724965876905824</v>
      </c>
    </row>
    <row r="101" spans="1:19" x14ac:dyDescent="0.3">
      <c r="A101" s="104"/>
      <c r="B101" s="104" t="s">
        <v>237</v>
      </c>
      <c r="C101" s="16">
        <v>84</v>
      </c>
      <c r="D101" s="16">
        <v>366</v>
      </c>
      <c r="E101" s="16">
        <v>97</v>
      </c>
      <c r="F101" s="16">
        <v>128</v>
      </c>
      <c r="G101" s="16">
        <v>0</v>
      </c>
      <c r="H101" s="16">
        <v>80</v>
      </c>
      <c r="I101" s="16">
        <v>55</v>
      </c>
      <c r="J101" s="16">
        <v>85</v>
      </c>
      <c r="K101" s="16">
        <v>40</v>
      </c>
      <c r="L101" s="16">
        <v>77</v>
      </c>
      <c r="M101" s="16">
        <v>275</v>
      </c>
      <c r="N101" s="16">
        <v>87</v>
      </c>
      <c r="O101" s="16">
        <v>220</v>
      </c>
      <c r="P101" s="16">
        <v>255</v>
      </c>
      <c r="Q101" s="16"/>
      <c r="R101" s="16">
        <v>92</v>
      </c>
      <c r="S101" s="44">
        <f t="shared" si="8"/>
        <v>129.58255177416689</v>
      </c>
    </row>
    <row r="102" spans="1:19" x14ac:dyDescent="0.3">
      <c r="A102" s="104"/>
      <c r="B102" s="104" t="s">
        <v>238</v>
      </c>
      <c r="C102" s="16">
        <v>84</v>
      </c>
      <c r="D102" s="16">
        <v>302</v>
      </c>
      <c r="E102" s="16">
        <v>86</v>
      </c>
      <c r="F102" s="16">
        <v>41</v>
      </c>
      <c r="G102" s="16">
        <v>0</v>
      </c>
      <c r="H102" s="16">
        <v>60</v>
      </c>
      <c r="I102" s="16">
        <v>45</v>
      </c>
      <c r="J102" s="16">
        <v>85</v>
      </c>
      <c r="K102" s="16">
        <v>40</v>
      </c>
      <c r="L102" s="16">
        <v>72</v>
      </c>
      <c r="M102" s="16">
        <v>95</v>
      </c>
      <c r="N102" s="16">
        <v>87</v>
      </c>
      <c r="O102" s="16">
        <v>120</v>
      </c>
      <c r="P102" s="16">
        <v>200</v>
      </c>
      <c r="Q102" s="16"/>
      <c r="R102" s="16">
        <v>92</v>
      </c>
      <c r="S102" s="44">
        <f t="shared" si="8"/>
        <v>100.62025158537459</v>
      </c>
    </row>
    <row r="103" spans="1:19" x14ac:dyDescent="0.3">
      <c r="A103" s="104"/>
      <c r="B103" s="104"/>
      <c r="C103" s="16"/>
      <c r="D103" s="16"/>
      <c r="E103" s="16"/>
      <c r="F103" s="16"/>
      <c r="G103" s="16"/>
      <c r="H103" s="16"/>
      <c r="I103" s="16"/>
      <c r="J103" s="16"/>
      <c r="K103" s="16"/>
      <c r="L103" s="16"/>
      <c r="M103" s="16"/>
      <c r="N103" s="16"/>
      <c r="O103" s="16"/>
      <c r="P103" s="16"/>
      <c r="Q103" s="16"/>
      <c r="R103" s="16"/>
      <c r="S103" s="44"/>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row>
    <row r="105" spans="1:19" x14ac:dyDescent="0.3">
      <c r="A105" s="104"/>
      <c r="B105" s="89" t="s">
        <v>186</v>
      </c>
      <c r="C105" s="60">
        <v>500</v>
      </c>
      <c r="D105" s="60">
        <v>500</v>
      </c>
      <c r="E105" s="60">
        <v>500</v>
      </c>
      <c r="F105" s="60">
        <v>500</v>
      </c>
      <c r="G105" s="60">
        <v>500</v>
      </c>
      <c r="H105" s="60">
        <v>500</v>
      </c>
      <c r="I105" s="60">
        <v>500</v>
      </c>
      <c r="J105" s="60">
        <v>500</v>
      </c>
      <c r="K105" s="60">
        <v>500</v>
      </c>
      <c r="L105" s="60">
        <v>500</v>
      </c>
      <c r="M105" s="60">
        <v>500</v>
      </c>
      <c r="N105" s="60">
        <v>500</v>
      </c>
      <c r="O105" s="60">
        <v>500</v>
      </c>
      <c r="P105" s="60">
        <v>500</v>
      </c>
      <c r="Q105" s="60"/>
      <c r="R105" s="60">
        <v>500</v>
      </c>
      <c r="S105" s="45">
        <f t="shared" ref="S105:S111" si="9">SUMPRODUCT(C105:R105,$C$92:$R$92)/SUM($C$92:$R$92)</f>
        <v>500.00000000000006</v>
      </c>
    </row>
    <row r="106" spans="1:19" x14ac:dyDescent="0.3">
      <c r="A106" s="104"/>
      <c r="B106" s="89" t="s">
        <v>731</v>
      </c>
      <c r="C106" s="60">
        <v>416.66666666666669</v>
      </c>
      <c r="D106" s="60">
        <v>416.66666666666669</v>
      </c>
      <c r="E106" s="60">
        <v>416.66666666666669</v>
      </c>
      <c r="F106" s="60">
        <v>416.66666666666669</v>
      </c>
      <c r="G106" s="60">
        <v>416.66666666666669</v>
      </c>
      <c r="H106" s="60">
        <v>416.66666666666669</v>
      </c>
      <c r="I106" s="60">
        <v>416.66666666666669</v>
      </c>
      <c r="J106" s="60">
        <v>416.66666666666669</v>
      </c>
      <c r="K106" s="60">
        <v>416.66666666666669</v>
      </c>
      <c r="L106" s="60">
        <v>416.66666666666669</v>
      </c>
      <c r="M106" s="60">
        <v>416.66666666666669</v>
      </c>
      <c r="N106" s="60">
        <v>416.66666666666669</v>
      </c>
      <c r="O106" s="60">
        <v>416.66666666666669</v>
      </c>
      <c r="P106" s="60">
        <v>416.66666666666669</v>
      </c>
      <c r="Q106" s="60"/>
      <c r="R106" s="60">
        <v>416.66666666666669</v>
      </c>
      <c r="S106" s="45">
        <f t="shared" si="9"/>
        <v>416.6666666666668</v>
      </c>
    </row>
    <row r="107" spans="1:19" x14ac:dyDescent="0.3">
      <c r="A107" s="104"/>
      <c r="B107" s="89" t="s">
        <v>96</v>
      </c>
      <c r="C107" s="60">
        <v>412.5</v>
      </c>
      <c r="D107" s="60">
        <v>412.5</v>
      </c>
      <c r="E107" s="60">
        <v>412.5</v>
      </c>
      <c r="F107" s="60">
        <v>412.5</v>
      </c>
      <c r="G107" s="60">
        <v>412.5</v>
      </c>
      <c r="H107" s="60">
        <v>412.5</v>
      </c>
      <c r="I107" s="60">
        <v>412.5</v>
      </c>
      <c r="J107" s="60">
        <v>412.5</v>
      </c>
      <c r="K107" s="60">
        <v>412.5</v>
      </c>
      <c r="L107" s="60">
        <v>412.5</v>
      </c>
      <c r="M107" s="60">
        <v>412.5</v>
      </c>
      <c r="N107" s="60">
        <v>412.5</v>
      </c>
      <c r="O107" s="60">
        <v>412.5</v>
      </c>
      <c r="P107" s="60">
        <v>412.5</v>
      </c>
      <c r="Q107" s="60"/>
      <c r="R107" s="60">
        <v>412.5</v>
      </c>
      <c r="S107" s="45">
        <f t="shared" si="9"/>
        <v>412.50000000000006</v>
      </c>
    </row>
    <row r="108" spans="1:19" x14ac:dyDescent="0.3">
      <c r="A108" s="104"/>
      <c r="B108" s="89" t="s">
        <v>95</v>
      </c>
      <c r="C108" s="60">
        <v>353.57142857142856</v>
      </c>
      <c r="D108" s="60">
        <v>353.57142857142856</v>
      </c>
      <c r="E108" s="60">
        <v>353.57142857142856</v>
      </c>
      <c r="F108" s="60">
        <v>353.57142857142856</v>
      </c>
      <c r="G108" s="60">
        <v>353.57142857142856</v>
      </c>
      <c r="H108" s="60">
        <v>353.57142857142856</v>
      </c>
      <c r="I108" s="60">
        <v>353.57142857142856</v>
      </c>
      <c r="J108" s="60">
        <v>353.57142857142856</v>
      </c>
      <c r="K108" s="60">
        <v>353.57142857142856</v>
      </c>
      <c r="L108" s="60">
        <v>353.57142857142856</v>
      </c>
      <c r="M108" s="60">
        <v>353.57142857142856</v>
      </c>
      <c r="N108" s="60">
        <v>353.57142857142856</v>
      </c>
      <c r="O108" s="60">
        <v>353.57142857142856</v>
      </c>
      <c r="P108" s="60">
        <v>353.57142857142856</v>
      </c>
      <c r="Q108" s="60"/>
      <c r="R108" s="60">
        <v>353.57142857142856</v>
      </c>
      <c r="S108" s="45">
        <f t="shared" si="9"/>
        <v>353.57142857142861</v>
      </c>
    </row>
    <row r="109" spans="1:19" x14ac:dyDescent="0.3">
      <c r="A109" s="104"/>
      <c r="B109" s="89" t="s">
        <v>94</v>
      </c>
      <c r="C109" s="60">
        <v>189.53125</v>
      </c>
      <c r="D109" s="60">
        <v>189.53125</v>
      </c>
      <c r="E109" s="60">
        <v>189.53125</v>
      </c>
      <c r="F109" s="60">
        <v>189.53125</v>
      </c>
      <c r="G109" s="60">
        <v>189.53125</v>
      </c>
      <c r="H109" s="60">
        <v>189.53125</v>
      </c>
      <c r="I109" s="60">
        <v>189.53125</v>
      </c>
      <c r="J109" s="60">
        <v>189.53125</v>
      </c>
      <c r="K109" s="60">
        <v>189.53125</v>
      </c>
      <c r="L109" s="60">
        <v>189.53125</v>
      </c>
      <c r="M109" s="60">
        <v>189.53125</v>
      </c>
      <c r="N109" s="60">
        <v>189.53125</v>
      </c>
      <c r="O109" s="60">
        <v>189.53125</v>
      </c>
      <c r="P109" s="60">
        <v>189.53125</v>
      </c>
      <c r="Q109" s="60"/>
      <c r="R109" s="60">
        <v>189.53125</v>
      </c>
      <c r="S109" s="45">
        <f t="shared" si="9"/>
        <v>189.53125</v>
      </c>
    </row>
    <row r="110" spans="1:19" x14ac:dyDescent="0.3">
      <c r="A110" s="89"/>
      <c r="B110" s="89" t="s">
        <v>188</v>
      </c>
      <c r="C110" s="60">
        <v>160.30000000000001</v>
      </c>
      <c r="D110" s="60">
        <v>160.30000000000001</v>
      </c>
      <c r="E110" s="60">
        <v>160.30000000000001</v>
      </c>
      <c r="F110" s="60">
        <v>160.30000000000001</v>
      </c>
      <c r="G110" s="60">
        <v>160.30000000000001</v>
      </c>
      <c r="H110" s="60">
        <v>160.30000000000001</v>
      </c>
      <c r="I110" s="60">
        <v>160.30000000000001</v>
      </c>
      <c r="J110" s="60">
        <v>160.30000000000001</v>
      </c>
      <c r="K110" s="60">
        <v>160.30000000000001</v>
      </c>
      <c r="L110" s="60">
        <v>160.30000000000001</v>
      </c>
      <c r="M110" s="60">
        <v>160.30000000000001</v>
      </c>
      <c r="N110" s="60">
        <v>160.30000000000001</v>
      </c>
      <c r="O110" s="60">
        <v>160.30000000000001</v>
      </c>
      <c r="P110" s="60">
        <v>160.30000000000001</v>
      </c>
      <c r="Q110" s="60"/>
      <c r="R110" s="60">
        <v>160.30000000000001</v>
      </c>
      <c r="S110" s="45">
        <f t="shared" si="9"/>
        <v>160.30000000000007</v>
      </c>
    </row>
    <row r="111" spans="1:19" x14ac:dyDescent="0.3">
      <c r="A111" s="89"/>
      <c r="B111" s="89" t="s">
        <v>239</v>
      </c>
      <c r="C111" s="60">
        <v>787.25</v>
      </c>
      <c r="D111" s="60">
        <v>787.25</v>
      </c>
      <c r="E111" s="60">
        <v>787.25</v>
      </c>
      <c r="F111" s="60">
        <v>787.25</v>
      </c>
      <c r="G111" s="60">
        <v>787.25</v>
      </c>
      <c r="H111" s="60">
        <v>787.25</v>
      </c>
      <c r="I111" s="60">
        <v>787.25</v>
      </c>
      <c r="J111" s="60">
        <v>787.25</v>
      </c>
      <c r="K111" s="60">
        <v>787.25</v>
      </c>
      <c r="L111" s="60">
        <v>787.25</v>
      </c>
      <c r="M111" s="60">
        <v>787.25</v>
      </c>
      <c r="N111" s="60">
        <v>787.25</v>
      </c>
      <c r="O111" s="60">
        <v>787.25</v>
      </c>
      <c r="P111" s="60">
        <v>787.25</v>
      </c>
      <c r="Q111" s="60"/>
      <c r="R111" s="60">
        <v>787.25</v>
      </c>
      <c r="S111" s="45">
        <f t="shared" si="9"/>
        <v>787.25</v>
      </c>
    </row>
    <row r="112" spans="1:19" x14ac:dyDescent="0.3">
      <c r="A112" s="89"/>
      <c r="B112" s="89"/>
      <c r="C112" s="16"/>
      <c r="D112" s="7"/>
      <c r="E112" s="7"/>
      <c r="F112" s="7"/>
      <c r="G112" s="7"/>
      <c r="H112" s="7"/>
      <c r="I112" s="7"/>
      <c r="J112" s="7"/>
      <c r="K112" s="7"/>
      <c r="L112" s="7"/>
      <c r="M112" s="7"/>
      <c r="N112" s="7"/>
      <c r="O112" s="7"/>
      <c r="P112" s="7"/>
      <c r="Q112" s="7"/>
      <c r="R112" s="7"/>
      <c r="S112" s="35"/>
    </row>
    <row r="113" spans="1:19" x14ac:dyDescent="0.3">
      <c r="A113" s="95" t="s">
        <v>223</v>
      </c>
      <c r="B113" s="96"/>
      <c r="C113" s="7"/>
      <c r="D113" s="7"/>
      <c r="E113" s="7"/>
      <c r="F113" s="7"/>
      <c r="G113" s="7"/>
      <c r="H113" s="7"/>
      <c r="I113" s="7"/>
      <c r="J113" s="7"/>
      <c r="K113" s="7"/>
      <c r="L113" s="7"/>
      <c r="M113" s="7"/>
      <c r="N113" s="7"/>
      <c r="O113" s="7"/>
      <c r="P113" s="7"/>
      <c r="Q113" s="7"/>
      <c r="R113" s="7"/>
      <c r="S113" s="35"/>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row>
    <row r="115" spans="1:19" x14ac:dyDescent="0.3">
      <c r="A115" s="105"/>
      <c r="B115" s="97" t="s">
        <v>241</v>
      </c>
      <c r="C115" s="18">
        <v>257.66860865074239</v>
      </c>
      <c r="D115" s="18">
        <v>131.84610338557502</v>
      </c>
      <c r="E115" s="18">
        <v>67.807571981217393</v>
      </c>
      <c r="F115" s="18">
        <v>80.335316545454532</v>
      </c>
      <c r="G115" s="18">
        <v>0</v>
      </c>
      <c r="H115" s="18">
        <v>57.719438815789474</v>
      </c>
      <c r="I115" s="18">
        <v>34.467195141428569</v>
      </c>
      <c r="J115" s="18">
        <v>197.59962885682575</v>
      </c>
      <c r="K115" s="18">
        <v>377.06478116197184</v>
      </c>
      <c r="L115" s="18">
        <v>75.759367943787879</v>
      </c>
      <c r="M115" s="18">
        <v>75.365239886734699</v>
      </c>
      <c r="N115" s="18">
        <v>49.267420574886536</v>
      </c>
      <c r="O115" s="18">
        <v>37.558217040169133</v>
      </c>
      <c r="P115" s="18">
        <v>158.28586674803336</v>
      </c>
      <c r="Q115" s="18"/>
      <c r="R115" s="18">
        <v>82.517441441441449</v>
      </c>
      <c r="S115" s="43">
        <f t="shared" ref="S115:S118" si="10">SUMPRODUCT(C115:R115,$C$92:$R$92)/SUM($C$92:$R$92)</f>
        <v>134.66950227656372</v>
      </c>
    </row>
    <row r="116" spans="1:19" x14ac:dyDescent="0.3">
      <c r="A116" s="105"/>
      <c r="B116" s="97" t="s">
        <v>242</v>
      </c>
      <c r="C116" s="18">
        <v>4940.2543576500966</v>
      </c>
      <c r="D116" s="18">
        <v>3501.2729044834305</v>
      </c>
      <c r="E116" s="18">
        <v>2058.782608695652</v>
      </c>
      <c r="F116" s="18">
        <v>3877.4125874125875</v>
      </c>
      <c r="G116" s="18">
        <v>1882.8171206225682</v>
      </c>
      <c r="H116" s="18">
        <v>5243.7171052631584</v>
      </c>
      <c r="I116" s="18">
        <v>3219.0357142857142</v>
      </c>
      <c r="J116" s="18">
        <v>5512.9744728079913</v>
      </c>
      <c r="K116" s="18">
        <v>5238.0088028169012</v>
      </c>
      <c r="L116" s="18">
        <v>2769.535984848485</v>
      </c>
      <c r="M116" s="18">
        <v>4217</v>
      </c>
      <c r="N116" s="18">
        <v>1775.7095310136158</v>
      </c>
      <c r="O116" s="18">
        <v>1957.6892177589853</v>
      </c>
      <c r="P116" s="18">
        <v>2203.400476758045</v>
      </c>
      <c r="Q116" s="18"/>
      <c r="R116" s="18">
        <v>4277.2329472329475</v>
      </c>
      <c r="S116" s="43">
        <f t="shared" si="10"/>
        <v>3751.5547211919566</v>
      </c>
    </row>
    <row r="117" spans="1:19" x14ac:dyDescent="0.3">
      <c r="A117" s="105"/>
      <c r="B117" s="97" t="s">
        <v>243</v>
      </c>
      <c r="C117" s="18">
        <v>265.3602089089735</v>
      </c>
      <c r="D117" s="18">
        <v>1401.9051079954777</v>
      </c>
      <c r="E117" s="18">
        <v>380.83164781252179</v>
      </c>
      <c r="F117" s="18">
        <v>191.04694835664333</v>
      </c>
      <c r="G117" s="18">
        <v>0</v>
      </c>
      <c r="H117" s="18">
        <v>240.49766173245612</v>
      </c>
      <c r="I117" s="18">
        <v>130.88435016428571</v>
      </c>
      <c r="J117" s="18">
        <v>44.633249500554932</v>
      </c>
      <c r="K117" s="18">
        <v>295.35100352112676</v>
      </c>
      <c r="L117" s="18">
        <v>1207.5001292315151</v>
      </c>
      <c r="M117" s="18">
        <v>2.7707808781887753</v>
      </c>
      <c r="N117" s="18">
        <v>174.07821936459908</v>
      </c>
      <c r="O117" s="18">
        <v>74.217067975687101</v>
      </c>
      <c r="P117" s="18">
        <v>0</v>
      </c>
      <c r="Q117" s="18"/>
      <c r="R117" s="18">
        <v>183.78884684684684</v>
      </c>
      <c r="S117" s="43">
        <f t="shared" si="10"/>
        <v>327.42955533158442</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0"/>
        <v>0</v>
      </c>
    </row>
    <row r="119" spans="1:19" x14ac:dyDescent="0.3">
      <c r="A119" s="105"/>
      <c r="B119" s="97" t="s">
        <v>241</v>
      </c>
      <c r="C119" s="18">
        <v>0</v>
      </c>
      <c r="D119" s="18">
        <v>0</v>
      </c>
      <c r="E119" s="18">
        <v>0</v>
      </c>
      <c r="F119" s="18">
        <v>0</v>
      </c>
      <c r="G119" s="18">
        <v>0</v>
      </c>
      <c r="H119" s="18">
        <v>0</v>
      </c>
      <c r="I119" s="18">
        <v>0</v>
      </c>
      <c r="J119" s="18">
        <v>0</v>
      </c>
      <c r="K119" s="18">
        <v>0</v>
      </c>
      <c r="L119" s="18">
        <v>0</v>
      </c>
      <c r="M119" s="18">
        <v>1.1896437563775506</v>
      </c>
      <c r="N119" s="18">
        <v>2.8674735249621786</v>
      </c>
      <c r="O119" s="18">
        <v>0</v>
      </c>
      <c r="P119" s="18">
        <v>0</v>
      </c>
      <c r="Q119" s="18"/>
      <c r="R119" s="18">
        <v>0</v>
      </c>
      <c r="S119" s="43"/>
    </row>
    <row r="120" spans="1:19" x14ac:dyDescent="0.3">
      <c r="A120" s="105"/>
      <c r="B120" s="97" t="s">
        <v>242</v>
      </c>
      <c r="C120" s="18">
        <v>2203.9089735313105</v>
      </c>
      <c r="D120" s="18">
        <v>170</v>
      </c>
      <c r="E120" s="18">
        <v>0</v>
      </c>
      <c r="F120" s="18">
        <v>193.00699300699301</v>
      </c>
      <c r="G120" s="18">
        <v>3852.6919584954603</v>
      </c>
      <c r="H120" s="18">
        <v>0</v>
      </c>
      <c r="I120" s="18">
        <v>671.21428571428567</v>
      </c>
      <c r="J120" s="18">
        <v>0</v>
      </c>
      <c r="K120" s="18">
        <v>90</v>
      </c>
      <c r="L120" s="18">
        <v>278.43181818181819</v>
      </c>
      <c r="M120" s="18">
        <v>263.54336734693879</v>
      </c>
      <c r="N120" s="18">
        <v>1993.2829046898639</v>
      </c>
      <c r="O120" s="18">
        <v>1609.2621564482029</v>
      </c>
      <c r="P120" s="18">
        <v>3800</v>
      </c>
      <c r="Q120" s="18"/>
      <c r="R120" s="18">
        <v>0</v>
      </c>
      <c r="S120" s="43">
        <f t="shared" ref="S120:S123" si="11">SUMPRODUCT(C120:R120,$C$92:$R$92)/SUM($C$92:$R$92)</f>
        <v>1260.8806697778737</v>
      </c>
    </row>
    <row r="121" spans="1:19" x14ac:dyDescent="0.3">
      <c r="A121" s="105"/>
      <c r="B121" s="97" t="s">
        <v>243</v>
      </c>
      <c r="C121" s="18">
        <v>0</v>
      </c>
      <c r="D121" s="18">
        <v>359.53670175438594</v>
      </c>
      <c r="E121" s="18">
        <v>0</v>
      </c>
      <c r="F121" s="18">
        <v>0</v>
      </c>
      <c r="G121" s="18">
        <v>0</v>
      </c>
      <c r="H121" s="18">
        <v>34.981478070175442</v>
      </c>
      <c r="I121" s="18">
        <v>110.83568633714285</v>
      </c>
      <c r="J121" s="18">
        <v>0</v>
      </c>
      <c r="K121" s="18">
        <v>0</v>
      </c>
      <c r="L121" s="18">
        <v>166.80961749090909</v>
      </c>
      <c r="M121" s="18">
        <v>70.607997580102037</v>
      </c>
      <c r="N121" s="18">
        <v>79.484771860816949</v>
      </c>
      <c r="O121" s="18">
        <v>80.522958357293874</v>
      </c>
      <c r="P121" s="18">
        <v>543.72819086722279</v>
      </c>
      <c r="Q121" s="18"/>
      <c r="R121" s="18">
        <v>0</v>
      </c>
      <c r="S121" s="43">
        <f t="shared" si="11"/>
        <v>92.354769742175648</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1"/>
        <v>0</v>
      </c>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c r="R123" s="18">
        <v>0</v>
      </c>
      <c r="S123" s="43">
        <f t="shared" si="11"/>
        <v>0</v>
      </c>
    </row>
    <row r="124" spans="1:19" x14ac:dyDescent="0.3">
      <c r="A124" s="105"/>
      <c r="B124" s="97" t="s">
        <v>242</v>
      </c>
      <c r="C124" s="18">
        <v>2881.500322788896</v>
      </c>
      <c r="D124" s="18">
        <v>0</v>
      </c>
      <c r="E124" s="18">
        <v>82.017391304347825</v>
      </c>
      <c r="F124" s="18">
        <v>45.734265734265733</v>
      </c>
      <c r="G124" s="18">
        <v>756</v>
      </c>
      <c r="H124" s="18">
        <v>0</v>
      </c>
      <c r="I124" s="18">
        <v>0</v>
      </c>
      <c r="J124" s="18">
        <v>989.18756936736963</v>
      </c>
      <c r="K124" s="18">
        <v>268.9401408450704</v>
      </c>
      <c r="L124" s="18">
        <v>0</v>
      </c>
      <c r="M124" s="18">
        <v>480</v>
      </c>
      <c r="N124" s="18">
        <v>0</v>
      </c>
      <c r="O124" s="18">
        <v>0</v>
      </c>
      <c r="P124" s="18">
        <v>32.789034564958286</v>
      </c>
      <c r="Q124" s="18"/>
      <c r="R124" s="18">
        <v>0</v>
      </c>
      <c r="S124" s="43"/>
    </row>
    <row r="125" spans="1:19" x14ac:dyDescent="0.3">
      <c r="A125" s="105"/>
      <c r="B125" s="97" t="s">
        <v>243</v>
      </c>
      <c r="C125" s="18">
        <v>0</v>
      </c>
      <c r="D125" s="18">
        <v>0</v>
      </c>
      <c r="E125" s="18">
        <v>0</v>
      </c>
      <c r="F125" s="18">
        <v>0</v>
      </c>
      <c r="G125" s="18">
        <v>0</v>
      </c>
      <c r="H125" s="18">
        <v>0</v>
      </c>
      <c r="I125" s="18">
        <v>0</v>
      </c>
      <c r="J125" s="18">
        <v>412.0992259711432</v>
      </c>
      <c r="K125" s="18">
        <v>0</v>
      </c>
      <c r="L125" s="18">
        <v>0</v>
      </c>
      <c r="M125" s="18">
        <v>0</v>
      </c>
      <c r="N125" s="18">
        <v>0</v>
      </c>
      <c r="O125" s="18">
        <v>0</v>
      </c>
      <c r="P125" s="18">
        <v>0</v>
      </c>
      <c r="Q125" s="18"/>
      <c r="R125" s="18">
        <v>0</v>
      </c>
      <c r="S125" s="43">
        <f t="shared" ref="S125:S143" si="12">SUMPRODUCT(C125:R125,$C$92:$R$92)/SUM($C$92:$R$92)</f>
        <v>25.491819525315492</v>
      </c>
    </row>
    <row r="126" spans="1:19" x14ac:dyDescent="0.3">
      <c r="A126" s="105"/>
      <c r="B126" s="107" t="s">
        <v>246</v>
      </c>
      <c r="C126" s="19">
        <v>10548.692471530019</v>
      </c>
      <c r="D126" s="19">
        <v>5564.5608176188689</v>
      </c>
      <c r="E126" s="19">
        <v>2589.4392197937386</v>
      </c>
      <c r="F126" s="19">
        <v>4387.5361110559443</v>
      </c>
      <c r="G126" s="19">
        <v>6491.5090791180282</v>
      </c>
      <c r="H126" s="19">
        <v>5576.9156838815798</v>
      </c>
      <c r="I126" s="19">
        <v>4166.4372316428571</v>
      </c>
      <c r="J126" s="19">
        <v>7156.4941465038837</v>
      </c>
      <c r="K126" s="19">
        <v>6269.36472834507</v>
      </c>
      <c r="L126" s="19">
        <v>4498.036917696515</v>
      </c>
      <c r="M126" s="19">
        <v>5110.4770294483415</v>
      </c>
      <c r="N126" s="19">
        <v>4074.6903210287446</v>
      </c>
      <c r="O126" s="19">
        <v>3759.2496175803381</v>
      </c>
      <c r="P126" s="19">
        <v>6738.2035689382601</v>
      </c>
      <c r="Q126" s="19"/>
      <c r="R126" s="19">
        <v>4543.5392355212362</v>
      </c>
      <c r="S126" s="43">
        <f t="shared" si="12"/>
        <v>6360.3361822750376</v>
      </c>
    </row>
    <row r="127" spans="1:19" x14ac:dyDescent="0.3">
      <c r="A127" s="105"/>
      <c r="B127" s="108" t="s">
        <v>247</v>
      </c>
      <c r="C127" s="20">
        <v>3.51623082384334</v>
      </c>
      <c r="D127" s="20">
        <v>1.8548536058729563</v>
      </c>
      <c r="E127" s="20">
        <v>0.86314640659791286</v>
      </c>
      <c r="F127" s="20">
        <v>1.4625120370186482</v>
      </c>
      <c r="G127" s="20">
        <v>2.1638363597060093</v>
      </c>
      <c r="H127" s="20">
        <v>1.8589718946271931</v>
      </c>
      <c r="I127" s="20">
        <v>1.3888124105476189</v>
      </c>
      <c r="J127" s="20">
        <v>2.385498048834628</v>
      </c>
      <c r="K127" s="20">
        <v>2.0897882427816898</v>
      </c>
      <c r="L127" s="20">
        <v>1.4993456392321718</v>
      </c>
      <c r="M127" s="20">
        <v>1.7034923431494471</v>
      </c>
      <c r="N127" s="20">
        <v>1.3582301070095815</v>
      </c>
      <c r="O127" s="20">
        <v>1.2530832058601127</v>
      </c>
      <c r="P127" s="20">
        <v>2.2460678563127532</v>
      </c>
      <c r="Q127" s="20"/>
      <c r="R127" s="20">
        <v>1.5145130785070786</v>
      </c>
      <c r="S127" s="43">
        <f t="shared" si="12"/>
        <v>2.1201120607583461</v>
      </c>
    </row>
    <row r="128" spans="1:19" ht="17.25" thickBot="1" x14ac:dyDescent="0.35">
      <c r="A128" s="89"/>
      <c r="B128" s="108" t="s">
        <v>248</v>
      </c>
      <c r="C128" s="21">
        <v>93.427727788920294</v>
      </c>
      <c r="D128" s="21">
        <v>97.040366423748864</v>
      </c>
      <c r="E128" s="21">
        <v>106.33811855677112</v>
      </c>
      <c r="F128" s="21">
        <v>25.785354440662914</v>
      </c>
      <c r="G128" s="21">
        <v>79.513118216328834</v>
      </c>
      <c r="H128" s="21">
        <v>50.412734804237679</v>
      </c>
      <c r="I128" s="21">
        <v>66.59848893569162</v>
      </c>
      <c r="J128" s="21">
        <v>42.765661451634507</v>
      </c>
      <c r="K128" s="21">
        <v>46.184911264090417</v>
      </c>
      <c r="L128" s="21">
        <v>31.952095268556935</v>
      </c>
      <c r="M128" s="21">
        <v>61.632106036830677</v>
      </c>
      <c r="N128" s="21">
        <v>41.597649892460417</v>
      </c>
      <c r="O128" s="21">
        <v>39.425565019097384</v>
      </c>
      <c r="P128" s="21">
        <v>41.10035674018588</v>
      </c>
      <c r="Q128" s="21"/>
      <c r="R128" s="21">
        <v>68.200962517685483</v>
      </c>
      <c r="S128" s="43">
        <f t="shared" si="12"/>
        <v>69.982286311733844</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2"/>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2"/>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2"/>
        <v>0</v>
      </c>
    </row>
    <row r="132" spans="1:19" x14ac:dyDescent="0.3">
      <c r="A132" s="89"/>
      <c r="B132" s="97" t="s">
        <v>241</v>
      </c>
      <c r="C132" s="17">
        <v>35.523408650742411</v>
      </c>
      <c r="D132" s="17">
        <v>31.038685785575041</v>
      </c>
      <c r="E132" s="17">
        <v>20.023733021217392</v>
      </c>
      <c r="F132" s="17">
        <v>24.830529545454542</v>
      </c>
      <c r="G132" s="17">
        <v>0</v>
      </c>
      <c r="H132" s="17">
        <v>5.9358388157894737</v>
      </c>
      <c r="I132" s="17">
        <v>3.2503287214285717</v>
      </c>
      <c r="J132" s="17">
        <v>58.474028856825754</v>
      </c>
      <c r="K132" s="17">
        <v>72.464881161971832</v>
      </c>
      <c r="L132" s="17">
        <v>26.906542403787881</v>
      </c>
      <c r="M132" s="17">
        <v>16.179155086734692</v>
      </c>
      <c r="N132" s="17">
        <v>8.6024205748865352</v>
      </c>
      <c r="O132" s="17">
        <v>6.4756270401691349</v>
      </c>
      <c r="P132" s="17">
        <v>63.667914748033368</v>
      </c>
      <c r="Q132" s="17"/>
      <c r="R132" s="17">
        <v>5.561441441441441</v>
      </c>
      <c r="S132" s="43">
        <f t="shared" si="12"/>
        <v>26.735811254559579</v>
      </c>
    </row>
    <row r="133" spans="1:19" x14ac:dyDescent="0.3">
      <c r="A133" s="89"/>
      <c r="B133" s="97" t="s">
        <v>242</v>
      </c>
      <c r="C133" s="17">
        <v>494.25435765009684</v>
      </c>
      <c r="D133" s="17">
        <v>585.27290448343069</v>
      </c>
      <c r="E133" s="17">
        <v>415.78260869565219</v>
      </c>
      <c r="F133" s="17">
        <v>1337.4125874125873</v>
      </c>
      <c r="G133" s="17">
        <v>5.817120622568094</v>
      </c>
      <c r="H133" s="17">
        <v>763.71710526315792</v>
      </c>
      <c r="I133" s="17">
        <v>98.035714285714278</v>
      </c>
      <c r="J133" s="17">
        <v>1822.9744728079911</v>
      </c>
      <c r="K133" s="17">
        <v>1465.0088028169014</v>
      </c>
      <c r="L133" s="17">
        <v>314.53598484848487</v>
      </c>
      <c r="M133" s="17">
        <v>0</v>
      </c>
      <c r="N133" s="17">
        <v>371.70953101361579</v>
      </c>
      <c r="O133" s="17">
        <v>83.689217758985208</v>
      </c>
      <c r="P133" s="17">
        <v>2136.400476758045</v>
      </c>
      <c r="Q133" s="17"/>
      <c r="R133" s="17">
        <v>1197.2329472329473</v>
      </c>
      <c r="S133" s="43">
        <f t="shared" si="12"/>
        <v>683.00463051953773</v>
      </c>
    </row>
    <row r="134" spans="1:19" x14ac:dyDescent="0.3">
      <c r="A134" s="89"/>
      <c r="B134" s="97" t="s">
        <v>243</v>
      </c>
      <c r="C134" s="17">
        <v>36.583808908973531</v>
      </c>
      <c r="D134" s="17">
        <v>330.03093023547757</v>
      </c>
      <c r="E134" s="17">
        <v>112.46046745252175</v>
      </c>
      <c r="F134" s="17">
        <v>59.049955856643351</v>
      </c>
      <c r="G134" s="17">
        <v>0</v>
      </c>
      <c r="H134" s="17">
        <v>24.732661732456137</v>
      </c>
      <c r="I134" s="17">
        <v>12.342668464285714</v>
      </c>
      <c r="J134" s="17">
        <v>13.207949500554937</v>
      </c>
      <c r="K134" s="17">
        <v>56.76100352112676</v>
      </c>
      <c r="L134" s="17">
        <v>428.85327995151516</v>
      </c>
      <c r="M134" s="17">
        <v>0.5948218781887753</v>
      </c>
      <c r="N134" s="17">
        <v>30.395219364599097</v>
      </c>
      <c r="O134" s="17">
        <v>12.796189225687105</v>
      </c>
      <c r="P134" s="17">
        <v>0</v>
      </c>
      <c r="Q134" s="17"/>
      <c r="R134" s="17">
        <v>12.386846846846847</v>
      </c>
      <c r="S134" s="43">
        <f t="shared" si="12"/>
        <v>71.848660795333757</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x14ac:dyDescent="0.3">
      <c r="A136" s="89"/>
      <c r="B136" s="97" t="s">
        <v>241</v>
      </c>
      <c r="C136" s="17">
        <v>0</v>
      </c>
      <c r="D136" s="17">
        <v>0</v>
      </c>
      <c r="E136" s="17">
        <v>0</v>
      </c>
      <c r="F136" s="17">
        <v>0</v>
      </c>
      <c r="G136" s="17">
        <v>0</v>
      </c>
      <c r="H136" s="17">
        <v>0</v>
      </c>
      <c r="I136" s="17">
        <v>0</v>
      </c>
      <c r="J136" s="17">
        <v>0</v>
      </c>
      <c r="K136" s="17">
        <v>0</v>
      </c>
      <c r="L136" s="17">
        <v>0</v>
      </c>
      <c r="M136" s="17">
        <v>1.1896437563775506</v>
      </c>
      <c r="N136" s="17">
        <v>2.8674735249621786</v>
      </c>
      <c r="O136" s="17">
        <v>0</v>
      </c>
      <c r="P136" s="17">
        <v>0</v>
      </c>
      <c r="Q136" s="17"/>
      <c r="R136" s="17">
        <v>0</v>
      </c>
      <c r="S136" s="43">
        <f t="shared" si="12"/>
        <v>0.17396867315981043</v>
      </c>
    </row>
    <row r="137" spans="1:19" x14ac:dyDescent="0.3">
      <c r="A137" s="89"/>
      <c r="B137" s="97" t="s">
        <v>242</v>
      </c>
      <c r="C137" s="17">
        <v>608.90897353131049</v>
      </c>
      <c r="D137" s="17">
        <v>0</v>
      </c>
      <c r="E137" s="17">
        <v>0</v>
      </c>
      <c r="F137" s="17">
        <v>118.006993006993</v>
      </c>
      <c r="G137" s="17">
        <v>359.69195849546048</v>
      </c>
      <c r="H137" s="17">
        <v>0</v>
      </c>
      <c r="I137" s="17">
        <v>78.214285714285708</v>
      </c>
      <c r="J137" s="17">
        <v>0</v>
      </c>
      <c r="K137" s="17">
        <v>0</v>
      </c>
      <c r="L137" s="17">
        <v>134.43181818181819</v>
      </c>
      <c r="M137" s="17">
        <v>1.5433673469387754</v>
      </c>
      <c r="N137" s="17">
        <v>113.28290468986386</v>
      </c>
      <c r="O137" s="17">
        <v>592.26215644820297</v>
      </c>
      <c r="P137" s="17">
        <v>0</v>
      </c>
      <c r="Q137" s="17"/>
      <c r="R137" s="17">
        <v>0</v>
      </c>
      <c r="S137" s="43">
        <f t="shared" si="12"/>
        <v>191.5271717930824</v>
      </c>
    </row>
    <row r="138" spans="1:19" x14ac:dyDescent="0.3">
      <c r="A138" s="89"/>
      <c r="B138" s="97" t="s">
        <v>243</v>
      </c>
      <c r="C138" s="17">
        <v>0</v>
      </c>
      <c r="D138" s="17">
        <v>84.640701754385958</v>
      </c>
      <c r="E138" s="17">
        <v>0</v>
      </c>
      <c r="F138" s="17">
        <v>0</v>
      </c>
      <c r="G138" s="17">
        <v>0</v>
      </c>
      <c r="H138" s="17">
        <v>3.5974780701754385</v>
      </c>
      <c r="I138" s="17">
        <v>10.452037457142856</v>
      </c>
      <c r="J138" s="17">
        <v>0</v>
      </c>
      <c r="K138" s="17">
        <v>0</v>
      </c>
      <c r="L138" s="17">
        <v>59.243763090909091</v>
      </c>
      <c r="M138" s="17">
        <v>15.157886380102038</v>
      </c>
      <c r="N138" s="17">
        <v>13.878571860816946</v>
      </c>
      <c r="O138" s="17">
        <v>13.88342385729387</v>
      </c>
      <c r="P138" s="17">
        <v>218.70581886722286</v>
      </c>
      <c r="Q138" s="17"/>
      <c r="R138" s="17">
        <v>0</v>
      </c>
      <c r="S138" s="43">
        <f t="shared" si="12"/>
        <v>25.847653418838288</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c r="R140" s="17">
        <v>0</v>
      </c>
      <c r="S140" s="43">
        <f t="shared" si="12"/>
        <v>0</v>
      </c>
    </row>
    <row r="141" spans="1:19" x14ac:dyDescent="0.3">
      <c r="A141" s="89"/>
      <c r="B141" s="104" t="s">
        <v>242</v>
      </c>
      <c r="C141" s="17">
        <v>125.50032278889606</v>
      </c>
      <c r="D141" s="17">
        <v>0</v>
      </c>
      <c r="E141" s="17">
        <v>82.017391304347825</v>
      </c>
      <c r="F141" s="17">
        <v>15.734265734265733</v>
      </c>
      <c r="G141" s="17">
        <v>0</v>
      </c>
      <c r="H141" s="17">
        <v>0</v>
      </c>
      <c r="I141" s="17">
        <v>0</v>
      </c>
      <c r="J141" s="17">
        <v>56.187569367369591</v>
      </c>
      <c r="K141" s="17">
        <v>12.940140845070424</v>
      </c>
      <c r="L141" s="17">
        <v>0</v>
      </c>
      <c r="M141" s="17">
        <v>0</v>
      </c>
      <c r="N141" s="17">
        <v>0</v>
      </c>
      <c r="O141" s="17">
        <v>0</v>
      </c>
      <c r="P141" s="17">
        <v>2.7890345649582837</v>
      </c>
      <c r="Q141" s="17"/>
      <c r="R141" s="17">
        <v>0</v>
      </c>
      <c r="S141" s="43">
        <f t="shared" si="12"/>
        <v>34.312497996702319</v>
      </c>
    </row>
    <row r="142" spans="1:19" x14ac:dyDescent="0.3">
      <c r="A142" s="89"/>
      <c r="B142" s="104" t="s">
        <v>243</v>
      </c>
      <c r="C142" s="17">
        <v>0</v>
      </c>
      <c r="D142" s="17">
        <v>0</v>
      </c>
      <c r="E142" s="17">
        <v>0</v>
      </c>
      <c r="F142" s="17">
        <v>0</v>
      </c>
      <c r="G142" s="17">
        <v>0</v>
      </c>
      <c r="H142" s="17">
        <v>0</v>
      </c>
      <c r="I142" s="17">
        <v>0</v>
      </c>
      <c r="J142" s="17">
        <v>121.94912597114318</v>
      </c>
      <c r="K142" s="17">
        <v>0</v>
      </c>
      <c r="L142" s="17">
        <v>0</v>
      </c>
      <c r="M142" s="17">
        <v>0</v>
      </c>
      <c r="N142" s="17">
        <v>0</v>
      </c>
      <c r="O142" s="17">
        <v>0</v>
      </c>
      <c r="P142" s="17">
        <v>0</v>
      </c>
      <c r="Q142" s="17"/>
      <c r="R142" s="17">
        <v>0</v>
      </c>
      <c r="S142" s="43">
        <f t="shared" si="12"/>
        <v>7.5435839589371847</v>
      </c>
    </row>
    <row r="143" spans="1:19" ht="17.25" thickBot="1" x14ac:dyDescent="0.35">
      <c r="A143" s="89"/>
      <c r="B143" s="110" t="s">
        <v>733</v>
      </c>
      <c r="C143" s="87">
        <v>1300.7708715300193</v>
      </c>
      <c r="D143" s="87">
        <v>1030.9832222588691</v>
      </c>
      <c r="E143" s="87">
        <v>630.28420047373913</v>
      </c>
      <c r="F143" s="87">
        <v>1555.0343315559442</v>
      </c>
      <c r="G143" s="87">
        <v>365.50907911802858</v>
      </c>
      <c r="H143" s="87">
        <v>797.98308388157886</v>
      </c>
      <c r="I143" s="87">
        <v>202.29503464285713</v>
      </c>
      <c r="J143" s="87">
        <v>2072.7931465038846</v>
      </c>
      <c r="K143" s="87">
        <v>1607.1748283450702</v>
      </c>
      <c r="L143" s="87">
        <v>963.97138847651524</v>
      </c>
      <c r="M143" s="87">
        <v>34.664874448341834</v>
      </c>
      <c r="N143" s="87">
        <v>540.73612102874438</v>
      </c>
      <c r="O143" s="87">
        <v>709.10661433033829</v>
      </c>
      <c r="P143" s="87">
        <v>2421.5632449382597</v>
      </c>
      <c r="Q143" s="87"/>
      <c r="R143" s="87">
        <v>1215.1812355212355</v>
      </c>
      <c r="S143" s="43">
        <f t="shared" si="12"/>
        <v>1040.9939784101509</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91425-7D5D-4F18-8140-D1217D0045B6}">
  <sheetPr>
    <tabColor theme="1"/>
  </sheetPr>
  <dimension ref="A1:S143"/>
  <sheetViews>
    <sheetView showGridLines="0" zoomScale="55" zoomScaleNormal="55" workbookViewId="0">
      <pane xSplit="2" ySplit="5" topLeftCell="C6" activePane="bottomRight" state="frozen"/>
      <selection activeCell="O48" sqref="O48"/>
      <selection pane="topRight" activeCell="O48" sqref="O48"/>
      <selection pane="bottomLeft" activeCell="O48" sqref="O48"/>
      <selection pane="bottomRight" activeCell="O48" sqref="O48"/>
    </sheetView>
  </sheetViews>
  <sheetFormatPr defaultRowHeight="16.5" x14ac:dyDescent="0.3"/>
  <cols>
    <col min="1" max="1" width="5.375" style="111" customWidth="1"/>
    <col min="2" max="2" width="56.625" style="111" customWidth="1"/>
    <col min="3" max="3" width="18.87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s>
  <sheetData>
    <row r="1" spans="1:19" ht="21.75" x14ac:dyDescent="0.3">
      <c r="A1" s="88" t="s">
        <v>738</v>
      </c>
      <c r="B1" s="89"/>
      <c r="C1" s="114" t="s">
        <v>704</v>
      </c>
      <c r="D1" s="114"/>
      <c r="E1" s="114"/>
      <c r="F1" s="114"/>
      <c r="G1" s="114"/>
      <c r="H1" s="114"/>
      <c r="I1" s="114"/>
      <c r="J1" s="114"/>
      <c r="K1" s="114"/>
      <c r="L1" s="114"/>
      <c r="M1" s="114"/>
      <c r="N1" s="114"/>
      <c r="O1" s="114"/>
      <c r="P1" s="114"/>
      <c r="Q1" s="114"/>
      <c r="R1" s="114"/>
      <c r="S1" s="30"/>
    </row>
    <row r="2" spans="1:19" ht="18" x14ac:dyDescent="0.3">
      <c r="A2" s="90"/>
      <c r="B2" s="91" t="s">
        <v>734</v>
      </c>
      <c r="C2" s="86"/>
      <c r="D2" s="86"/>
      <c r="E2" s="86"/>
      <c r="F2" s="86"/>
      <c r="G2" s="86"/>
      <c r="H2" s="86"/>
      <c r="I2" s="86"/>
      <c r="J2" s="86"/>
      <c r="K2" s="86"/>
      <c r="L2" s="86"/>
      <c r="M2" s="86"/>
      <c r="N2" s="86"/>
      <c r="O2" s="86"/>
      <c r="P2" s="86"/>
      <c r="Q2" s="86" t="s">
        <v>742</v>
      </c>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737</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row>
    <row r="7" spans="1:19" x14ac:dyDescent="0.3">
      <c r="A7" s="89"/>
      <c r="B7" s="97" t="s">
        <v>139</v>
      </c>
      <c r="C7" s="7">
        <v>0.50376247569241817</v>
      </c>
      <c r="D7" s="7">
        <v>0.4271969727233223</v>
      </c>
      <c r="E7" s="7">
        <v>0.41910607245295178</v>
      </c>
      <c r="F7" s="7">
        <v>0.3328071330500304</v>
      </c>
      <c r="G7" s="7">
        <v>0.61774115666092155</v>
      </c>
      <c r="H7" s="7">
        <v>0.44476237149177589</v>
      </c>
      <c r="I7" s="7">
        <v>0.3225886331176937</v>
      </c>
      <c r="J7" s="7">
        <v>0.65458663216750801</v>
      </c>
      <c r="K7" s="7">
        <v>0.4600903960096201</v>
      </c>
      <c r="L7" s="7">
        <v>0.41315794107953885</v>
      </c>
      <c r="M7" s="7">
        <v>0.37996135479400672</v>
      </c>
      <c r="N7" s="7">
        <v>0.49200621293977564</v>
      </c>
      <c r="O7" s="7">
        <v>0.57043734153996462</v>
      </c>
      <c r="P7" s="7">
        <v>0.39009746845910498</v>
      </c>
      <c r="Q7" s="7"/>
      <c r="R7" s="7">
        <v>0.51683112921193086</v>
      </c>
      <c r="S7" s="35">
        <f>SUMPRODUCT(C7:R7,$C$92:$R$92)/SUM($C$92:$R$92)</f>
        <v>0.47747416224403383</v>
      </c>
    </row>
    <row r="8" spans="1:19" x14ac:dyDescent="0.3">
      <c r="A8" s="89"/>
      <c r="B8" s="97" t="s">
        <v>140</v>
      </c>
      <c r="C8" s="7">
        <v>5.0800236753629803E-3</v>
      </c>
      <c r="D8" s="7">
        <v>7.4989064389058427E-3</v>
      </c>
      <c r="E8" s="7">
        <v>0</v>
      </c>
      <c r="F8" s="7">
        <v>8.5624794250966606E-3</v>
      </c>
      <c r="G8" s="7">
        <v>1.6752485319769764E-3</v>
      </c>
      <c r="H8" s="7">
        <v>2.2105828512462675E-3</v>
      </c>
      <c r="I8" s="7">
        <v>2.2105399558499665E-3</v>
      </c>
      <c r="J8" s="7">
        <v>1.0188986586583324E-3</v>
      </c>
      <c r="K8" s="7">
        <v>4.784986016163467E-5</v>
      </c>
      <c r="L8" s="7">
        <v>8.1949054296307864E-3</v>
      </c>
      <c r="M8" s="7">
        <v>7.1857070892553639E-3</v>
      </c>
      <c r="N8" s="7">
        <v>2.6926644259585185E-3</v>
      </c>
      <c r="O8" s="7">
        <v>7.9144168711041962E-3</v>
      </c>
      <c r="P8" s="7">
        <v>6.3830921499280708E-3</v>
      </c>
      <c r="Q8" s="7"/>
      <c r="R8" s="7">
        <v>6.3517378092112491E-4</v>
      </c>
      <c r="S8" s="35">
        <f t="shared" ref="S8:S24" si="0">SUMPRODUCT(C8:R8,$C$92:$R$92)/SUM($C$92:$R$92)</f>
        <v>3.9382340807703614E-3</v>
      </c>
    </row>
    <row r="9" spans="1:19" x14ac:dyDescent="0.3">
      <c r="A9" s="89"/>
      <c r="B9" s="97" t="s">
        <v>141</v>
      </c>
      <c r="C9" s="7">
        <v>1.0264902755697861E-2</v>
      </c>
      <c r="D9" s="7">
        <v>1.2920223155638811E-2</v>
      </c>
      <c r="E9" s="7">
        <v>3.1233031442526413E-2</v>
      </c>
      <c r="F9" s="7">
        <v>1.8431582157357948E-2</v>
      </c>
      <c r="G9" s="7">
        <v>1.7813476056688513E-2</v>
      </c>
      <c r="H9" s="7">
        <v>1.9488039407314972E-2</v>
      </c>
      <c r="I9" s="7">
        <v>1.3715631408727596E-2</v>
      </c>
      <c r="J9" s="7">
        <v>1.3449116305354111E-2</v>
      </c>
      <c r="K9" s="7">
        <v>6.6376727892967606E-3</v>
      </c>
      <c r="L9" s="7">
        <v>7.552367313323731E-2</v>
      </c>
      <c r="M9" s="7">
        <v>3.3089557882657238E-2</v>
      </c>
      <c r="N9" s="7">
        <v>4.0621423832068633E-2</v>
      </c>
      <c r="O9" s="7">
        <v>1.652882147654261E-2</v>
      </c>
      <c r="P9" s="7">
        <v>7.0086934303797171E-2</v>
      </c>
      <c r="Q9" s="7"/>
      <c r="R9" s="7">
        <v>4.3047725538959476E-2</v>
      </c>
      <c r="S9" s="35">
        <f t="shared" si="0"/>
        <v>2.3376311400116968E-2</v>
      </c>
    </row>
    <row r="10" spans="1:19" x14ac:dyDescent="0.3">
      <c r="A10" s="89"/>
      <c r="B10" s="97" t="s">
        <v>142</v>
      </c>
      <c r="C10" s="7">
        <v>0</v>
      </c>
      <c r="D10" s="7">
        <v>5.1635053009905854E-3</v>
      </c>
      <c r="E10" s="7">
        <v>0</v>
      </c>
      <c r="F10" s="7">
        <v>1.1364960452128791E-2</v>
      </c>
      <c r="G10" s="7">
        <v>0</v>
      </c>
      <c r="H10" s="7">
        <v>0</v>
      </c>
      <c r="I10" s="7">
        <v>0</v>
      </c>
      <c r="J10" s="7">
        <v>0</v>
      </c>
      <c r="K10" s="7">
        <v>0</v>
      </c>
      <c r="L10" s="7">
        <v>0</v>
      </c>
      <c r="M10" s="7">
        <v>4.1551731485698698E-3</v>
      </c>
      <c r="N10" s="7">
        <v>0</v>
      </c>
      <c r="O10" s="7">
        <v>0</v>
      </c>
      <c r="P10" s="7">
        <v>1.8146327582702995E-3</v>
      </c>
      <c r="Q10" s="7"/>
      <c r="R10" s="7">
        <v>0</v>
      </c>
      <c r="S10" s="35">
        <f t="shared" si="0"/>
        <v>1.1895196180771034E-3</v>
      </c>
    </row>
    <row r="11" spans="1:19" x14ac:dyDescent="0.3">
      <c r="A11" s="89"/>
      <c r="B11" s="97" t="s">
        <v>143</v>
      </c>
      <c r="C11" s="7">
        <v>2.038957712927247E-2</v>
      </c>
      <c r="D11" s="7">
        <v>6.8669599816158985E-2</v>
      </c>
      <c r="E11" s="7">
        <v>2.5158332921017351E-2</v>
      </c>
      <c r="F11" s="7">
        <v>1.8360567666839807E-2</v>
      </c>
      <c r="G11" s="7">
        <v>0</v>
      </c>
      <c r="H11" s="7">
        <v>3.2194773114758636E-2</v>
      </c>
      <c r="I11" s="7">
        <v>2.2395534119984861E-2</v>
      </c>
      <c r="J11" s="7">
        <v>2.0670572622363784E-2</v>
      </c>
      <c r="K11" s="7">
        <v>1.5760678873419576E-2</v>
      </c>
      <c r="L11" s="7">
        <v>0.10548690135776126</v>
      </c>
      <c r="M11" s="7">
        <v>2.9461066644551642E-2</v>
      </c>
      <c r="N11" s="7">
        <v>6.5833123183521247E-2</v>
      </c>
      <c r="O11" s="7">
        <v>2.394714979879942E-2</v>
      </c>
      <c r="P11" s="7">
        <v>5.3327536650263213E-2</v>
      </c>
      <c r="Q11" s="7"/>
      <c r="R11" s="7">
        <v>2.2677822807076888E-2</v>
      </c>
      <c r="S11" s="35">
        <f t="shared" si="0"/>
        <v>3.0980438019733988E-2</v>
      </c>
    </row>
    <row r="12" spans="1:19" x14ac:dyDescent="0.3">
      <c r="A12" s="89"/>
      <c r="B12" s="97" t="s">
        <v>144</v>
      </c>
      <c r="C12" s="7">
        <v>1.7484172471690373E-2</v>
      </c>
      <c r="D12" s="7">
        <v>1.7010636448652437E-2</v>
      </c>
      <c r="E12" s="7">
        <v>8.4461785790560136E-3</v>
      </c>
      <c r="F12" s="7">
        <v>0.19497448962882938</v>
      </c>
      <c r="G12" s="7">
        <v>0</v>
      </c>
      <c r="H12" s="7">
        <v>5.0275225662165975E-2</v>
      </c>
      <c r="I12" s="7">
        <v>2.651741780000632E-2</v>
      </c>
      <c r="J12" s="7">
        <v>2.071730348855284E-2</v>
      </c>
      <c r="K12" s="7">
        <v>2.3708134568909092E-2</v>
      </c>
      <c r="L12" s="7">
        <v>0</v>
      </c>
      <c r="M12" s="7">
        <v>0.12236153410535487</v>
      </c>
      <c r="N12" s="7">
        <v>2.0467721861072388E-2</v>
      </c>
      <c r="O12" s="7">
        <v>3.5687041767794948E-2</v>
      </c>
      <c r="P12" s="7">
        <v>3.1909078636544685E-2</v>
      </c>
      <c r="Q12" s="7"/>
      <c r="R12" s="7">
        <v>1.2126206352655199E-2</v>
      </c>
      <c r="S12" s="35">
        <f t="shared" si="0"/>
        <v>2.9386250568654602E-2</v>
      </c>
    </row>
    <row r="13" spans="1:19" x14ac:dyDescent="0.3">
      <c r="A13" s="89"/>
      <c r="B13" s="97" t="s">
        <v>145</v>
      </c>
      <c r="C13" s="7">
        <v>2.4204799348238005E-3</v>
      </c>
      <c r="D13" s="7">
        <v>5.2619165972376224E-4</v>
      </c>
      <c r="E13" s="7">
        <v>0</v>
      </c>
      <c r="F13" s="7">
        <v>0</v>
      </c>
      <c r="G13" s="7">
        <v>0</v>
      </c>
      <c r="H13" s="7">
        <v>0</v>
      </c>
      <c r="I13" s="7">
        <v>0</v>
      </c>
      <c r="J13" s="7">
        <v>0</v>
      </c>
      <c r="K13" s="7">
        <v>0</v>
      </c>
      <c r="L13" s="7">
        <v>3.9364812290182448E-4</v>
      </c>
      <c r="M13" s="7">
        <v>2.3526185518957638E-3</v>
      </c>
      <c r="N13" s="7">
        <v>0</v>
      </c>
      <c r="O13" s="7">
        <v>7.6985078004517364E-3</v>
      </c>
      <c r="P13" s="7">
        <v>8.3923373240986018E-4</v>
      </c>
      <c r="Q13" s="7"/>
      <c r="R13" s="7">
        <v>1.8649357685532734E-3</v>
      </c>
      <c r="S13" s="35">
        <f t="shared" si="0"/>
        <v>1.0951747621217385E-3</v>
      </c>
    </row>
    <row r="14" spans="1:19" x14ac:dyDescent="0.3">
      <c r="A14" s="89"/>
      <c r="B14" s="97" t="s">
        <v>146</v>
      </c>
      <c r="C14" s="7">
        <v>1.3630884570524058E-2</v>
      </c>
      <c r="D14" s="7">
        <v>3.7175142809723116E-2</v>
      </c>
      <c r="E14" s="7">
        <v>9.3936837434237495E-3</v>
      </c>
      <c r="F14" s="7">
        <v>7.798015114658588E-2</v>
      </c>
      <c r="G14" s="7">
        <v>1.2624056753610408E-2</v>
      </c>
      <c r="H14" s="7">
        <v>1.0288608976434008E-2</v>
      </c>
      <c r="I14" s="7">
        <v>7.425561718140225E-3</v>
      </c>
      <c r="J14" s="7">
        <v>2.0151824927875872E-2</v>
      </c>
      <c r="K14" s="7">
        <v>4.8359654928087359E-3</v>
      </c>
      <c r="L14" s="7">
        <v>4.705349511721596E-2</v>
      </c>
      <c r="M14" s="7">
        <v>4.0317535599446688E-2</v>
      </c>
      <c r="N14" s="7">
        <v>1.8874996820640609E-2</v>
      </c>
      <c r="O14" s="7">
        <v>2.0543748072581462E-2</v>
      </c>
      <c r="P14" s="7">
        <v>5.1979489281885088E-2</v>
      </c>
      <c r="Q14" s="7"/>
      <c r="R14" s="7">
        <v>9.5322208193693407E-3</v>
      </c>
      <c r="S14" s="35">
        <f t="shared" si="0"/>
        <v>2.1628198948438957E-2</v>
      </c>
    </row>
    <row r="15" spans="1:19" x14ac:dyDescent="0.3">
      <c r="A15" s="89"/>
      <c r="B15" s="97" t="s">
        <v>147</v>
      </c>
      <c r="C15" s="7">
        <v>4.4899777979437068E-2</v>
      </c>
      <c r="D15" s="7">
        <v>2.2378691168692146E-2</v>
      </c>
      <c r="E15" s="7">
        <v>1.3031347182721055E-3</v>
      </c>
      <c r="F15" s="7">
        <v>1.8284874369726013E-2</v>
      </c>
      <c r="G15" s="7">
        <v>2.0640881395773039E-2</v>
      </c>
      <c r="H15" s="7">
        <v>0</v>
      </c>
      <c r="I15" s="7">
        <v>0</v>
      </c>
      <c r="J15" s="7">
        <v>6.6037894512497074E-3</v>
      </c>
      <c r="K15" s="7">
        <v>1.4265520536943816E-2</v>
      </c>
      <c r="L15" s="7">
        <v>0</v>
      </c>
      <c r="M15" s="7">
        <v>2.4756391131022123E-2</v>
      </c>
      <c r="N15" s="7">
        <v>0</v>
      </c>
      <c r="O15" s="7">
        <v>0</v>
      </c>
      <c r="P15" s="7">
        <v>1.8016960271359174E-3</v>
      </c>
      <c r="Q15" s="7"/>
      <c r="R15" s="7">
        <v>0</v>
      </c>
      <c r="S15" s="35">
        <f t="shared" si="0"/>
        <v>1.6950442754323648E-2</v>
      </c>
    </row>
    <row r="16" spans="1:19" x14ac:dyDescent="0.3">
      <c r="A16" s="89"/>
      <c r="B16" s="97" t="s">
        <v>148</v>
      </c>
      <c r="C16" s="7">
        <v>4.5320122255606797E-2</v>
      </c>
      <c r="D16" s="7">
        <v>5.8360643478905863E-2</v>
      </c>
      <c r="E16" s="7">
        <v>7.1378409175384586E-2</v>
      </c>
      <c r="F16" s="7">
        <v>0.10426744579654521</v>
      </c>
      <c r="G16" s="7">
        <v>6.3534702061525505E-2</v>
      </c>
      <c r="H16" s="7">
        <v>7.1601436569288135E-2</v>
      </c>
      <c r="I16" s="7">
        <v>5.9090756575419845E-2</v>
      </c>
      <c r="J16" s="7">
        <v>3.538085919010666E-2</v>
      </c>
      <c r="K16" s="7">
        <v>4.9990147875969282E-2</v>
      </c>
      <c r="L16" s="7">
        <v>7.3480968410285466E-2</v>
      </c>
      <c r="M16" s="7">
        <v>7.8519104134747567E-2</v>
      </c>
      <c r="N16" s="7">
        <v>9.8411279967721935E-2</v>
      </c>
      <c r="O16" s="7">
        <v>5.6076578545702402E-2</v>
      </c>
      <c r="P16" s="7">
        <v>3.6291567536524801E-2</v>
      </c>
      <c r="Q16" s="7"/>
      <c r="R16" s="7">
        <v>8.6549861283652829E-2</v>
      </c>
      <c r="S16" s="35">
        <f t="shared" si="0"/>
        <v>6.0515408207611976E-2</v>
      </c>
    </row>
    <row r="17" spans="1:19" x14ac:dyDescent="0.3">
      <c r="A17" s="89"/>
      <c r="B17" s="97" t="s">
        <v>149</v>
      </c>
      <c r="C17" s="7">
        <v>1.1679429000699104E-2</v>
      </c>
      <c r="D17" s="7">
        <v>6.6466582374357496E-3</v>
      </c>
      <c r="E17" s="7">
        <v>3.4929315832769366E-3</v>
      </c>
      <c r="F17" s="7">
        <v>2.0547922222345787E-2</v>
      </c>
      <c r="G17" s="7">
        <v>1.3644610456998682E-2</v>
      </c>
      <c r="H17" s="7">
        <v>3.0994754664593884E-3</v>
      </c>
      <c r="I17" s="7">
        <v>1.3710982398609998E-3</v>
      </c>
      <c r="J17" s="7">
        <v>8.3006145770635233E-3</v>
      </c>
      <c r="K17" s="7">
        <v>3.4523635192430001E-3</v>
      </c>
      <c r="L17" s="7">
        <v>2.0852836753788524E-2</v>
      </c>
      <c r="M17" s="7">
        <v>9.7647115254759064E-3</v>
      </c>
      <c r="N17" s="7">
        <v>0</v>
      </c>
      <c r="O17" s="7">
        <v>1.3325637954331446E-3</v>
      </c>
      <c r="P17" s="7">
        <v>1.8110735363085943E-2</v>
      </c>
      <c r="Q17" s="7"/>
      <c r="R17" s="7">
        <v>7.3388878752652536E-4</v>
      </c>
      <c r="S17" s="35">
        <f t="shared" si="0"/>
        <v>8.435161094211812E-3</v>
      </c>
    </row>
    <row r="18" spans="1:19" x14ac:dyDescent="0.3">
      <c r="A18" s="89"/>
      <c r="B18" s="97" t="s">
        <v>150</v>
      </c>
      <c r="C18" s="7">
        <v>1.7929309309621833E-2</v>
      </c>
      <c r="D18" s="7">
        <v>2.7728643780347211E-2</v>
      </c>
      <c r="E18" s="7">
        <v>1.7432988082346241E-2</v>
      </c>
      <c r="F18" s="7">
        <v>0.13989132140850841</v>
      </c>
      <c r="G18" s="7">
        <v>8.0527463916410524E-3</v>
      </c>
      <c r="H18" s="7">
        <v>8.841436028453371E-3</v>
      </c>
      <c r="I18" s="7">
        <v>1.296841372304074E-2</v>
      </c>
      <c r="J18" s="7">
        <v>7.9863662253688884E-3</v>
      </c>
      <c r="K18" s="7">
        <v>4.814292003397011E-2</v>
      </c>
      <c r="L18" s="7">
        <v>4.2598019816619585E-2</v>
      </c>
      <c r="M18" s="7">
        <v>3.4775575191783405E-2</v>
      </c>
      <c r="N18" s="7">
        <v>2.0336497838906984E-2</v>
      </c>
      <c r="O18" s="7">
        <v>2.8260473200869499E-2</v>
      </c>
      <c r="P18" s="7">
        <v>5.0835760312318609E-2</v>
      </c>
      <c r="Q18" s="7"/>
      <c r="R18" s="7">
        <v>7.6784147393401704E-3</v>
      </c>
      <c r="S18" s="35">
        <f t="shared" si="0"/>
        <v>2.4469047929265492E-2</v>
      </c>
    </row>
    <row r="19" spans="1:19" x14ac:dyDescent="0.3">
      <c r="A19" s="89"/>
      <c r="B19" s="97" t="s">
        <v>151</v>
      </c>
      <c r="C19" s="7">
        <v>8.6375062839949036E-3</v>
      </c>
      <c r="D19" s="7">
        <v>2.1927072040803824E-2</v>
      </c>
      <c r="E19" s="7">
        <v>0</v>
      </c>
      <c r="F19" s="7">
        <v>8.952568850027421E-3</v>
      </c>
      <c r="G19" s="7">
        <v>0</v>
      </c>
      <c r="H19" s="7">
        <v>8.7513329033274412E-3</v>
      </c>
      <c r="I19" s="7">
        <v>7.2642391657086781E-3</v>
      </c>
      <c r="J19" s="7">
        <v>2.071730348855284E-2</v>
      </c>
      <c r="K19" s="7">
        <v>3.3984274082442782E-4</v>
      </c>
      <c r="L19" s="7">
        <v>8.4162281114108922E-3</v>
      </c>
      <c r="M19" s="7">
        <v>1.8331646243690602E-2</v>
      </c>
      <c r="N19" s="7">
        <v>0</v>
      </c>
      <c r="O19" s="7">
        <v>0</v>
      </c>
      <c r="P19" s="7">
        <v>5.7045140110036634E-2</v>
      </c>
      <c r="Q19" s="7"/>
      <c r="R19" s="7">
        <v>4.2366733116676681E-3</v>
      </c>
      <c r="S19" s="35">
        <f t="shared" si="0"/>
        <v>1.1394447654250519E-2</v>
      </c>
    </row>
    <row r="20" spans="1:19" x14ac:dyDescent="0.3">
      <c r="A20" s="89"/>
      <c r="B20" s="97" t="s">
        <v>152</v>
      </c>
      <c r="C20" s="7">
        <v>6.2954035656438048E-2</v>
      </c>
      <c r="D20" s="7">
        <v>3.73544130268239E-2</v>
      </c>
      <c r="E20" s="7">
        <v>7.8679459451943198E-3</v>
      </c>
      <c r="F20" s="7">
        <v>0.1188575348866355</v>
      </c>
      <c r="G20" s="7">
        <v>1.8999985357951141E-2</v>
      </c>
      <c r="H20" s="7">
        <v>3.4652455810669808E-2</v>
      </c>
      <c r="I20" s="7">
        <v>4.831040794317111E-2</v>
      </c>
      <c r="J20" s="7">
        <v>2.2065840390796586E-2</v>
      </c>
      <c r="K20" s="7">
        <v>5.4193262727765347E-2</v>
      </c>
      <c r="L20" s="7">
        <v>0.23843184810797519</v>
      </c>
      <c r="M20" s="7">
        <v>5.262750380351025E-2</v>
      </c>
      <c r="N20" s="7">
        <v>9.0201595888000086E-2</v>
      </c>
      <c r="O20" s="7">
        <v>6.4458031332875171E-2</v>
      </c>
      <c r="P20" s="7">
        <v>0.49756736101076138</v>
      </c>
      <c r="Q20" s="7"/>
      <c r="R20" s="7">
        <v>5.3047924702377874E-2</v>
      </c>
      <c r="S20" s="35">
        <f t="shared" si="0"/>
        <v>7.7441141093729807E-2</v>
      </c>
    </row>
    <row r="21" spans="1:19" x14ac:dyDescent="0.3">
      <c r="A21" s="89"/>
      <c r="B21" s="97" t="s">
        <v>153</v>
      </c>
      <c r="C21" s="7">
        <v>2.7267541602006957E-2</v>
      </c>
      <c r="D21" s="7">
        <v>2.9494663715221629E-2</v>
      </c>
      <c r="E21" s="7">
        <v>4.0112743797312903E-2</v>
      </c>
      <c r="F21" s="7">
        <v>9.2426004735847139E-2</v>
      </c>
      <c r="G21" s="7">
        <v>2.9515762787207862E-2</v>
      </c>
      <c r="H21" s="7">
        <v>2.9530000288910556E-2</v>
      </c>
      <c r="I21" s="7">
        <v>1.2076535883716245E-2</v>
      </c>
      <c r="J21" s="7">
        <v>1.7537824911580163E-2</v>
      </c>
      <c r="K21" s="7">
        <v>1.5157318897066502E-2</v>
      </c>
      <c r="L21" s="7">
        <v>2.1863155737910547E-2</v>
      </c>
      <c r="M21" s="7">
        <v>1.9510812119722259E-2</v>
      </c>
      <c r="N21" s="7">
        <v>4.0549355884355105E-2</v>
      </c>
      <c r="O21" s="7">
        <v>3.3729045130988809E-2</v>
      </c>
      <c r="P21" s="7">
        <v>0.10155977978695506</v>
      </c>
      <c r="Q21" s="7"/>
      <c r="R21" s="7">
        <v>1.5682222741380304E-2</v>
      </c>
      <c r="S21" s="35">
        <f t="shared" si="0"/>
        <v>3.1346681130944472E-2</v>
      </c>
    </row>
    <row r="22" spans="1:19" x14ac:dyDescent="0.3">
      <c r="A22" s="89"/>
      <c r="B22" s="97" t="s">
        <v>154</v>
      </c>
      <c r="C22" s="7">
        <v>4.5661649647742747E-2</v>
      </c>
      <c r="D22" s="7">
        <v>3.0771032476873274E-2</v>
      </c>
      <c r="E22" s="7">
        <v>9.3756764173211962E-3</v>
      </c>
      <c r="F22" s="7">
        <v>4.3476127499136645E-2</v>
      </c>
      <c r="G22" s="7">
        <v>4.0824263426373499E-2</v>
      </c>
      <c r="H22" s="7">
        <v>1.5507353285133182E-2</v>
      </c>
      <c r="I22" s="7">
        <v>2.4895772435246367E-2</v>
      </c>
      <c r="J22" s="7">
        <v>3.0774352942158877E-2</v>
      </c>
      <c r="K22" s="7">
        <v>4.7830502544363135E-2</v>
      </c>
      <c r="L22" s="7">
        <v>1.2270229380909485E-2</v>
      </c>
      <c r="M22" s="7">
        <v>3.208081160281883E-2</v>
      </c>
      <c r="N22" s="7">
        <v>2.4663931312619614E-2</v>
      </c>
      <c r="O22" s="7">
        <v>5.108408611637176E-2</v>
      </c>
      <c r="P22" s="7">
        <v>3.6341941529928458E-2</v>
      </c>
      <c r="Q22" s="7"/>
      <c r="R22" s="7">
        <v>2.0312819919717451E-2</v>
      </c>
      <c r="S22" s="35">
        <f t="shared" si="0"/>
        <v>3.3289523856692441E-2</v>
      </c>
    </row>
    <row r="23" spans="1:19" x14ac:dyDescent="0.3">
      <c r="A23" s="89"/>
      <c r="B23" s="97" t="s">
        <v>155</v>
      </c>
      <c r="C23" s="7">
        <v>-7.2893696094424296E-2</v>
      </c>
      <c r="D23" s="7">
        <v>-0.12693906958627477</v>
      </c>
      <c r="E23" s="7">
        <v>-0.15584454312359791</v>
      </c>
      <c r="F23" s="7">
        <v>-0.45307420850049629</v>
      </c>
      <c r="G23" s="7">
        <v>-0.13087239061975015</v>
      </c>
      <c r="H23" s="7">
        <v>-7.4309994774572785E-2</v>
      </c>
      <c r="I23" s="7">
        <v>-7.9666199339172197E-2</v>
      </c>
      <c r="J23" s="7">
        <v>-0.25116456777860119</v>
      </c>
      <c r="K23" s="7">
        <v>-5.4169956227212095E-2</v>
      </c>
      <c r="L23" s="7">
        <v>-0.27940157869540333</v>
      </c>
      <c r="M23" s="7">
        <v>-6.6185432736640737E-2</v>
      </c>
      <c r="N23" s="7">
        <v>-0.21180902466510013</v>
      </c>
      <c r="O23" s="7">
        <v>-0.34996161489380428</v>
      </c>
      <c r="P23" s="7">
        <v>-0.19135555761544129</v>
      </c>
      <c r="Q23" s="7"/>
      <c r="R23" s="7">
        <v>-0.28425433837152103</v>
      </c>
      <c r="S23" s="35">
        <f t="shared" si="0"/>
        <v>-0.14704202462800481</v>
      </c>
    </row>
    <row r="24" spans="1:19" ht="17.25" thickBot="1" x14ac:dyDescent="0.35">
      <c r="A24" s="89"/>
      <c r="B24" s="98" t="s">
        <v>156</v>
      </c>
      <c r="C24" s="59">
        <v>0.76448819187091288</v>
      </c>
      <c r="D24" s="59">
        <v>0.68388392669194453</v>
      </c>
      <c r="E24" s="59">
        <v>0.48845658573448575</v>
      </c>
      <c r="F24" s="59">
        <v>0.75611095479514467</v>
      </c>
      <c r="G24" s="59">
        <v>0.71419449926091816</v>
      </c>
      <c r="H24" s="59">
        <v>0.65689309708136479</v>
      </c>
      <c r="I24" s="59">
        <v>0.4811643427473945</v>
      </c>
      <c r="J24" s="59">
        <v>0.62879673156858917</v>
      </c>
      <c r="K24" s="59">
        <v>0.69028262024314968</v>
      </c>
      <c r="L24" s="59">
        <v>0.78832227186378234</v>
      </c>
      <c r="M24" s="59">
        <v>0.82306567083186843</v>
      </c>
      <c r="N24" s="59">
        <v>0.70284977928954084</v>
      </c>
      <c r="O24" s="59">
        <v>0.56773619055567537</v>
      </c>
      <c r="P24" s="59">
        <v>1.2146358900335088</v>
      </c>
      <c r="Q24" s="59"/>
      <c r="R24" s="59">
        <v>0.51070268139360797</v>
      </c>
      <c r="S24" s="69">
        <f t="shared" si="0"/>
        <v>0.70586811873497302</v>
      </c>
    </row>
    <row r="25" spans="1:19" ht="17.25" thickTop="1" x14ac:dyDescent="0.3">
      <c r="A25" s="89"/>
      <c r="B25" s="96"/>
      <c r="C25" s="7"/>
      <c r="D25" s="7"/>
      <c r="E25" s="7"/>
      <c r="F25" s="7"/>
      <c r="G25" s="7"/>
      <c r="H25" s="7"/>
      <c r="I25" s="7"/>
      <c r="J25" s="7"/>
      <c r="K25" s="7"/>
      <c r="L25" s="7"/>
      <c r="M25" s="7"/>
      <c r="N25" s="7"/>
      <c r="O25" s="7"/>
      <c r="P25" s="7"/>
      <c r="Q25" s="7"/>
      <c r="R25" s="7"/>
      <c r="S25" s="35"/>
    </row>
    <row r="26" spans="1:19" x14ac:dyDescent="0.3">
      <c r="A26" s="95" t="s">
        <v>131</v>
      </c>
      <c r="B26" s="96"/>
      <c r="C26" s="7"/>
      <c r="D26" s="7"/>
      <c r="E26" s="7"/>
      <c r="F26" s="7"/>
      <c r="G26" s="7"/>
      <c r="H26" s="7"/>
      <c r="I26" s="7"/>
      <c r="J26" s="7"/>
      <c r="K26" s="7"/>
      <c r="L26" s="7"/>
      <c r="M26" s="7"/>
      <c r="N26" s="7"/>
      <c r="O26" s="7"/>
      <c r="P26" s="7"/>
      <c r="Q26" s="7"/>
      <c r="R26" s="7"/>
      <c r="S26" s="35"/>
    </row>
    <row r="27" spans="1:19" x14ac:dyDescent="0.3">
      <c r="A27" s="89"/>
      <c r="B27" s="99" t="s">
        <v>157</v>
      </c>
      <c r="C27" s="7">
        <v>-2.029343559531846E-2</v>
      </c>
      <c r="D27" s="7">
        <v>0</v>
      </c>
      <c r="E27" s="7">
        <v>0</v>
      </c>
      <c r="F27" s="7">
        <v>0</v>
      </c>
      <c r="G27" s="7">
        <v>-3.8747665469819857E-2</v>
      </c>
      <c r="H27" s="7">
        <v>0</v>
      </c>
      <c r="I27" s="7">
        <v>0</v>
      </c>
      <c r="J27" s="7">
        <v>0</v>
      </c>
      <c r="K27" s="7">
        <v>0</v>
      </c>
      <c r="L27" s="7">
        <v>0</v>
      </c>
      <c r="M27" s="7">
        <v>-6.3815710453405505E-2</v>
      </c>
      <c r="N27" s="7">
        <v>0</v>
      </c>
      <c r="O27" s="7">
        <v>0</v>
      </c>
      <c r="P27" s="7">
        <v>-6.138456782236839E-2</v>
      </c>
      <c r="Q27" s="7"/>
      <c r="R27" s="7">
        <v>0</v>
      </c>
      <c r="S27" s="35">
        <f t="shared" ref="S27:S30" si="1">SUMPRODUCT(C27:R27,$C$92:$R$92)/SUM($C$92:$R$92)</f>
        <v>-1.5583245060397892E-2</v>
      </c>
    </row>
    <row r="28" spans="1:19" x14ac:dyDescent="0.3">
      <c r="A28" s="89"/>
      <c r="B28" s="99" t="s">
        <v>158</v>
      </c>
      <c r="C28" s="7">
        <v>-6.6958190746753254E-3</v>
      </c>
      <c r="D28" s="7">
        <v>-2.4476514235763185E-2</v>
      </c>
      <c r="E28" s="7">
        <v>0</v>
      </c>
      <c r="F28" s="7">
        <v>0</v>
      </c>
      <c r="G28" s="7">
        <v>0</v>
      </c>
      <c r="H28" s="7">
        <v>0</v>
      </c>
      <c r="I28" s="7">
        <v>0</v>
      </c>
      <c r="J28" s="7">
        <v>0</v>
      </c>
      <c r="K28" s="7">
        <v>0</v>
      </c>
      <c r="L28" s="7">
        <v>0</v>
      </c>
      <c r="M28" s="7">
        <v>0</v>
      </c>
      <c r="N28" s="7">
        <v>0</v>
      </c>
      <c r="O28" s="7">
        <v>0</v>
      </c>
      <c r="P28" s="7">
        <v>-3.9286123406315772E-2</v>
      </c>
      <c r="Q28" s="7"/>
      <c r="R28" s="7">
        <v>0</v>
      </c>
      <c r="S28" s="35">
        <f t="shared" si="1"/>
        <v>-6.2041931306611375E-3</v>
      </c>
    </row>
    <row r="29" spans="1:19" x14ac:dyDescent="0.3">
      <c r="A29" s="89"/>
      <c r="B29" s="99" t="s">
        <v>159</v>
      </c>
      <c r="C29" s="7">
        <v>-2.3025946698228088E-2</v>
      </c>
      <c r="D29" s="7">
        <v>0</v>
      </c>
      <c r="E29" s="7">
        <v>0</v>
      </c>
      <c r="F29" s="7">
        <v>-1.8358732213711294E-2</v>
      </c>
      <c r="G29" s="7">
        <v>-8.9061509082380939E-3</v>
      </c>
      <c r="H29" s="7">
        <v>0</v>
      </c>
      <c r="I29" s="7">
        <v>-4.3787188316915171E-3</v>
      </c>
      <c r="J29" s="7">
        <v>-4.1888278388307705E-3</v>
      </c>
      <c r="K29" s="7">
        <v>0</v>
      </c>
      <c r="L29" s="7">
        <v>-4.4481799317188257E-2</v>
      </c>
      <c r="M29" s="7">
        <v>-4.7179176981970439E-3</v>
      </c>
      <c r="N29" s="7">
        <v>-1.1764182439441905E-2</v>
      </c>
      <c r="O29" s="7">
        <v>-2.0248222532125909E-2</v>
      </c>
      <c r="P29" s="7">
        <v>-0.47051632321538445</v>
      </c>
      <c r="Q29" s="7"/>
      <c r="R29" s="7">
        <v>-1.0807627331237846E-2</v>
      </c>
      <c r="S29" s="35">
        <f t="shared" si="1"/>
        <v>-3.6056314345779002E-2</v>
      </c>
    </row>
    <row r="30" spans="1:19" ht="17.25" thickBot="1" x14ac:dyDescent="0.35">
      <c r="A30" s="89"/>
      <c r="B30" s="98" t="s">
        <v>160</v>
      </c>
      <c r="C30" s="59">
        <v>-5.0015201368221879E-2</v>
      </c>
      <c r="D30" s="59">
        <v>-2.4476514235763185E-2</v>
      </c>
      <c r="E30" s="59">
        <v>0</v>
      </c>
      <c r="F30" s="59">
        <v>-1.8358732213711294E-2</v>
      </c>
      <c r="G30" s="59">
        <v>-4.7653816378057948E-2</v>
      </c>
      <c r="H30" s="59">
        <v>0</v>
      </c>
      <c r="I30" s="59">
        <v>-4.3787188316915171E-3</v>
      </c>
      <c r="J30" s="59">
        <v>-4.1888278388307705E-3</v>
      </c>
      <c r="K30" s="59">
        <v>0</v>
      </c>
      <c r="L30" s="59">
        <v>-4.4481799317188257E-2</v>
      </c>
      <c r="M30" s="59">
        <v>-6.8533628151602549E-2</v>
      </c>
      <c r="N30" s="59">
        <v>-1.1764182439441905E-2</v>
      </c>
      <c r="O30" s="59">
        <v>-2.0248222532125909E-2</v>
      </c>
      <c r="P30" s="59">
        <v>-0.57118701444406861</v>
      </c>
      <c r="Q30" s="59"/>
      <c r="R30" s="59">
        <v>-1.0807627331237846E-2</v>
      </c>
      <c r="S30" s="70">
        <f t="shared" si="1"/>
        <v>-5.7843752536838038E-2</v>
      </c>
    </row>
    <row r="31" spans="1:19" ht="17.25" thickTop="1" x14ac:dyDescent="0.3">
      <c r="A31" s="89"/>
      <c r="B31" s="96"/>
      <c r="C31" s="7"/>
      <c r="D31" s="7"/>
      <c r="E31" s="7"/>
      <c r="F31" s="7"/>
      <c r="G31" s="7"/>
      <c r="H31" s="7"/>
      <c r="I31" s="7"/>
      <c r="J31" s="7"/>
      <c r="K31" s="7"/>
      <c r="L31" s="7"/>
      <c r="M31" s="7"/>
      <c r="N31" s="7"/>
      <c r="O31" s="7"/>
      <c r="P31" s="7"/>
      <c r="Q31" s="7"/>
      <c r="R31" s="7"/>
      <c r="S31" s="35"/>
    </row>
    <row r="32" spans="1:19" x14ac:dyDescent="0.3">
      <c r="A32" s="95" t="s">
        <v>132</v>
      </c>
      <c r="B32" s="96"/>
      <c r="C32" s="7"/>
      <c r="D32" s="7"/>
      <c r="E32" s="7"/>
      <c r="F32" s="7"/>
      <c r="G32" s="7"/>
      <c r="H32" s="7"/>
      <c r="I32" s="7"/>
      <c r="J32" s="7"/>
      <c r="K32" s="7"/>
      <c r="L32" s="7"/>
      <c r="M32" s="7"/>
      <c r="N32" s="7"/>
      <c r="O32" s="7"/>
      <c r="P32" s="7"/>
      <c r="Q32" s="7"/>
      <c r="R32" s="7"/>
      <c r="S32" s="35"/>
    </row>
    <row r="33" spans="1:19" x14ac:dyDescent="0.3">
      <c r="A33" s="89"/>
      <c r="B33" s="97" t="s">
        <v>161</v>
      </c>
      <c r="C33" s="7">
        <v>4.9551143035756515E-2</v>
      </c>
      <c r="D33" s="7">
        <v>8.9185235444490821E-2</v>
      </c>
      <c r="E33" s="7">
        <v>2.6981452311329264E-2</v>
      </c>
      <c r="F33" s="7">
        <v>1.3258593317557507E-3</v>
      </c>
      <c r="G33" s="7">
        <v>3.6096791931540681E-2</v>
      </c>
      <c r="H33" s="7">
        <v>5.3307388344188196E-2</v>
      </c>
      <c r="I33" s="7">
        <v>6.3037622009908409E-2</v>
      </c>
      <c r="J33" s="7">
        <v>6.6931749446102529E-2</v>
      </c>
      <c r="K33" s="7">
        <v>9.0803105367361955E-2</v>
      </c>
      <c r="L33" s="7">
        <v>9.5380120614538225E-2</v>
      </c>
      <c r="M33" s="7">
        <v>6.2351884982070185E-2</v>
      </c>
      <c r="N33" s="7">
        <v>1.3476094596262228E-2</v>
      </c>
      <c r="O33" s="7">
        <v>2.7201169322980872E-2</v>
      </c>
      <c r="P33" s="7">
        <v>0.12372238071495768</v>
      </c>
      <c r="Q33" s="7"/>
      <c r="R33" s="7">
        <v>7.2299733614545308E-2</v>
      </c>
      <c r="S33" s="35">
        <f t="shared" ref="S33:S36" si="2">SUMPRODUCT(C33:R33,$C$92:$R$92)/SUM($C$92:$R$92)</f>
        <v>6.0390796861936893E-2</v>
      </c>
    </row>
    <row r="34" spans="1:19" x14ac:dyDescent="0.3">
      <c r="A34" s="89"/>
      <c r="B34" s="97" t="s">
        <v>162</v>
      </c>
      <c r="C34" s="7">
        <v>2.2432412180733007E-2</v>
      </c>
      <c r="D34" s="7">
        <v>6.3792274031878218E-2</v>
      </c>
      <c r="E34" s="7">
        <v>5.4686278194323937E-2</v>
      </c>
      <c r="F34" s="7">
        <v>0.18862694745350966</v>
      </c>
      <c r="G34" s="7">
        <v>2.5207232207331384E-2</v>
      </c>
      <c r="H34" s="7">
        <v>5.9491978309401915E-2</v>
      </c>
      <c r="I34" s="7">
        <v>5.4261490486351503E-2</v>
      </c>
      <c r="J34" s="7">
        <v>5.4919648896347859E-2</v>
      </c>
      <c r="K34" s="7">
        <v>1.3839338958375684E-2</v>
      </c>
      <c r="L34" s="7">
        <v>3.9376380659571011E-2</v>
      </c>
      <c r="M34" s="7">
        <v>3.2212298411319604E-2</v>
      </c>
      <c r="N34" s="7">
        <v>1.4546357667103708E-2</v>
      </c>
      <c r="O34" s="7">
        <v>2.5698400253299238E-3</v>
      </c>
      <c r="P34" s="7">
        <v>0.2140038830361384</v>
      </c>
      <c r="Q34" s="7"/>
      <c r="R34" s="7">
        <v>6.2930735721426392E-2</v>
      </c>
      <c r="S34" s="35">
        <f t="shared" si="2"/>
        <v>5.1738232572885533E-2</v>
      </c>
    </row>
    <row r="35" spans="1:19" x14ac:dyDescent="0.3">
      <c r="A35" s="100"/>
      <c r="B35" s="97" t="s">
        <v>163</v>
      </c>
      <c r="C35" s="7">
        <v>5.5650610482143301E-2</v>
      </c>
      <c r="D35" s="7">
        <v>7.8219008774787227E-2</v>
      </c>
      <c r="E35" s="7">
        <v>1.9682244883221074E-2</v>
      </c>
      <c r="F35" s="7">
        <v>4.09147827455053E-2</v>
      </c>
      <c r="G35" s="7">
        <v>3.6878676097675006E-2</v>
      </c>
      <c r="H35" s="7">
        <v>5.2911433588802396E-3</v>
      </c>
      <c r="I35" s="7">
        <v>7.3252799784849889E-3</v>
      </c>
      <c r="J35" s="7">
        <v>2.700984935039057E-2</v>
      </c>
      <c r="K35" s="7">
        <v>5.2656382749503503E-2</v>
      </c>
      <c r="L35" s="7">
        <v>4.7640207582486244E-2</v>
      </c>
      <c r="M35" s="7">
        <v>3.2104144907215179E-2</v>
      </c>
      <c r="N35" s="7">
        <v>1.1594730814056821E-2</v>
      </c>
      <c r="O35" s="7">
        <v>2.4267931337198605E-2</v>
      </c>
      <c r="P35" s="7">
        <v>0.12500911933674239</v>
      </c>
      <c r="Q35" s="7"/>
      <c r="R35" s="7">
        <v>3.2177982155929333E-2</v>
      </c>
      <c r="S35" s="35">
        <f t="shared" si="2"/>
        <v>4.4528971223915303E-2</v>
      </c>
    </row>
    <row r="36" spans="1:19" ht="17.25" thickBot="1" x14ac:dyDescent="0.35">
      <c r="A36" s="89"/>
      <c r="B36" s="98" t="s">
        <v>164</v>
      </c>
      <c r="C36" s="59">
        <v>0.12763416569863284</v>
      </c>
      <c r="D36" s="59">
        <v>0.23119651825115628</v>
      </c>
      <c r="E36" s="59">
        <v>0.10134997538887427</v>
      </c>
      <c r="F36" s="59">
        <v>0.23086758953077072</v>
      </c>
      <c r="G36" s="59">
        <v>9.8182700236547071E-2</v>
      </c>
      <c r="H36" s="59">
        <v>0.11809051001247035</v>
      </c>
      <c r="I36" s="59">
        <v>0.1246243924747449</v>
      </c>
      <c r="J36" s="59">
        <v>0.14886124769284095</v>
      </c>
      <c r="K36" s="59">
        <v>0.15729882707524112</v>
      </c>
      <c r="L36" s="59">
        <v>0.18239670885659548</v>
      </c>
      <c r="M36" s="59">
        <v>0.12666832830060498</v>
      </c>
      <c r="N36" s="59">
        <v>3.9617183077422756E-2</v>
      </c>
      <c r="O36" s="59">
        <v>5.40389406855094E-2</v>
      </c>
      <c r="P36" s="59">
        <v>0.46273538308783846</v>
      </c>
      <c r="Q36" s="59"/>
      <c r="R36" s="59">
        <v>0.16740845149190103</v>
      </c>
      <c r="S36" s="69">
        <f t="shared" si="2"/>
        <v>0.15665800065873775</v>
      </c>
    </row>
    <row r="37" spans="1:19" ht="17.25" thickTop="1" x14ac:dyDescent="0.3">
      <c r="A37" s="89"/>
      <c r="B37" s="96"/>
      <c r="C37" s="7"/>
      <c r="D37" s="7"/>
      <c r="E37" s="7"/>
      <c r="F37" s="7"/>
      <c r="G37" s="7"/>
      <c r="H37" s="7"/>
      <c r="I37" s="7"/>
      <c r="J37" s="7"/>
      <c r="K37" s="7"/>
      <c r="L37" s="7"/>
      <c r="M37" s="7"/>
      <c r="N37" s="7"/>
      <c r="O37" s="7"/>
      <c r="P37" s="7"/>
      <c r="Q37" s="7"/>
      <c r="R37" s="7"/>
      <c r="S37" s="35"/>
    </row>
    <row r="38" spans="1:19" x14ac:dyDescent="0.3">
      <c r="A38" s="95" t="s">
        <v>133</v>
      </c>
      <c r="B38" s="96"/>
      <c r="C38" s="9"/>
      <c r="D38" s="9"/>
      <c r="E38" s="9"/>
      <c r="F38" s="9"/>
      <c r="G38" s="9"/>
      <c r="H38" s="9"/>
      <c r="I38" s="9"/>
      <c r="J38" s="9"/>
      <c r="K38" s="9"/>
      <c r="L38" s="9"/>
      <c r="M38" s="9"/>
      <c r="N38" s="9"/>
      <c r="O38" s="9"/>
      <c r="P38" s="9"/>
      <c r="Q38" s="9"/>
      <c r="R38" s="9"/>
      <c r="S38" s="71"/>
    </row>
    <row r="39" spans="1:19" x14ac:dyDescent="0.3">
      <c r="A39" s="89"/>
      <c r="B39" s="97" t="s">
        <v>165</v>
      </c>
      <c r="C39" s="77">
        <v>0.19036169596107033</v>
      </c>
      <c r="D39" s="77">
        <v>0.25474007945355603</v>
      </c>
      <c r="E39" s="77">
        <v>0.22433145353428413</v>
      </c>
      <c r="F39" s="77">
        <v>0.95373775170729491</v>
      </c>
      <c r="G39" s="77">
        <v>0.28135278526452334</v>
      </c>
      <c r="H39" s="77">
        <v>0.49705586368973831</v>
      </c>
      <c r="I39" s="77">
        <v>0.37704366294140551</v>
      </c>
      <c r="J39" s="77">
        <v>0.45978635291335007</v>
      </c>
      <c r="K39" s="77">
        <v>0.49174043829831182</v>
      </c>
      <c r="L39" s="77">
        <v>0.77908947885546032</v>
      </c>
      <c r="M39" s="77">
        <v>0.36608408934170839</v>
      </c>
      <c r="N39" s="77">
        <v>0.60090018163080106</v>
      </c>
      <c r="O39" s="77">
        <v>0.63580650958567431</v>
      </c>
      <c r="P39" s="77">
        <v>0.59858366152276887</v>
      </c>
      <c r="Q39" s="77"/>
      <c r="R39" s="77">
        <v>0.36451319982533115</v>
      </c>
      <c r="S39" s="35">
        <f t="shared" ref="S39:S43" si="3">SUMPRODUCT(C39:R39,$C$92:$R$92)/SUM($C$92:$R$92)</f>
        <v>0.37788209758665431</v>
      </c>
    </row>
    <row r="40" spans="1:19" x14ac:dyDescent="0.3">
      <c r="A40" s="89"/>
      <c r="B40" s="97" t="s">
        <v>166</v>
      </c>
      <c r="C40" s="77">
        <v>1.2007739675289541E-2</v>
      </c>
      <c r="D40" s="77">
        <v>1.1213937922676876E-2</v>
      </c>
      <c r="E40" s="77">
        <v>1.130987147727138E-2</v>
      </c>
      <c r="F40" s="77">
        <v>3.2612708568403995E-2</v>
      </c>
      <c r="G40" s="77">
        <v>0</v>
      </c>
      <c r="H40" s="77">
        <v>9.4289196166907566E-3</v>
      </c>
      <c r="I40" s="77">
        <v>5.7049375371022743E-3</v>
      </c>
      <c r="J40" s="77">
        <v>2.9652736627281712E-2</v>
      </c>
      <c r="K40" s="77">
        <v>5.9808992960660938E-2</v>
      </c>
      <c r="L40" s="77">
        <v>2.4209630128436049E-2</v>
      </c>
      <c r="M40" s="77">
        <v>1.1162940799970657E-2</v>
      </c>
      <c r="N40" s="77">
        <v>1.4126652507931214E-2</v>
      </c>
      <c r="O40" s="77">
        <v>1.1638581355898063E-2</v>
      </c>
      <c r="P40" s="77">
        <v>2.6249835705610736E-2</v>
      </c>
      <c r="Q40" s="77"/>
      <c r="R40" s="77">
        <v>1.22302444281589E-2</v>
      </c>
      <c r="S40" s="35">
        <f t="shared" si="3"/>
        <v>1.5663000800654688E-2</v>
      </c>
    </row>
    <row r="41" spans="1:19" ht="17.25" thickBot="1" x14ac:dyDescent="0.35">
      <c r="A41" s="89"/>
      <c r="B41" s="98" t="s">
        <v>167</v>
      </c>
      <c r="C41" s="59">
        <v>0.20236943563635987</v>
      </c>
      <c r="D41" s="59">
        <v>0.26595401737623292</v>
      </c>
      <c r="E41" s="59">
        <v>0.23564132501155552</v>
      </c>
      <c r="F41" s="59">
        <v>0.98635046027569895</v>
      </c>
      <c r="G41" s="59">
        <v>0.28135278526452334</v>
      </c>
      <c r="H41" s="59">
        <v>0.5064847833064291</v>
      </c>
      <c r="I41" s="59">
        <v>0.38274860047850778</v>
      </c>
      <c r="J41" s="59">
        <v>0.48943908954063176</v>
      </c>
      <c r="K41" s="59">
        <v>0.55154943125897271</v>
      </c>
      <c r="L41" s="59">
        <v>0.80329910898389634</v>
      </c>
      <c r="M41" s="59">
        <v>0.37724703014167904</v>
      </c>
      <c r="N41" s="59">
        <v>0.61502683413873227</v>
      </c>
      <c r="O41" s="59">
        <v>0.64744509094157232</v>
      </c>
      <c r="P41" s="59">
        <v>0.62483349722837955</v>
      </c>
      <c r="Q41" s="59"/>
      <c r="R41" s="59">
        <v>0.37674344425349005</v>
      </c>
      <c r="S41" s="69">
        <f t="shared" si="3"/>
        <v>0.39354509838730906</v>
      </c>
    </row>
    <row r="42" spans="1:19" ht="17.25" thickTop="1" x14ac:dyDescent="0.3">
      <c r="A42" s="89"/>
      <c r="B42" s="96"/>
      <c r="C42" s="10"/>
      <c r="D42" s="10"/>
      <c r="E42" s="10"/>
      <c r="F42" s="10"/>
      <c r="G42" s="10"/>
      <c r="H42" s="10"/>
      <c r="I42" s="10"/>
      <c r="J42" s="10"/>
      <c r="K42" s="10"/>
      <c r="L42" s="10"/>
      <c r="M42" s="10"/>
      <c r="N42" s="10"/>
      <c r="O42" s="10"/>
      <c r="P42" s="10"/>
      <c r="Q42" s="10"/>
      <c r="R42" s="10"/>
      <c r="S42" s="38"/>
    </row>
    <row r="43" spans="1:19" ht="17.25" thickBot="1" x14ac:dyDescent="0.35">
      <c r="A43" s="101" t="s">
        <v>207</v>
      </c>
      <c r="B43" s="102"/>
      <c r="C43" s="78">
        <v>1.0444765918376837</v>
      </c>
      <c r="D43" s="78">
        <v>1.1565579480835706</v>
      </c>
      <c r="E43" s="78">
        <v>0.8254478861349156</v>
      </c>
      <c r="F43" s="78">
        <v>1.954970272387903</v>
      </c>
      <c r="G43" s="78">
        <v>1.0460761683839306</v>
      </c>
      <c r="H43" s="78">
        <v>1.2814683904002644</v>
      </c>
      <c r="I43" s="78">
        <v>0.98415861686895567</v>
      </c>
      <c r="J43" s="78">
        <v>1.2629082409632311</v>
      </c>
      <c r="K43" s="78">
        <v>1.3991308785773635</v>
      </c>
      <c r="L43" s="78">
        <v>1.7295362903870859</v>
      </c>
      <c r="M43" s="78">
        <v>1.2584474011225499</v>
      </c>
      <c r="N43" s="78">
        <v>1.345729614066254</v>
      </c>
      <c r="O43" s="78">
        <v>1.2489719996506312</v>
      </c>
      <c r="P43" s="78">
        <v>1.7310177559056581</v>
      </c>
      <c r="Q43" s="78"/>
      <c r="R43" s="78">
        <v>1.0440469498077611</v>
      </c>
      <c r="S43" s="72">
        <f t="shared" si="3"/>
        <v>1.1982274652441818</v>
      </c>
    </row>
    <row r="44" spans="1:19" ht="17.25" thickTop="1" x14ac:dyDescent="0.3">
      <c r="A44" s="89"/>
      <c r="B44" s="96"/>
      <c r="C44" s="11"/>
      <c r="D44" s="11"/>
      <c r="E44" s="11"/>
      <c r="F44" s="11"/>
      <c r="G44" s="11"/>
      <c r="H44" s="11"/>
      <c r="I44" s="11"/>
      <c r="J44" s="11"/>
      <c r="K44" s="11"/>
      <c r="L44" s="11"/>
      <c r="M44" s="11"/>
      <c r="N44" s="11"/>
      <c r="O44" s="11"/>
      <c r="P44" s="11"/>
      <c r="Q44" s="11"/>
      <c r="R44" s="11"/>
      <c r="S44" s="40"/>
    </row>
    <row r="45" spans="1:19" x14ac:dyDescent="0.3">
      <c r="A45" s="95" t="s">
        <v>135</v>
      </c>
      <c r="B45" s="96"/>
      <c r="C45" s="11"/>
      <c r="D45" s="11"/>
      <c r="E45" s="11"/>
      <c r="F45" s="11"/>
      <c r="G45" s="11"/>
      <c r="H45" s="11"/>
      <c r="I45" s="11"/>
      <c r="J45" s="11"/>
      <c r="K45" s="11"/>
      <c r="L45" s="11"/>
      <c r="M45" s="11"/>
      <c r="N45" s="11"/>
      <c r="O45" s="11"/>
      <c r="P45" s="11"/>
      <c r="Q45" s="11"/>
      <c r="R45" s="11"/>
      <c r="S45" s="40"/>
    </row>
    <row r="46" spans="1:19" x14ac:dyDescent="0.3">
      <c r="A46" s="89"/>
      <c r="B46" s="96" t="s">
        <v>168</v>
      </c>
      <c r="C46" s="56">
        <v>1.0725821422525035</v>
      </c>
      <c r="D46" s="56">
        <v>1.0819148934567275</v>
      </c>
      <c r="E46" s="56">
        <v>1.0612911991846214</v>
      </c>
      <c r="F46" s="56">
        <v>1.0177473011801377</v>
      </c>
      <c r="G46" s="56">
        <v>1.0240271778029462</v>
      </c>
      <c r="H46" s="56">
        <v>1.0226693354355239</v>
      </c>
      <c r="I46" s="56">
        <v>1.0826895864800499</v>
      </c>
      <c r="J46" s="56">
        <v>0.97746068899967253</v>
      </c>
      <c r="K46" s="56">
        <v>1.0547571866718986</v>
      </c>
      <c r="L46" s="56">
        <v>1.0697479614923238</v>
      </c>
      <c r="M46" s="56">
        <v>1.0307602449941158</v>
      </c>
      <c r="N46" s="56">
        <v>1.0095485668543336</v>
      </c>
      <c r="O46" s="56">
        <v>0.98223783398261433</v>
      </c>
      <c r="P46" s="56">
        <v>0.98294025196879287</v>
      </c>
      <c r="Q46" s="56"/>
      <c r="R46" s="56">
        <v>0.96513177017795504</v>
      </c>
      <c r="S46" s="35">
        <f t="shared" ref="S46:S52" si="4">SUMPRODUCT(C46:R46,$C$92:$R$92)/SUM($C$92:$R$92)</f>
        <v>1.0380983846059755</v>
      </c>
    </row>
    <row r="47" spans="1:19" x14ac:dyDescent="0.3">
      <c r="A47" s="89"/>
      <c r="B47" s="96" t="s">
        <v>169</v>
      </c>
      <c r="C47" s="56">
        <v>7.0041778285461889E-2</v>
      </c>
      <c r="D47" s="56">
        <v>0.13240133050509864</v>
      </c>
      <c r="E47" s="56">
        <v>0.15553314713765998</v>
      </c>
      <c r="F47" s="56">
        <v>0.10460146221331702</v>
      </c>
      <c r="G47" s="56">
        <v>0.14055909387504503</v>
      </c>
      <c r="H47" s="56">
        <v>0.13198051050417378</v>
      </c>
      <c r="I47" s="56">
        <v>5.5698024315878517E-2</v>
      </c>
      <c r="J47" s="56">
        <v>0.25900483147915471</v>
      </c>
      <c r="K47" s="56">
        <v>5.3935407030844422E-2</v>
      </c>
      <c r="L47" s="56">
        <v>0.19364507379894674</v>
      </c>
      <c r="M47" s="56">
        <v>0.12350721155959839</v>
      </c>
      <c r="N47" s="56">
        <v>0.19736569465729692</v>
      </c>
      <c r="O47" s="56">
        <v>0.35333519412274894</v>
      </c>
      <c r="P47" s="56">
        <v>0.19135736304390663</v>
      </c>
      <c r="Q47" s="56"/>
      <c r="R47" s="56">
        <v>0.28900157002737359</v>
      </c>
      <c r="S47" s="35">
        <f t="shared" si="4"/>
        <v>0.14356089776556052</v>
      </c>
    </row>
    <row r="48" spans="1:19" x14ac:dyDescent="0.3">
      <c r="A48" s="89"/>
      <c r="B48" s="96" t="s">
        <v>170</v>
      </c>
      <c r="C48" s="56">
        <v>7.6100383482444215E-3</v>
      </c>
      <c r="D48" s="56">
        <v>0</v>
      </c>
      <c r="E48" s="56">
        <v>2.7237457761049099E-4</v>
      </c>
      <c r="F48" s="56">
        <v>0.23158342994667111</v>
      </c>
      <c r="G48" s="56">
        <v>0</v>
      </c>
      <c r="H48" s="56">
        <v>9.2833809199561676E-2</v>
      </c>
      <c r="I48" s="56">
        <v>4.4738613643307404E-2</v>
      </c>
      <c r="J48" s="56">
        <v>0</v>
      </c>
      <c r="K48" s="56">
        <v>9.1279554832888396E-3</v>
      </c>
      <c r="L48" s="56">
        <v>9.9518719792545549E-2</v>
      </c>
      <c r="M48" s="56">
        <v>0</v>
      </c>
      <c r="N48" s="56">
        <v>2.8318994839178106E-2</v>
      </c>
      <c r="O48" s="56">
        <v>0</v>
      </c>
      <c r="P48" s="56">
        <v>0</v>
      </c>
      <c r="Q48" s="56"/>
      <c r="R48" s="56">
        <v>0</v>
      </c>
      <c r="S48" s="35">
        <f t="shared" si="4"/>
        <v>1.900610180615455E-2</v>
      </c>
    </row>
    <row r="49" spans="1:19" x14ac:dyDescent="0.3">
      <c r="A49" s="89"/>
      <c r="B49" s="99" t="s">
        <v>157</v>
      </c>
      <c r="C49" s="56">
        <v>2.029343559531846E-2</v>
      </c>
      <c r="D49" s="56">
        <v>0</v>
      </c>
      <c r="E49" s="56">
        <v>0</v>
      </c>
      <c r="F49" s="56">
        <v>0</v>
      </c>
      <c r="G49" s="56">
        <v>3.8747665469819857E-2</v>
      </c>
      <c r="H49" s="56">
        <v>0</v>
      </c>
      <c r="I49" s="56">
        <v>0</v>
      </c>
      <c r="J49" s="56">
        <v>0</v>
      </c>
      <c r="K49" s="56">
        <v>0</v>
      </c>
      <c r="L49" s="56">
        <v>0</v>
      </c>
      <c r="M49" s="56">
        <v>6.3815710453405505E-2</v>
      </c>
      <c r="N49" s="56">
        <v>0</v>
      </c>
      <c r="O49" s="56">
        <v>0</v>
      </c>
      <c r="P49" s="56">
        <v>6.138456782236839E-2</v>
      </c>
      <c r="Q49" s="56"/>
      <c r="R49" s="56">
        <v>0</v>
      </c>
      <c r="S49" s="35">
        <f t="shared" si="4"/>
        <v>1.5583245060397892E-2</v>
      </c>
    </row>
    <row r="50" spans="1:19" x14ac:dyDescent="0.3">
      <c r="A50" s="89"/>
      <c r="B50" s="99" t="s">
        <v>158</v>
      </c>
      <c r="C50" s="56">
        <v>6.6958190746753254E-3</v>
      </c>
      <c r="D50" s="56">
        <v>2.4476514235763185E-2</v>
      </c>
      <c r="E50" s="56">
        <v>0</v>
      </c>
      <c r="F50" s="56">
        <v>0</v>
      </c>
      <c r="G50" s="56">
        <v>0</v>
      </c>
      <c r="H50" s="56">
        <v>0</v>
      </c>
      <c r="I50" s="56">
        <v>0</v>
      </c>
      <c r="J50" s="56">
        <v>0</v>
      </c>
      <c r="K50" s="56">
        <v>0</v>
      </c>
      <c r="L50" s="56">
        <v>0</v>
      </c>
      <c r="M50" s="56">
        <v>0</v>
      </c>
      <c r="N50" s="56">
        <v>0</v>
      </c>
      <c r="O50" s="56">
        <v>0</v>
      </c>
      <c r="P50" s="56">
        <v>3.9286123406315772E-2</v>
      </c>
      <c r="Q50" s="56"/>
      <c r="R50" s="56">
        <v>0</v>
      </c>
      <c r="S50" s="35">
        <f t="shared" si="4"/>
        <v>6.2041931306611375E-3</v>
      </c>
    </row>
    <row r="51" spans="1:19" x14ac:dyDescent="0.3">
      <c r="A51" s="89"/>
      <c r="B51" s="99" t="s">
        <v>159</v>
      </c>
      <c r="C51" s="56">
        <v>2.3025946698228088E-2</v>
      </c>
      <c r="D51" s="56">
        <v>0</v>
      </c>
      <c r="E51" s="56">
        <v>0</v>
      </c>
      <c r="F51" s="56">
        <v>1.8358732213711294E-2</v>
      </c>
      <c r="G51" s="56">
        <v>8.9061509082380939E-3</v>
      </c>
      <c r="H51" s="56">
        <v>0</v>
      </c>
      <c r="I51" s="56">
        <v>4.3787188316915171E-3</v>
      </c>
      <c r="J51" s="56">
        <v>4.1888278388307705E-3</v>
      </c>
      <c r="K51" s="56">
        <v>0</v>
      </c>
      <c r="L51" s="56">
        <v>4.4481799317188257E-2</v>
      </c>
      <c r="M51" s="56">
        <v>4.7179176981970439E-3</v>
      </c>
      <c r="N51" s="56">
        <v>1.1764182439441905E-2</v>
      </c>
      <c r="O51" s="56">
        <v>2.0248222532125909E-2</v>
      </c>
      <c r="P51" s="56">
        <v>0.47051632321538445</v>
      </c>
      <c r="Q51" s="56"/>
      <c r="R51" s="56">
        <v>1.0807627331237846E-2</v>
      </c>
      <c r="S51" s="35">
        <f t="shared" si="4"/>
        <v>3.6056314345779002E-2</v>
      </c>
    </row>
    <row r="52" spans="1:19" ht="17.25" thickBot="1" x14ac:dyDescent="0.35">
      <c r="A52" s="89"/>
      <c r="B52" s="98" t="s">
        <v>171</v>
      </c>
      <c r="C52" s="79">
        <v>1.2002491602544316</v>
      </c>
      <c r="D52" s="79">
        <v>1.2387927381975894</v>
      </c>
      <c r="E52" s="79">
        <v>1.217096720899892</v>
      </c>
      <c r="F52" s="79">
        <v>1.3722909255538371</v>
      </c>
      <c r="G52" s="79">
        <v>1.2122400880560489</v>
      </c>
      <c r="H52" s="79">
        <v>1.2474836551392594</v>
      </c>
      <c r="I52" s="79">
        <v>1.1875049432709273</v>
      </c>
      <c r="J52" s="79">
        <v>1.240654348317658</v>
      </c>
      <c r="K52" s="79">
        <v>1.1178205491860318</v>
      </c>
      <c r="L52" s="79">
        <v>1.4073935544010043</v>
      </c>
      <c r="M52" s="79">
        <v>1.2228010847053168</v>
      </c>
      <c r="N52" s="79">
        <v>1.2469974387902505</v>
      </c>
      <c r="O52" s="79">
        <v>1.3558212506374892</v>
      </c>
      <c r="P52" s="79">
        <v>1.7454846294567681</v>
      </c>
      <c r="Q52" s="79"/>
      <c r="R52" s="79">
        <v>1.2649409675365666</v>
      </c>
      <c r="S52" s="69">
        <f t="shared" si="4"/>
        <v>1.2585091367145285</v>
      </c>
    </row>
    <row r="53" spans="1:19" ht="17.25" thickTop="1" x14ac:dyDescent="0.3">
      <c r="A53" s="89"/>
      <c r="B53" s="96"/>
      <c r="C53" s="11"/>
      <c r="D53" s="11"/>
      <c r="E53" s="11"/>
      <c r="F53" s="11"/>
      <c r="G53" s="11"/>
      <c r="H53" s="11"/>
      <c r="I53" s="11"/>
      <c r="J53" s="11"/>
      <c r="K53" s="11"/>
      <c r="L53" s="11"/>
      <c r="M53" s="11"/>
      <c r="N53" s="11"/>
      <c r="O53" s="11"/>
      <c r="P53" s="11"/>
      <c r="Q53" s="11"/>
      <c r="R53" s="11"/>
      <c r="S53" s="40"/>
    </row>
    <row r="54" spans="1:19" x14ac:dyDescent="0.3">
      <c r="A54" s="95" t="s">
        <v>136</v>
      </c>
      <c r="B54" s="96"/>
      <c r="C54" s="11"/>
      <c r="D54" s="11"/>
      <c r="E54" s="11"/>
      <c r="F54" s="11"/>
      <c r="G54" s="11"/>
      <c r="H54" s="11"/>
      <c r="I54" s="11"/>
      <c r="J54" s="11"/>
      <c r="K54" s="11"/>
      <c r="L54" s="11"/>
      <c r="M54" s="11"/>
      <c r="N54" s="11"/>
      <c r="O54" s="11"/>
      <c r="P54" s="11"/>
      <c r="Q54" s="11"/>
      <c r="R54" s="11"/>
      <c r="S54" s="40"/>
    </row>
    <row r="55" spans="1:19" x14ac:dyDescent="0.3">
      <c r="A55" s="89"/>
      <c r="B55" s="96" t="s">
        <v>172</v>
      </c>
      <c r="C55" s="56">
        <v>3.0440153392977689E-3</v>
      </c>
      <c r="D55" s="56">
        <v>5.4630942721874401E-3</v>
      </c>
      <c r="E55" s="56">
        <v>0</v>
      </c>
      <c r="F55" s="56">
        <v>1.5910311981069007E-2</v>
      </c>
      <c r="G55" s="56">
        <v>9.6869163674549643E-3</v>
      </c>
      <c r="H55" s="56">
        <v>1.70728844504941E-2</v>
      </c>
      <c r="I55" s="56">
        <v>0</v>
      </c>
      <c r="J55" s="56">
        <v>7.8417993862666523E-3</v>
      </c>
      <c r="K55" s="56">
        <v>8.2023814880102137E-3</v>
      </c>
      <c r="L55" s="56">
        <v>0</v>
      </c>
      <c r="M55" s="56">
        <v>4.7623664517466796E-3</v>
      </c>
      <c r="N55" s="56">
        <v>1.061962306469179E-2</v>
      </c>
      <c r="O55" s="56">
        <v>3.3735792289446699E-3</v>
      </c>
      <c r="P55" s="56">
        <v>0</v>
      </c>
      <c r="Q55" s="56"/>
      <c r="R55" s="56">
        <v>3.2271207319312769E-3</v>
      </c>
      <c r="S55" s="35">
        <f t="shared" ref="S55:S66" si="5">SUMPRODUCT(C55:R55,$C$92:$R$92)/SUM($C$92:$R$92)</f>
        <v>5.4824321953734481E-3</v>
      </c>
    </row>
    <row r="56" spans="1:19" x14ac:dyDescent="0.3">
      <c r="A56" s="89"/>
      <c r="B56" s="96" t="s">
        <v>173</v>
      </c>
      <c r="C56" s="56">
        <v>0</v>
      </c>
      <c r="D56" s="56">
        <v>0</v>
      </c>
      <c r="E56" s="56">
        <v>0</v>
      </c>
      <c r="F56" s="56">
        <v>0</v>
      </c>
      <c r="G56" s="56">
        <v>0</v>
      </c>
      <c r="H56" s="56">
        <v>9.6073975592441449E-2</v>
      </c>
      <c r="I56" s="56">
        <v>0</v>
      </c>
      <c r="J56" s="56">
        <v>0</v>
      </c>
      <c r="K56" s="56">
        <v>0</v>
      </c>
      <c r="L56" s="56">
        <v>0</v>
      </c>
      <c r="M56" s="56">
        <v>5.2560428342720678E-2</v>
      </c>
      <c r="N56" s="56">
        <v>0</v>
      </c>
      <c r="O56" s="56">
        <v>0</v>
      </c>
      <c r="P56" s="56">
        <v>0</v>
      </c>
      <c r="Q56" s="56"/>
      <c r="R56" s="56">
        <v>1.5201109239212963E-3</v>
      </c>
      <c r="S56" s="35">
        <f t="shared" si="5"/>
        <v>8.9006275560120814E-3</v>
      </c>
    </row>
    <row r="57" spans="1:19" x14ac:dyDescent="0.3">
      <c r="A57" s="89"/>
      <c r="B57" s="103" t="s">
        <v>174</v>
      </c>
      <c r="C57" s="57">
        <v>3.0440153392977689E-3</v>
      </c>
      <c r="D57" s="58">
        <v>5.4630942721874401E-3</v>
      </c>
      <c r="E57" s="58">
        <v>0</v>
      </c>
      <c r="F57" s="58">
        <v>1.5910311981069007E-2</v>
      </c>
      <c r="G57" s="58">
        <v>9.6869163674549643E-3</v>
      </c>
      <c r="H57" s="58">
        <v>0.11314686004293555</v>
      </c>
      <c r="I57" s="58">
        <v>0</v>
      </c>
      <c r="J57" s="58">
        <v>7.8417993862666523E-3</v>
      </c>
      <c r="K57" s="58">
        <v>8.2023814880102137E-3</v>
      </c>
      <c r="L57" s="58">
        <v>0</v>
      </c>
      <c r="M57" s="58">
        <v>5.7322794794467356E-2</v>
      </c>
      <c r="N57" s="58">
        <v>1.061962306469179E-2</v>
      </c>
      <c r="O57" s="58">
        <v>3.3735792289446699E-3</v>
      </c>
      <c r="P57" s="58">
        <v>0</v>
      </c>
      <c r="Q57" s="58"/>
      <c r="R57" s="58">
        <v>4.747231655852573E-3</v>
      </c>
      <c r="S57" s="69">
        <f t="shared" si="5"/>
        <v>1.438305975138553E-2</v>
      </c>
    </row>
    <row r="58" spans="1:19" x14ac:dyDescent="0.3">
      <c r="A58" s="89"/>
      <c r="B58" s="96" t="s">
        <v>175</v>
      </c>
      <c r="C58" s="56">
        <v>0.38352358663491309</v>
      </c>
      <c r="D58" s="56">
        <v>0.31932545298444603</v>
      </c>
      <c r="E58" s="56">
        <v>0.27999816045475695</v>
      </c>
      <c r="F58" s="56">
        <v>0.30735451410500769</v>
      </c>
      <c r="G58" s="56">
        <v>0.49722399246829757</v>
      </c>
      <c r="H58" s="56">
        <v>0.25338181598367093</v>
      </c>
      <c r="I58" s="56">
        <v>0.18174596891581873</v>
      </c>
      <c r="J58" s="56">
        <v>0.43417347583219423</v>
      </c>
      <c r="K58" s="56">
        <v>0.32426051666347716</v>
      </c>
      <c r="L58" s="56">
        <v>0.19430830000118579</v>
      </c>
      <c r="M58" s="56">
        <v>0.28676380045068761</v>
      </c>
      <c r="N58" s="56">
        <v>0.33580251094955993</v>
      </c>
      <c r="O58" s="56">
        <v>0.28947907440351561</v>
      </c>
      <c r="P58" s="56">
        <v>0.27416936251717672</v>
      </c>
      <c r="Q58" s="56"/>
      <c r="R58" s="56">
        <v>0.32352046693647646</v>
      </c>
      <c r="S58" s="35">
        <f t="shared" si="5"/>
        <v>0.33584122887641199</v>
      </c>
    </row>
    <row r="59" spans="1:19" x14ac:dyDescent="0.3">
      <c r="A59" s="89"/>
      <c r="B59" s="96" t="s">
        <v>176</v>
      </c>
      <c r="C59" s="56">
        <v>0</v>
      </c>
      <c r="D59" s="56">
        <v>0</v>
      </c>
      <c r="E59" s="56">
        <v>0</v>
      </c>
      <c r="F59" s="56">
        <v>0</v>
      </c>
      <c r="G59" s="56">
        <v>0</v>
      </c>
      <c r="H59" s="56">
        <v>0</v>
      </c>
      <c r="I59" s="56">
        <v>0</v>
      </c>
      <c r="J59" s="56">
        <v>5.2278662575111013E-4</v>
      </c>
      <c r="K59" s="56">
        <v>6.8104239727422682E-3</v>
      </c>
      <c r="L59" s="56">
        <v>4.1747844917991286E-2</v>
      </c>
      <c r="M59" s="56">
        <v>8.330966379588859E-3</v>
      </c>
      <c r="N59" s="56">
        <v>1.3115234484894361E-2</v>
      </c>
      <c r="O59" s="56">
        <v>5.9037636506531722E-3</v>
      </c>
      <c r="P59" s="56">
        <v>0</v>
      </c>
      <c r="Q59" s="56"/>
      <c r="R59" s="56">
        <v>2.3445800479559758E-3</v>
      </c>
      <c r="S59" s="35">
        <f t="shared" si="5"/>
        <v>2.9469824095635674E-3</v>
      </c>
    </row>
    <row r="60" spans="1:19" x14ac:dyDescent="0.3">
      <c r="A60" s="89"/>
      <c r="B60" s="96" t="s">
        <v>177</v>
      </c>
      <c r="C60" s="56">
        <v>3.3012574704963472E-2</v>
      </c>
      <c r="D60" s="56">
        <v>0.10787151973887625</v>
      </c>
      <c r="E60" s="56">
        <v>0.13062390747565228</v>
      </c>
      <c r="F60" s="56">
        <v>2.5452618945022723E-2</v>
      </c>
      <c r="G60" s="56">
        <v>0.12051716419262401</v>
      </c>
      <c r="H60" s="56">
        <v>8.3540889117423259E-2</v>
      </c>
      <c r="I60" s="56">
        <v>3.6214449426237277E-2</v>
      </c>
      <c r="J60" s="56">
        <v>0.18039917785224907</v>
      </c>
      <c r="K60" s="56">
        <v>0.11712920960388572</v>
      </c>
      <c r="L60" s="56">
        <v>2.7689113064977202E-2</v>
      </c>
      <c r="M60" s="56">
        <v>5.5322735737457267E-2</v>
      </c>
      <c r="N60" s="56">
        <v>0.12736836107985255</v>
      </c>
      <c r="O60" s="56">
        <v>0.25607797038036018</v>
      </c>
      <c r="P60" s="56">
        <v>0.11214429267460224</v>
      </c>
      <c r="Q60" s="56"/>
      <c r="R60" s="56">
        <v>0.13832211349448739</v>
      </c>
      <c r="S60" s="35">
        <f t="shared" si="5"/>
        <v>9.4867224541121647E-2</v>
      </c>
    </row>
    <row r="61" spans="1:19" x14ac:dyDescent="0.3">
      <c r="A61" s="89"/>
      <c r="B61" s="96" t="s">
        <v>178</v>
      </c>
      <c r="C61" s="7">
        <v>5.280127606493551E-2</v>
      </c>
      <c r="D61" s="7">
        <v>0</v>
      </c>
      <c r="E61" s="7">
        <v>0</v>
      </c>
      <c r="F61" s="7">
        <v>0</v>
      </c>
      <c r="G61" s="7">
        <v>0</v>
      </c>
      <c r="H61" s="7">
        <v>4.0170521567586673E-2</v>
      </c>
      <c r="I61" s="7">
        <v>0</v>
      </c>
      <c r="J61" s="7">
        <v>0</v>
      </c>
      <c r="K61" s="7">
        <v>0</v>
      </c>
      <c r="L61" s="7">
        <v>6.3652447061945455E-3</v>
      </c>
      <c r="M61" s="7">
        <v>2.0463828607370921E-3</v>
      </c>
      <c r="N61" s="7">
        <v>0</v>
      </c>
      <c r="O61" s="7">
        <v>1.783594934046585E-2</v>
      </c>
      <c r="P61" s="7">
        <v>0</v>
      </c>
      <c r="Q61" s="7"/>
      <c r="R61" s="7">
        <v>1.2692926214742826E-2</v>
      </c>
      <c r="S61" s="35">
        <f t="shared" si="5"/>
        <v>1.4444856853917163E-2</v>
      </c>
    </row>
    <row r="62" spans="1:19" x14ac:dyDescent="0.3">
      <c r="A62" s="89"/>
      <c r="B62" s="96" t="s">
        <v>179</v>
      </c>
      <c r="C62" s="7">
        <v>3.4425038287606007E-2</v>
      </c>
      <c r="D62" s="7">
        <v>0</v>
      </c>
      <c r="E62" s="7">
        <v>7.9949877568316584E-3</v>
      </c>
      <c r="F62" s="7">
        <v>0</v>
      </c>
      <c r="G62" s="7">
        <v>0</v>
      </c>
      <c r="H62" s="7">
        <v>6.3542934590033115E-2</v>
      </c>
      <c r="I62" s="7">
        <v>9.4557123915663913E-2</v>
      </c>
      <c r="J62" s="7">
        <v>3.949119185731359E-2</v>
      </c>
      <c r="K62" s="7">
        <v>1.1890245769514998E-2</v>
      </c>
      <c r="L62" s="7">
        <v>0.12965041461775725</v>
      </c>
      <c r="M62" s="7">
        <v>0</v>
      </c>
      <c r="N62" s="7">
        <v>1.2146532912819707E-2</v>
      </c>
      <c r="O62" s="7">
        <v>8.8263627245313396E-4</v>
      </c>
      <c r="P62" s="7">
        <v>3.7838132673260502E-3</v>
      </c>
      <c r="Q62" s="7"/>
      <c r="R62" s="7">
        <v>3.9951042518268226E-2</v>
      </c>
      <c r="S62" s="35">
        <f t="shared" si="5"/>
        <v>2.6277536001684268E-2</v>
      </c>
    </row>
    <row r="63" spans="1:19" x14ac:dyDescent="0.3">
      <c r="A63" s="89"/>
      <c r="B63" s="103" t="s">
        <v>180</v>
      </c>
      <c r="C63" s="57">
        <v>0.50376247569241805</v>
      </c>
      <c r="D63" s="58">
        <v>0.4271969727233223</v>
      </c>
      <c r="E63" s="58">
        <v>0.41861705568724089</v>
      </c>
      <c r="F63" s="58">
        <v>0.3328071330500304</v>
      </c>
      <c r="G63" s="58">
        <v>0.61774115666092155</v>
      </c>
      <c r="H63" s="58">
        <v>0.44063616125871397</v>
      </c>
      <c r="I63" s="58">
        <v>0.31251754225771994</v>
      </c>
      <c r="J63" s="58">
        <v>0.65458663216750801</v>
      </c>
      <c r="K63" s="58">
        <v>0.46009039600962015</v>
      </c>
      <c r="L63" s="58">
        <v>0.39976091730810603</v>
      </c>
      <c r="M63" s="58">
        <v>0.35246388542847085</v>
      </c>
      <c r="N63" s="58">
        <v>0.48843263942712656</v>
      </c>
      <c r="O63" s="58">
        <v>0.57017939404744789</v>
      </c>
      <c r="P63" s="58">
        <v>0.39009746845910503</v>
      </c>
      <c r="Q63" s="58"/>
      <c r="R63" s="58">
        <v>0.51683112921193086</v>
      </c>
      <c r="S63" s="69">
        <f t="shared" si="5"/>
        <v>0.47437782868269868</v>
      </c>
    </row>
    <row r="64" spans="1:19" x14ac:dyDescent="0.3">
      <c r="A64" s="89"/>
      <c r="B64" s="96" t="s">
        <v>181</v>
      </c>
      <c r="C64" s="7">
        <v>1.0264902755697861E-2</v>
      </c>
      <c r="D64" s="7">
        <v>6.108022382675592E-3</v>
      </c>
      <c r="E64" s="7">
        <v>3.1233031442526409E-2</v>
      </c>
      <c r="F64" s="7">
        <v>1.8431582157357948E-2</v>
      </c>
      <c r="G64" s="7">
        <v>1.7813476056688513E-2</v>
      </c>
      <c r="H64" s="7">
        <v>1.9488039407314976E-2</v>
      </c>
      <c r="I64" s="7">
        <v>1.3715631408727598E-2</v>
      </c>
      <c r="J64" s="7">
        <v>1.3449116305354111E-2</v>
      </c>
      <c r="K64" s="7">
        <v>6.6376727892967597E-3</v>
      </c>
      <c r="L64" s="7">
        <v>5.7125616860046448E-2</v>
      </c>
      <c r="M64" s="7">
        <v>3.2098191932951971E-2</v>
      </c>
      <c r="N64" s="7">
        <v>4.062142383206864E-2</v>
      </c>
      <c r="O64" s="7">
        <v>1.6528821476542613E-2</v>
      </c>
      <c r="P64" s="7">
        <v>7.0086934303797185E-2</v>
      </c>
      <c r="Q64" s="7"/>
      <c r="R64" s="7">
        <v>3.5738297081135136E-2</v>
      </c>
      <c r="S64" s="35">
        <f t="shared" si="5"/>
        <v>2.15774773939524E-2</v>
      </c>
    </row>
    <row r="65" spans="1:19" x14ac:dyDescent="0.3">
      <c r="A65" s="89"/>
      <c r="B65" s="96" t="s">
        <v>182</v>
      </c>
      <c r="C65" s="7">
        <v>0</v>
      </c>
      <c r="D65" s="7">
        <v>6.8122007729632195E-3</v>
      </c>
      <c r="E65" s="7">
        <v>0</v>
      </c>
      <c r="F65" s="7">
        <v>0</v>
      </c>
      <c r="G65" s="7">
        <v>0</v>
      </c>
      <c r="H65" s="7">
        <v>0</v>
      </c>
      <c r="I65" s="7">
        <v>0</v>
      </c>
      <c r="J65" s="7">
        <v>0</v>
      </c>
      <c r="K65" s="7">
        <v>0</v>
      </c>
      <c r="L65" s="7">
        <v>1.8398056273190862E-2</v>
      </c>
      <c r="M65" s="7">
        <v>9.9136594970526725E-4</v>
      </c>
      <c r="N65" s="7">
        <v>0</v>
      </c>
      <c r="O65" s="7">
        <v>0</v>
      </c>
      <c r="P65" s="7">
        <v>0</v>
      </c>
      <c r="Q65" s="7"/>
      <c r="R65" s="7">
        <v>7.3094284578243416E-3</v>
      </c>
      <c r="S65" s="35">
        <f t="shared" si="5"/>
        <v>1.7988340061645687E-3</v>
      </c>
    </row>
    <row r="66" spans="1:19" x14ac:dyDescent="0.3">
      <c r="A66" s="89"/>
      <c r="B66" s="103" t="s">
        <v>183</v>
      </c>
      <c r="C66" s="57">
        <v>1.0264902755697861E-2</v>
      </c>
      <c r="D66" s="58">
        <v>1.2920223155638812E-2</v>
      </c>
      <c r="E66" s="58">
        <v>3.1233031442526409E-2</v>
      </c>
      <c r="F66" s="58">
        <v>1.8431582157357948E-2</v>
      </c>
      <c r="G66" s="58">
        <v>1.7813476056688513E-2</v>
      </c>
      <c r="H66" s="58">
        <v>1.9488039407314976E-2</v>
      </c>
      <c r="I66" s="58">
        <v>1.3715631408727598E-2</v>
      </c>
      <c r="J66" s="58">
        <v>1.3449116305354111E-2</v>
      </c>
      <c r="K66" s="58">
        <v>6.6376727892967597E-3</v>
      </c>
      <c r="L66" s="58">
        <v>7.552367313323731E-2</v>
      </c>
      <c r="M66" s="58">
        <v>3.3089557882657238E-2</v>
      </c>
      <c r="N66" s="58">
        <v>4.062142383206864E-2</v>
      </c>
      <c r="O66" s="58">
        <v>1.6528821476542613E-2</v>
      </c>
      <c r="P66" s="58">
        <v>7.0086934303797185E-2</v>
      </c>
      <c r="Q66" s="58"/>
      <c r="R66" s="58">
        <v>4.3047725538959476E-2</v>
      </c>
      <c r="S66" s="69">
        <f t="shared" si="5"/>
        <v>2.3376311400116968E-2</v>
      </c>
    </row>
    <row r="67" spans="1:19" x14ac:dyDescent="0.3">
      <c r="A67" s="89"/>
      <c r="B67" s="96"/>
      <c r="C67" s="11"/>
      <c r="D67" s="11"/>
      <c r="E67" s="11"/>
      <c r="F67" s="11"/>
      <c r="G67" s="11"/>
      <c r="H67" s="11"/>
      <c r="I67" s="11"/>
      <c r="J67" s="11"/>
      <c r="K67" s="11"/>
      <c r="L67" s="11"/>
      <c r="M67" s="11"/>
      <c r="N67" s="11"/>
      <c r="O67" s="11"/>
      <c r="P67" s="11"/>
      <c r="Q67" s="11"/>
      <c r="R67" s="11"/>
      <c r="S67" s="40"/>
    </row>
    <row r="68" spans="1:19" x14ac:dyDescent="0.3">
      <c r="A68" s="95" t="s">
        <v>137</v>
      </c>
      <c r="B68" s="96"/>
      <c r="C68" s="7"/>
      <c r="D68" s="7"/>
      <c r="E68" s="7"/>
      <c r="F68" s="7"/>
      <c r="G68" s="7"/>
      <c r="H68" s="7"/>
      <c r="I68" s="7"/>
      <c r="J68" s="7"/>
      <c r="K68" s="7"/>
      <c r="L68" s="7"/>
      <c r="M68" s="7"/>
      <c r="N68" s="7"/>
      <c r="O68" s="7"/>
      <c r="P68" s="7"/>
      <c r="Q68" s="7"/>
      <c r="R68" s="7"/>
      <c r="S68" s="35"/>
    </row>
    <row r="69" spans="1:19" x14ac:dyDescent="0.3">
      <c r="A69" s="89"/>
      <c r="B69" s="97" t="s">
        <v>198</v>
      </c>
      <c r="C69" s="7">
        <v>9.8215231022826005E-2</v>
      </c>
      <c r="D69" s="7">
        <v>0.20818219824661949</v>
      </c>
      <c r="E69" s="7">
        <v>0.1452807319784338</v>
      </c>
      <c r="F69" s="7">
        <v>0.70013341131287488</v>
      </c>
      <c r="G69" s="7">
        <v>9.0830533749405556E-2</v>
      </c>
      <c r="H69" s="7">
        <v>9.0936069171616091E-2</v>
      </c>
      <c r="I69" s="7">
        <v>0.25800562797204379</v>
      </c>
      <c r="J69" s="7">
        <v>0.12205009238949527</v>
      </c>
      <c r="K69" s="7">
        <v>0.30696298921813014</v>
      </c>
      <c r="L69" s="7">
        <v>-0.17297773605566288</v>
      </c>
      <c r="M69" s="7">
        <v>0.10823454046716936</v>
      </c>
      <c r="N69" s="7">
        <v>-1.8989114376070066</v>
      </c>
      <c r="O69" s="7">
        <v>0.90909178793325918</v>
      </c>
      <c r="P69" s="7">
        <v>0.27688885052769868</v>
      </c>
      <c r="Q69" s="7"/>
      <c r="R69" s="7">
        <v>0.10519551944860536</v>
      </c>
      <c r="S69" s="35">
        <f t="shared" ref="S69:S78" si="6">SUMPRODUCT(C69:R69,$C$92:$R$92)/SUM($C$92:$R$92)</f>
        <v>0.10713932408048743</v>
      </c>
    </row>
    <row r="70" spans="1:19" x14ac:dyDescent="0.3">
      <c r="A70" s="89"/>
      <c r="B70" s="97" t="s">
        <v>199</v>
      </c>
      <c r="C70" s="7">
        <v>0.12839121461794162</v>
      </c>
      <c r="D70" s="7">
        <v>2.74055105621283E-2</v>
      </c>
      <c r="E70" s="7">
        <v>0.21232233865418862</v>
      </c>
      <c r="F70" s="7">
        <v>0</v>
      </c>
      <c r="G70" s="7">
        <v>0.36833889211516352</v>
      </c>
      <c r="H70" s="7">
        <v>3.270524427547776E-2</v>
      </c>
      <c r="I70" s="7">
        <v>3.4523404977933242E-2</v>
      </c>
      <c r="J70" s="7">
        <v>3.1040455903972166E-2</v>
      </c>
      <c r="K70" s="7">
        <v>8.0417874925607508E-2</v>
      </c>
      <c r="L70" s="7">
        <v>0</v>
      </c>
      <c r="M70" s="7">
        <v>0.56090439301160122</v>
      </c>
      <c r="N70" s="7">
        <v>4.8336984316122128E-2</v>
      </c>
      <c r="O70" s="7">
        <v>2.3615054602612689E-2</v>
      </c>
      <c r="P70" s="7">
        <v>6.2590810688647233E-2</v>
      </c>
      <c r="Q70" s="7"/>
      <c r="R70" s="7">
        <v>0.11643451600808047</v>
      </c>
      <c r="S70" s="35">
        <f t="shared" si="6"/>
        <v>0.13809741608973136</v>
      </c>
    </row>
    <row r="71" spans="1:19" x14ac:dyDescent="0.3">
      <c r="A71" s="89"/>
      <c r="B71" s="97" t="s">
        <v>185</v>
      </c>
      <c r="C71" s="7">
        <v>7.140752650102683E-2</v>
      </c>
      <c r="D71" s="7">
        <v>0.21213380248540176</v>
      </c>
      <c r="E71" s="7">
        <v>0.13560259137864164</v>
      </c>
      <c r="F71" s="7">
        <v>0.23635652354099182</v>
      </c>
      <c r="G71" s="7">
        <v>0</v>
      </c>
      <c r="H71" s="7">
        <v>7.767806739882098E-2</v>
      </c>
      <c r="I71" s="7">
        <v>7.5829319290223227E-2</v>
      </c>
      <c r="J71" s="7">
        <v>0.2157997842772364</v>
      </c>
      <c r="K71" s="7">
        <v>0.10443790155681215</v>
      </c>
      <c r="L71" s="7">
        <v>0.29861878039966927</v>
      </c>
      <c r="M71" s="7">
        <v>0.20774553681357757</v>
      </c>
      <c r="N71" s="7">
        <v>0.16784904232804523</v>
      </c>
      <c r="O71" s="7">
        <v>0.52683837386737331</v>
      </c>
      <c r="P71" s="7">
        <v>0.15233122133660326</v>
      </c>
      <c r="Q71" s="7"/>
      <c r="R71" s="7">
        <v>0.30013513655253649</v>
      </c>
      <c r="S71" s="35">
        <f t="shared" si="6"/>
        <v>0.14921209791975931</v>
      </c>
    </row>
    <row r="72" spans="1:19" x14ac:dyDescent="0.3">
      <c r="A72" s="89"/>
      <c r="B72" s="97" t="s">
        <v>186</v>
      </c>
      <c r="C72" s="7">
        <v>0.44366523570264982</v>
      </c>
      <c r="D72" s="7">
        <v>0.62959846616505932</v>
      </c>
      <c r="E72" s="7">
        <v>0.39335428583248405</v>
      </c>
      <c r="F72" s="7">
        <v>0.52338297121058253</v>
      </c>
      <c r="G72" s="7">
        <v>0.54370239841432855</v>
      </c>
      <c r="H72" s="7">
        <v>0.57674337784325391</v>
      </c>
      <c r="I72" s="7">
        <v>0.48328081920150823</v>
      </c>
      <c r="J72" s="7">
        <v>0.57584129972382048</v>
      </c>
      <c r="K72" s="7">
        <v>0.35002583739361481</v>
      </c>
      <c r="L72" s="7">
        <v>0.47992055496684816</v>
      </c>
      <c r="M72" s="7">
        <v>0.59231932743599325</v>
      </c>
      <c r="N72" s="7">
        <v>0.53820839670917142</v>
      </c>
      <c r="O72" s="7">
        <v>0.46057790423167105</v>
      </c>
      <c r="P72" s="7">
        <v>0.63641353404073109</v>
      </c>
      <c r="Q72" s="7"/>
      <c r="R72" s="7">
        <v>0.49778337290039942</v>
      </c>
      <c r="S72" s="35">
        <f t="shared" si="6"/>
        <v>0.51433803978531178</v>
      </c>
    </row>
    <row r="73" spans="1:19" x14ac:dyDescent="0.3">
      <c r="A73" s="89"/>
      <c r="B73" s="97" t="s">
        <v>187</v>
      </c>
      <c r="C73" s="7">
        <v>0.15727666254316747</v>
      </c>
      <c r="D73" s="7">
        <v>0.26396745575027986</v>
      </c>
      <c r="E73" s="7">
        <v>0.19902773552102057</v>
      </c>
      <c r="F73" s="7">
        <v>0.34761821913082858</v>
      </c>
      <c r="G73" s="7">
        <v>0.1661383652349466</v>
      </c>
      <c r="H73" s="7">
        <v>0.19011368205810619</v>
      </c>
      <c r="I73" s="7">
        <v>0.17370179391710583</v>
      </c>
      <c r="J73" s="7">
        <v>0.20251283544213083</v>
      </c>
      <c r="K73" s="7">
        <v>0.13581762290420618</v>
      </c>
      <c r="L73" s="7">
        <v>0.36678176288220249</v>
      </c>
      <c r="M73" s="7">
        <v>0.20321176395151475</v>
      </c>
      <c r="N73" s="7">
        <v>0.30554720483825304</v>
      </c>
      <c r="O73" s="7">
        <v>0.38925031859409392</v>
      </c>
      <c r="P73" s="7">
        <v>0.34178205192108574</v>
      </c>
      <c r="Q73" s="7"/>
      <c r="R73" s="7">
        <v>0.25588001639519692</v>
      </c>
      <c r="S73" s="35">
        <f t="shared" si="6"/>
        <v>0.21839291388468177</v>
      </c>
    </row>
    <row r="74" spans="1:19" x14ac:dyDescent="0.3">
      <c r="A74" s="89"/>
      <c r="B74" s="97" t="s">
        <v>209</v>
      </c>
      <c r="C74" s="7">
        <v>2.6497646192697195E-2</v>
      </c>
      <c r="D74" s="7">
        <v>1.4674426784004499E-2</v>
      </c>
      <c r="E74" s="7">
        <v>1.4256085392133098E-2</v>
      </c>
      <c r="F74" s="7">
        <v>1.3749161270307134E-2</v>
      </c>
      <c r="G74" s="7">
        <v>4.8474298194381385E-2</v>
      </c>
      <c r="H74" s="7">
        <v>8.2305530455090321E-3</v>
      </c>
      <c r="I74" s="7">
        <v>3.497569239635076E-2</v>
      </c>
      <c r="J74" s="7">
        <v>4.3499114678903307E-2</v>
      </c>
      <c r="K74" s="7">
        <v>1.0744256340715694E-2</v>
      </c>
      <c r="L74" s="7">
        <v>0.1724235052212173</v>
      </c>
      <c r="M74" s="7">
        <v>1.8533542774714161E-2</v>
      </c>
      <c r="N74" s="7">
        <v>5.9484638638752765E-2</v>
      </c>
      <c r="O74" s="7">
        <v>3.1084159015496188E-2</v>
      </c>
      <c r="P74" s="7">
        <v>1.9691808271722708E-2</v>
      </c>
      <c r="Q74" s="7"/>
      <c r="R74" s="7">
        <v>8.7609873630470306E-2</v>
      </c>
      <c r="S74" s="35">
        <f t="shared" si="6"/>
        <v>3.4540333417432512E-2</v>
      </c>
    </row>
    <row r="75" spans="1:19" x14ac:dyDescent="0.3">
      <c r="A75" s="89"/>
      <c r="B75" s="97" t="s">
        <v>193</v>
      </c>
      <c r="C75" s="7">
        <v>0.40959458668166965</v>
      </c>
      <c r="D75" s="7">
        <v>0</v>
      </c>
      <c r="E75" s="7">
        <v>2.3100959525794096</v>
      </c>
      <c r="F75" s="7">
        <v>1.9386538367688353</v>
      </c>
      <c r="G75" s="7">
        <v>0</v>
      </c>
      <c r="H75" s="7">
        <v>1.6987466675477723</v>
      </c>
      <c r="I75" s="7">
        <v>0.95737533856599444</v>
      </c>
      <c r="J75" s="7">
        <v>0.73648056015149288</v>
      </c>
      <c r="K75" s="7">
        <v>1.1294403018245205</v>
      </c>
      <c r="L75" s="7">
        <v>1.1031388820183972</v>
      </c>
      <c r="M75" s="7">
        <v>0</v>
      </c>
      <c r="N75" s="7">
        <v>0.34421443237491417</v>
      </c>
      <c r="O75" s="7">
        <v>0.33938207043183377</v>
      </c>
      <c r="P75" s="7">
        <v>0.34467434832259852</v>
      </c>
      <c r="Q75" s="7"/>
      <c r="R75" s="7">
        <v>0.68190190557964059</v>
      </c>
      <c r="S75" s="35">
        <f t="shared" si="6"/>
        <v>0.63236980254813213</v>
      </c>
    </row>
    <row r="76" spans="1:19" x14ac:dyDescent="0.3">
      <c r="A76" s="89"/>
      <c r="B76" s="97" t="s">
        <v>194</v>
      </c>
      <c r="C76" s="7">
        <v>0.46140474242829743</v>
      </c>
      <c r="D76" s="7">
        <v>1.2438900829379949</v>
      </c>
      <c r="E76" s="7">
        <v>1.0317657949716443</v>
      </c>
      <c r="F76" s="7">
        <v>3.1191857271708381</v>
      </c>
      <c r="G76" s="7">
        <v>0.49306404310345769</v>
      </c>
      <c r="H76" s="7">
        <v>1.2780121066472991</v>
      </c>
      <c r="I76" s="7">
        <v>1.0121651841612258</v>
      </c>
      <c r="J76" s="7">
        <v>1.0241095930987263</v>
      </c>
      <c r="K76" s="7">
        <v>0.27111892747895655</v>
      </c>
      <c r="L76" s="7">
        <v>0.64204290206369552</v>
      </c>
      <c r="M76" s="7">
        <v>0.67147144531950698</v>
      </c>
      <c r="N76" s="7">
        <v>0.28608084578161386</v>
      </c>
      <c r="O76" s="7">
        <v>0.15450992868566588</v>
      </c>
      <c r="P76" s="7">
        <v>4.1693824753440252</v>
      </c>
      <c r="Q76" s="7"/>
      <c r="R76" s="7">
        <v>1.3251396776700124</v>
      </c>
      <c r="S76" s="35">
        <f t="shared" si="6"/>
        <v>1.0086600985952825</v>
      </c>
    </row>
    <row r="77" spans="1:19" x14ac:dyDescent="0.3">
      <c r="A77" s="89"/>
      <c r="B77" s="97" t="s">
        <v>195</v>
      </c>
      <c r="C77" s="7">
        <v>0.42768567717900619</v>
      </c>
      <c r="D77" s="7">
        <v>0.57927966412548604</v>
      </c>
      <c r="E77" s="7">
        <v>0.16589064440892823</v>
      </c>
      <c r="F77" s="7">
        <v>0.36278604988611435</v>
      </c>
      <c r="G77" s="7">
        <v>0.26672536741132546</v>
      </c>
      <c r="H77" s="7">
        <v>5.1008799146778312E-2</v>
      </c>
      <c r="I77" s="7">
        <v>7.5304954195563864E-2</v>
      </c>
      <c r="J77" s="7">
        <v>0.19439657307734484</v>
      </c>
      <c r="K77" s="7">
        <v>0.49703841591608838</v>
      </c>
      <c r="L77" s="7">
        <v>0.42208656217403273</v>
      </c>
      <c r="M77" s="7">
        <v>0.26258736141640843</v>
      </c>
      <c r="N77" s="7">
        <v>0.16327965451493201</v>
      </c>
      <c r="O77" s="7">
        <v>0.16204987826235723</v>
      </c>
      <c r="P77" s="7">
        <v>1.1638333516274511</v>
      </c>
      <c r="Q77" s="7"/>
      <c r="R77" s="7">
        <v>0.26289093618531761</v>
      </c>
      <c r="S77" s="35">
        <f t="shared" si="6"/>
        <v>0.36304130386875683</v>
      </c>
    </row>
    <row r="78" spans="1:19" ht="17.25" thickBot="1" x14ac:dyDescent="0.35">
      <c r="A78" s="89"/>
      <c r="B78" s="97" t="s">
        <v>727</v>
      </c>
      <c r="C78" s="59">
        <v>2.224138522869282</v>
      </c>
      <c r="D78" s="59">
        <v>3.1791316070569735</v>
      </c>
      <c r="E78" s="59">
        <v>4.6075961607168834</v>
      </c>
      <c r="F78" s="59">
        <v>7.2418659002913728</v>
      </c>
      <c r="G78" s="59">
        <v>1.9772738982230087</v>
      </c>
      <c r="H78" s="59">
        <v>4.0041745671346343</v>
      </c>
      <c r="I78" s="59">
        <v>3.1051621346779488</v>
      </c>
      <c r="J78" s="59">
        <v>3.1457303087431225</v>
      </c>
      <c r="K78" s="59">
        <v>2.8860041275586523</v>
      </c>
      <c r="L78" s="59">
        <v>3.3120352136704003</v>
      </c>
      <c r="M78" s="59">
        <v>2.6250079111904854</v>
      </c>
      <c r="N78" s="59">
        <v>1.4089761894797798E-2</v>
      </c>
      <c r="O78" s="59">
        <v>2.9963994756243633</v>
      </c>
      <c r="P78" s="59">
        <v>7.1675884520805635</v>
      </c>
      <c r="Q78" s="59"/>
      <c r="R78" s="59">
        <v>3.63297095437026</v>
      </c>
      <c r="S78" s="73">
        <f t="shared" si="6"/>
        <v>3.1657913301895748</v>
      </c>
    </row>
    <row r="79" spans="1:19" ht="17.25" thickTop="1" x14ac:dyDescent="0.3">
      <c r="A79" s="89"/>
      <c r="B79" s="96"/>
      <c r="C79" s="7"/>
      <c r="D79" s="7"/>
      <c r="E79" s="7"/>
      <c r="F79" s="7"/>
      <c r="G79" s="7"/>
      <c r="H79" s="7"/>
      <c r="I79" s="7"/>
      <c r="J79" s="7"/>
      <c r="K79" s="7"/>
      <c r="L79" s="7"/>
      <c r="M79" s="7"/>
      <c r="N79" s="7"/>
      <c r="O79" s="7"/>
      <c r="P79" s="7"/>
      <c r="Q79" s="7"/>
      <c r="R79" s="7"/>
      <c r="S79" s="35"/>
    </row>
    <row r="80" spans="1:19" x14ac:dyDescent="0.3">
      <c r="A80" s="95" t="s">
        <v>138</v>
      </c>
      <c r="B80" s="96"/>
      <c r="C80" s="7"/>
      <c r="D80" s="7"/>
      <c r="E80" s="7"/>
      <c r="F80" s="7"/>
      <c r="G80" s="7"/>
      <c r="H80" s="7"/>
      <c r="I80" s="7"/>
      <c r="J80" s="7"/>
      <c r="K80" s="7"/>
      <c r="L80" s="7"/>
      <c r="M80" s="7"/>
      <c r="N80" s="7"/>
      <c r="O80" s="7"/>
      <c r="P80" s="7"/>
      <c r="Q80" s="7"/>
      <c r="R80" s="7"/>
      <c r="S80" s="35"/>
    </row>
    <row r="81" spans="1:19" x14ac:dyDescent="0.3">
      <c r="A81" s="89"/>
      <c r="B81" s="97" t="s">
        <v>201</v>
      </c>
      <c r="C81" s="7">
        <v>8.8146009529116234E-2</v>
      </c>
      <c r="D81" s="7">
        <v>8.3811699160488334E-2</v>
      </c>
      <c r="E81" s="7">
        <v>1.1982019172919354E-2</v>
      </c>
      <c r="F81" s="7">
        <v>2.0975466251362151E-2</v>
      </c>
      <c r="G81" s="7">
        <v>0.10641437345055628</v>
      </c>
      <c r="H81" s="7">
        <v>1.8084562882009225E-2</v>
      </c>
      <c r="I81" s="7">
        <v>3.5214222135665593E-2</v>
      </c>
      <c r="J81" s="7">
        <v>1.1578184635541907E-2</v>
      </c>
      <c r="K81" s="7">
        <v>2.8175064356553451E-3</v>
      </c>
      <c r="L81" s="7">
        <v>2.5540772024142764E-2</v>
      </c>
      <c r="M81" s="7">
        <v>0.18118427749234806</v>
      </c>
      <c r="N81" s="7">
        <v>0</v>
      </c>
      <c r="O81" s="7">
        <v>7.4457433797103477E-3</v>
      </c>
      <c r="P81" s="7">
        <v>0.46576036145274774</v>
      </c>
      <c r="Q81" s="7"/>
      <c r="R81" s="7">
        <v>5.4861822653814625E-2</v>
      </c>
      <c r="S81" s="35">
        <f t="shared" ref="S81:S84" si="7">SUMPRODUCT(C81:R81,$C$92:$R$92)/SUM($C$92:$R$92)</f>
        <v>8.4843550301465162E-2</v>
      </c>
    </row>
    <row r="82" spans="1:19" x14ac:dyDescent="0.3">
      <c r="A82" s="89"/>
      <c r="B82" s="97" t="s">
        <v>202</v>
      </c>
      <c r="C82" s="7">
        <v>1.0645927280541527</v>
      </c>
      <c r="D82" s="7">
        <v>1.9092388111189382</v>
      </c>
      <c r="E82" s="7">
        <v>2.2083929154357946</v>
      </c>
      <c r="F82" s="7">
        <v>2.4067284613328356E-3</v>
      </c>
      <c r="G82" s="7">
        <v>0.8423110522585453</v>
      </c>
      <c r="H82" s="7">
        <v>3.6397814779231679</v>
      </c>
      <c r="I82" s="7">
        <v>2.9490185427184055</v>
      </c>
      <c r="J82" s="7">
        <v>2.1344054138143718</v>
      </c>
      <c r="K82" s="7">
        <v>2.9045460643971377</v>
      </c>
      <c r="L82" s="7">
        <v>2.3991908920444893</v>
      </c>
      <c r="M82" s="7">
        <v>0.52050474605612818</v>
      </c>
      <c r="N82" s="7">
        <v>0.85528079097339826</v>
      </c>
      <c r="O82" s="7">
        <v>0.59503963742118082</v>
      </c>
      <c r="P82" s="7">
        <v>6.6754024028167924</v>
      </c>
      <c r="Q82" s="7"/>
      <c r="R82" s="7">
        <v>2.8896041848926184</v>
      </c>
      <c r="S82" s="35">
        <f t="shared" si="7"/>
        <v>2.0100944461456551</v>
      </c>
    </row>
    <row r="83" spans="1:19" x14ac:dyDescent="0.3">
      <c r="A83" s="89"/>
      <c r="B83" s="97" t="s">
        <v>728</v>
      </c>
      <c r="C83" s="55">
        <v>1.1527387375832689</v>
      </c>
      <c r="D83" s="55">
        <v>1.9930505102794265</v>
      </c>
      <c r="E83" s="55">
        <v>2.220374934608714</v>
      </c>
      <c r="F83" s="55">
        <v>2.3382194712694988E-2</v>
      </c>
      <c r="G83" s="55">
        <v>0.94872542570910157</v>
      </c>
      <c r="H83" s="55">
        <v>3.6578660408051773</v>
      </c>
      <c r="I83" s="55">
        <v>2.9842327648540712</v>
      </c>
      <c r="J83" s="55">
        <v>2.1459835984499138</v>
      </c>
      <c r="K83" s="55">
        <v>2.9073635708327932</v>
      </c>
      <c r="L83" s="55">
        <v>2.4247316640686321</v>
      </c>
      <c r="M83" s="55">
        <v>0.70168902354847629</v>
      </c>
      <c r="N83" s="55">
        <v>0.85528079097339826</v>
      </c>
      <c r="O83" s="55">
        <v>0.6024853808008912</v>
      </c>
      <c r="P83" s="55">
        <v>7.1411627642695406</v>
      </c>
      <c r="Q83" s="55"/>
      <c r="R83" s="55">
        <v>2.9444660075464331</v>
      </c>
      <c r="S83" s="70">
        <f t="shared" si="7"/>
        <v>2.0949379964471202</v>
      </c>
    </row>
    <row r="84" spans="1:19" ht="17.25" thickBot="1" x14ac:dyDescent="0.35">
      <c r="A84" s="89"/>
      <c r="B84" s="98" t="s">
        <v>729</v>
      </c>
      <c r="C84" s="59">
        <v>1.0713997852860131</v>
      </c>
      <c r="D84" s="59">
        <v>1.186081096777547</v>
      </c>
      <c r="E84" s="59">
        <v>2.3872212261081693</v>
      </c>
      <c r="F84" s="59">
        <v>7.2184837055786781</v>
      </c>
      <c r="G84" s="59">
        <v>1.0285484725139071</v>
      </c>
      <c r="H84" s="59">
        <v>0.34630852632945697</v>
      </c>
      <c r="I84" s="59">
        <v>0.12092936982387759</v>
      </c>
      <c r="J84" s="59">
        <v>0.99974671029320872</v>
      </c>
      <c r="K84" s="59">
        <v>-2.1359443274140855E-2</v>
      </c>
      <c r="L84" s="59">
        <v>0.88730354960176827</v>
      </c>
      <c r="M84" s="59">
        <v>1.9233188876420091</v>
      </c>
      <c r="N84" s="59">
        <v>-0.84119102907860044</v>
      </c>
      <c r="O84" s="59">
        <v>2.3939140948234723</v>
      </c>
      <c r="P84" s="59">
        <v>2.6425687811022947E-2</v>
      </c>
      <c r="Q84" s="59"/>
      <c r="R84" s="59">
        <v>0.6885049468238269</v>
      </c>
      <c r="S84" s="73">
        <f t="shared" si="7"/>
        <v>1.0708533337424555</v>
      </c>
    </row>
    <row r="85" spans="1:19" ht="17.25" thickTop="1" x14ac:dyDescent="0.3">
      <c r="A85" s="89"/>
      <c r="B85" s="96"/>
      <c r="C85" s="7"/>
      <c r="D85" s="7"/>
      <c r="E85" s="7"/>
      <c r="F85" s="7"/>
      <c r="G85" s="7"/>
      <c r="H85" s="7"/>
      <c r="I85" s="7"/>
      <c r="J85" s="7"/>
      <c r="K85" s="7"/>
      <c r="L85" s="7"/>
      <c r="M85" s="7"/>
      <c r="N85" s="7"/>
      <c r="O85" s="7"/>
      <c r="P85" s="7"/>
      <c r="Q85" s="7"/>
      <c r="R85" s="7"/>
      <c r="S85" s="35"/>
    </row>
    <row r="86" spans="1:19" x14ac:dyDescent="0.3">
      <c r="A86" s="95" t="s">
        <v>221</v>
      </c>
      <c r="B86" s="89"/>
      <c r="C86" s="6"/>
      <c r="D86" s="6"/>
      <c r="E86" s="6"/>
      <c r="F86" s="6"/>
      <c r="G86" s="6"/>
      <c r="H86" s="6"/>
      <c r="I86" s="6"/>
      <c r="J86" s="6"/>
      <c r="K86" s="6"/>
      <c r="L86" s="6"/>
      <c r="M86" s="6"/>
      <c r="N86" s="6"/>
      <c r="O86" s="6"/>
      <c r="P86" s="6"/>
      <c r="Q86" s="6"/>
      <c r="R86" s="6"/>
      <c r="S86" s="28"/>
    </row>
    <row r="87" spans="1:19" x14ac:dyDescent="0.3">
      <c r="A87" s="104"/>
      <c r="B87" s="104" t="s">
        <v>224</v>
      </c>
      <c r="C87" s="14">
        <v>896.5</v>
      </c>
      <c r="D87" s="14">
        <v>696</v>
      </c>
      <c r="E87" s="14">
        <v>221.5</v>
      </c>
      <c r="F87" s="14">
        <v>121</v>
      </c>
      <c r="G87" s="14">
        <v>575</v>
      </c>
      <c r="H87" s="14">
        <v>333</v>
      </c>
      <c r="I87" s="14">
        <v>275.5</v>
      </c>
      <c r="J87" s="14">
        <v>360</v>
      </c>
      <c r="K87" s="14">
        <v>207</v>
      </c>
      <c r="L87" s="14">
        <v>141</v>
      </c>
      <c r="M87" s="14">
        <v>382.5</v>
      </c>
      <c r="N87" s="14">
        <v>186.5</v>
      </c>
      <c r="O87" s="14">
        <v>140</v>
      </c>
      <c r="P87" s="14">
        <v>360</v>
      </c>
      <c r="Q87" s="14"/>
      <c r="R87" s="14">
        <v>316.5</v>
      </c>
      <c r="S87" s="29">
        <f t="shared" ref="S87:S102" si="8">SUMPRODUCT(C87:R87,$C$92:$R$92)/SUM($C$92:$R$92)</f>
        <v>477.38076870391012</v>
      </c>
    </row>
    <row r="88" spans="1:19" x14ac:dyDescent="0.3">
      <c r="A88" s="104"/>
      <c r="B88" s="104" t="s">
        <v>225</v>
      </c>
      <c r="C88" s="14">
        <v>481</v>
      </c>
      <c r="D88" s="14">
        <v>435</v>
      </c>
      <c r="E88" s="14">
        <v>191.5</v>
      </c>
      <c r="F88" s="14">
        <v>110</v>
      </c>
      <c r="G88" s="14">
        <v>267</v>
      </c>
      <c r="H88" s="14">
        <v>160.5</v>
      </c>
      <c r="I88" s="14">
        <v>138</v>
      </c>
      <c r="J88" s="14">
        <v>187</v>
      </c>
      <c r="K88" s="14">
        <v>117</v>
      </c>
      <c r="L88" s="14">
        <v>162</v>
      </c>
      <c r="M88" s="14">
        <v>194.5</v>
      </c>
      <c r="N88" s="14">
        <v>170</v>
      </c>
      <c r="O88" s="14">
        <v>181</v>
      </c>
      <c r="P88" s="14">
        <v>239.5</v>
      </c>
      <c r="Q88" s="14"/>
      <c r="R88" s="14">
        <v>267.5</v>
      </c>
      <c r="S88" s="29">
        <f t="shared" si="8"/>
        <v>278.08491675814463</v>
      </c>
    </row>
    <row r="89" spans="1:19" x14ac:dyDescent="0.3">
      <c r="A89" s="104"/>
      <c r="B89" s="104" t="s">
        <v>226</v>
      </c>
      <c r="C89" s="14">
        <v>0</v>
      </c>
      <c r="D89" s="14">
        <v>10</v>
      </c>
      <c r="E89" s="14">
        <v>2.5</v>
      </c>
      <c r="F89" s="14">
        <v>0</v>
      </c>
      <c r="G89" s="14">
        <v>92.5</v>
      </c>
      <c r="H89" s="14">
        <v>0</v>
      </c>
      <c r="I89" s="14">
        <v>4.5</v>
      </c>
      <c r="J89" s="14">
        <v>59.5</v>
      </c>
      <c r="K89" s="14">
        <v>0</v>
      </c>
      <c r="L89" s="14">
        <v>39.5</v>
      </c>
      <c r="M89" s="14">
        <v>0</v>
      </c>
      <c r="N89" s="14">
        <v>23.5</v>
      </c>
      <c r="O89" s="14">
        <v>14</v>
      </c>
      <c r="P89" s="14">
        <v>0</v>
      </c>
      <c r="Q89" s="14"/>
      <c r="R89" s="14">
        <v>136</v>
      </c>
      <c r="S89" s="29">
        <f t="shared" si="8"/>
        <v>25.703220363066443</v>
      </c>
    </row>
    <row r="90" spans="1:19" x14ac:dyDescent="0.3">
      <c r="A90" s="104"/>
      <c r="B90" s="104" t="s">
        <v>227</v>
      </c>
      <c r="C90" s="14">
        <v>33.5</v>
      </c>
      <c r="D90" s="14">
        <v>8</v>
      </c>
      <c r="E90" s="14">
        <v>4.5</v>
      </c>
      <c r="F90" s="14">
        <v>2</v>
      </c>
      <c r="G90" s="14">
        <v>12.5</v>
      </c>
      <c r="H90" s="14">
        <v>3</v>
      </c>
      <c r="I90" s="14">
        <v>11.5</v>
      </c>
      <c r="J90" s="14">
        <v>4.5</v>
      </c>
      <c r="K90" s="14">
        <v>4</v>
      </c>
      <c r="L90" s="14">
        <v>23.5</v>
      </c>
      <c r="M90" s="14">
        <v>7.5</v>
      </c>
      <c r="N90" s="14">
        <v>8</v>
      </c>
      <c r="O90" s="14">
        <v>3</v>
      </c>
      <c r="P90" s="14">
        <v>7</v>
      </c>
      <c r="Q90" s="14"/>
      <c r="R90" s="14">
        <v>6</v>
      </c>
      <c r="S90" s="29">
        <f t="shared" si="8"/>
        <v>12.765918470835304</v>
      </c>
    </row>
    <row r="91" spans="1:19" x14ac:dyDescent="0.3">
      <c r="A91" s="104"/>
      <c r="B91" s="104" t="s">
        <v>228</v>
      </c>
      <c r="C91" s="14">
        <v>998732</v>
      </c>
      <c r="D91" s="14">
        <v>542194</v>
      </c>
      <c r="E91" s="14">
        <v>284185</v>
      </c>
      <c r="F91" s="14">
        <v>119051.00000000001</v>
      </c>
      <c r="G91" s="14">
        <v>517221</v>
      </c>
      <c r="H91" s="14">
        <v>277634</v>
      </c>
      <c r="I91" s="14">
        <v>277535</v>
      </c>
      <c r="J91" s="14">
        <v>307331</v>
      </c>
      <c r="K91" s="14">
        <v>277816</v>
      </c>
      <c r="L91" s="14">
        <v>148359.35999999999</v>
      </c>
      <c r="M91" s="14">
        <v>317376</v>
      </c>
      <c r="N91" s="14">
        <v>171191</v>
      </c>
      <c r="O91" s="14">
        <v>157645</v>
      </c>
      <c r="P91" s="14">
        <v>272384</v>
      </c>
      <c r="Q91" s="14"/>
      <c r="R91" s="14">
        <v>311618</v>
      </c>
      <c r="S91" s="29">
        <f t="shared" si="8"/>
        <v>467090.98187540576</v>
      </c>
    </row>
    <row r="92" spans="1:19" x14ac:dyDescent="0.3">
      <c r="A92" s="104"/>
      <c r="B92" s="104" t="s">
        <v>210</v>
      </c>
      <c r="C92" s="14">
        <v>985540.36875913944</v>
      </c>
      <c r="D92" s="14">
        <v>539987.02072897064</v>
      </c>
      <c r="E92" s="14">
        <v>275356.0947499795</v>
      </c>
      <c r="F92" s="14">
        <v>113134.17374478528</v>
      </c>
      <c r="G92" s="14">
        <v>516160.12881028373</v>
      </c>
      <c r="H92" s="14">
        <v>281147.57139711588</v>
      </c>
      <c r="I92" s="14">
        <v>277478.42387282045</v>
      </c>
      <c r="J92" s="14">
        <v>306052.20584998914</v>
      </c>
      <c r="K92" s="14">
        <v>289550.05366083537</v>
      </c>
      <c r="L92" s="14">
        <v>143721.70411572524</v>
      </c>
      <c r="M92" s="14">
        <v>314969.46217774763</v>
      </c>
      <c r="N92" s="14">
        <v>169497.54139435088</v>
      </c>
      <c r="O92" s="14">
        <v>148210.54022093059</v>
      </c>
      <c r="P92" s="14">
        <v>276942.57047135616</v>
      </c>
      <c r="Q92" s="14"/>
      <c r="R92" s="14">
        <v>309873.74909941718</v>
      </c>
      <c r="S92" s="29">
        <f t="shared" si="8"/>
        <v>463806.53146493493</v>
      </c>
    </row>
    <row r="93" spans="1:19" x14ac:dyDescent="0.3">
      <c r="A93" s="104"/>
      <c r="B93" s="104" t="s">
        <v>229</v>
      </c>
      <c r="C93" s="53">
        <v>997272</v>
      </c>
      <c r="D93" s="53">
        <v>542194</v>
      </c>
      <c r="E93" s="53">
        <v>277250</v>
      </c>
      <c r="F93" s="53">
        <v>117591</v>
      </c>
      <c r="G93" s="53">
        <v>517221</v>
      </c>
      <c r="H93" s="53">
        <v>277634</v>
      </c>
      <c r="I93" s="53">
        <v>277535</v>
      </c>
      <c r="J93" s="53">
        <v>307211</v>
      </c>
      <c r="K93" s="53">
        <v>277816</v>
      </c>
      <c r="L93" s="53">
        <v>146139.35999999999</v>
      </c>
      <c r="M93" s="53">
        <v>317376</v>
      </c>
      <c r="N93" s="53">
        <v>171191</v>
      </c>
      <c r="O93" s="53">
        <v>157545</v>
      </c>
      <c r="P93" s="53">
        <v>272384</v>
      </c>
      <c r="Q93" s="53"/>
      <c r="R93" s="53">
        <v>311618</v>
      </c>
      <c r="S93" s="29">
        <f t="shared" si="8"/>
        <v>466305.90388077899</v>
      </c>
    </row>
    <row r="94" spans="1:19" x14ac:dyDescent="0.3">
      <c r="A94" s="104"/>
      <c r="B94" s="104" t="s">
        <v>230</v>
      </c>
      <c r="C94" s="53">
        <v>984053.05472722277</v>
      </c>
      <c r="D94" s="53">
        <v>539950.79436805565</v>
      </c>
      <c r="E94" s="53">
        <v>268601.11317961809</v>
      </c>
      <c r="F94" s="53">
        <v>111704.01085217658</v>
      </c>
      <c r="G94" s="53">
        <v>516105.09018423705</v>
      </c>
      <c r="H94" s="53">
        <v>281129.21663835511</v>
      </c>
      <c r="I94" s="53">
        <v>277461.98192738713</v>
      </c>
      <c r="J94" s="53">
        <v>305912.70568284718</v>
      </c>
      <c r="K94" s="53">
        <v>289526.88971022738</v>
      </c>
      <c r="L94" s="53">
        <v>141584.00198394165</v>
      </c>
      <c r="M94" s="53">
        <v>314949.57109348307</v>
      </c>
      <c r="N94" s="53">
        <v>169491.25208938683</v>
      </c>
      <c r="O94" s="53">
        <v>148106.84830457473</v>
      </c>
      <c r="P94" s="53">
        <v>276909.26762715576</v>
      </c>
      <c r="Q94" s="53"/>
      <c r="R94" s="53">
        <v>309838.39684134268</v>
      </c>
      <c r="S94" s="29">
        <f t="shared" si="8"/>
        <v>463009.2110821855</v>
      </c>
    </row>
    <row r="95" spans="1:19" x14ac:dyDescent="0.3">
      <c r="A95" s="104"/>
      <c r="B95" s="104" t="s">
        <v>231</v>
      </c>
      <c r="C95" s="53">
        <v>1112.4060234244284</v>
      </c>
      <c r="D95" s="53">
        <v>779.01436781609198</v>
      </c>
      <c r="E95" s="53">
        <v>1251.6930022573363</v>
      </c>
      <c r="F95" s="53">
        <v>971.82644628099172</v>
      </c>
      <c r="G95" s="53">
        <v>899.51478260869567</v>
      </c>
      <c r="H95" s="53">
        <v>833.73573573573572</v>
      </c>
      <c r="I95" s="53">
        <v>1007.3865698729583</v>
      </c>
      <c r="J95" s="53">
        <v>853.36388888888894</v>
      </c>
      <c r="K95" s="53">
        <v>1342.1062801932367</v>
      </c>
      <c r="L95" s="53">
        <v>1036.4493617021276</v>
      </c>
      <c r="M95" s="53">
        <v>829.74117647058824</v>
      </c>
      <c r="N95" s="53">
        <v>917.91420911528155</v>
      </c>
      <c r="O95" s="53">
        <v>1125.3214285714287</v>
      </c>
      <c r="P95" s="53">
        <v>756.62222222222226</v>
      </c>
      <c r="Q95" s="53"/>
      <c r="R95" s="53">
        <v>984.57503949447073</v>
      </c>
      <c r="S95" s="29">
        <f t="shared" si="8"/>
        <v>979.64222813176752</v>
      </c>
    </row>
    <row r="96" spans="1:19" x14ac:dyDescent="0.3">
      <c r="A96" s="104"/>
      <c r="B96" s="104" t="s">
        <v>232</v>
      </c>
      <c r="C96" s="53">
        <v>1097.6609645590884</v>
      </c>
      <c r="D96" s="53">
        <v>775.79137121847077</v>
      </c>
      <c r="E96" s="53">
        <v>1212.6461091630613</v>
      </c>
      <c r="F96" s="53">
        <v>923.17364340641802</v>
      </c>
      <c r="G96" s="53">
        <v>897.57406988562968</v>
      </c>
      <c r="H96" s="53">
        <v>844.23188179686224</v>
      </c>
      <c r="I96" s="53">
        <v>1007.121531496868</v>
      </c>
      <c r="J96" s="53">
        <v>849.75751578568656</v>
      </c>
      <c r="K96" s="53">
        <v>1398.680626619456</v>
      </c>
      <c r="L96" s="53">
        <v>1004.1418580421393</v>
      </c>
      <c r="M96" s="53">
        <v>823.39757148623028</v>
      </c>
      <c r="N96" s="53">
        <v>908.80027929966127</v>
      </c>
      <c r="O96" s="53">
        <v>1057.9060593183908</v>
      </c>
      <c r="P96" s="53">
        <v>769.19241007543269</v>
      </c>
      <c r="Q96" s="53"/>
      <c r="R96" s="53">
        <v>978.9522806993449</v>
      </c>
      <c r="S96" s="29">
        <f t="shared" si="8"/>
        <v>973.21203476476512</v>
      </c>
    </row>
    <row r="97" spans="1:19" x14ac:dyDescent="0.3">
      <c r="A97" s="104"/>
      <c r="B97" s="104" t="s">
        <v>233</v>
      </c>
      <c r="C97" s="26">
        <v>3.9375E-2</v>
      </c>
      <c r="D97" s="26">
        <v>3.8741666666666667E-2</v>
      </c>
      <c r="E97" s="26">
        <v>3.824166666666666E-2</v>
      </c>
      <c r="F97" s="26">
        <v>3.578944038584559E-2</v>
      </c>
      <c r="G97" s="26">
        <v>3.6927734370947728E-2</v>
      </c>
      <c r="H97" s="26">
        <v>3.9292191516527672E-2</v>
      </c>
      <c r="I97" s="26">
        <v>3.9108333333333335E-2</v>
      </c>
      <c r="J97" s="26">
        <v>3.9116666666666661E-2</v>
      </c>
      <c r="K97" s="26">
        <v>4.0274999999999998E-2</v>
      </c>
      <c r="L97" s="26">
        <v>3.7700000000000004E-2</v>
      </c>
      <c r="M97" s="26">
        <v>3.8949999999999999E-2</v>
      </c>
      <c r="N97" s="26">
        <v>3.9625E-2</v>
      </c>
      <c r="O97" s="26">
        <v>3.588750000000001E-2</v>
      </c>
      <c r="P97" s="26">
        <v>3.768320177350467E-2</v>
      </c>
      <c r="Q97" s="26"/>
      <c r="R97" s="26">
        <v>3.6291666666666673E-2</v>
      </c>
      <c r="S97" s="42">
        <f t="shared" si="8"/>
        <v>3.8463103842395423E-2</v>
      </c>
    </row>
    <row r="98" spans="1:19" x14ac:dyDescent="0.3">
      <c r="A98" s="104"/>
      <c r="B98" s="104" t="s">
        <v>234</v>
      </c>
      <c r="C98" s="15">
        <v>3.9860709358320427</v>
      </c>
      <c r="D98" s="15">
        <v>3.8765136376317617</v>
      </c>
      <c r="E98" s="15">
        <v>3.9247667527192585</v>
      </c>
      <c r="F98" s="15">
        <v>3.6703167977613225</v>
      </c>
      <c r="G98" s="15">
        <v>3.6925304641276027</v>
      </c>
      <c r="H98" s="15">
        <v>3.8848992882006614</v>
      </c>
      <c r="I98" s="15">
        <v>3.9129562754675584</v>
      </c>
      <c r="J98" s="15">
        <v>3.9183713336403736</v>
      </c>
      <c r="K98" s="15">
        <v>3.8164365574402557</v>
      </c>
      <c r="L98" s="15">
        <v>3.8904044969421041</v>
      </c>
      <c r="M98" s="15">
        <v>3.8948221567832655</v>
      </c>
      <c r="N98" s="15">
        <v>4.0160098748351931</v>
      </c>
      <c r="O98" s="15">
        <v>3.8137214408464626</v>
      </c>
      <c r="P98" s="15">
        <v>3.6291567536524791</v>
      </c>
      <c r="Q98" s="15"/>
      <c r="R98" s="15">
        <v>3.6578442778524862</v>
      </c>
      <c r="S98" s="43">
        <f t="shared" si="8"/>
        <v>3.8556327990448791</v>
      </c>
    </row>
    <row r="99" spans="1:19" x14ac:dyDescent="0.3">
      <c r="A99" s="104"/>
      <c r="B99" s="104" t="s">
        <v>235</v>
      </c>
      <c r="C99" s="26">
        <v>3.27E-2</v>
      </c>
      <c r="D99" s="26">
        <v>3.3633333333333335E-2</v>
      </c>
      <c r="E99" s="26">
        <v>3.2399999999999998E-2</v>
      </c>
      <c r="F99" s="26">
        <v>3.3551587102323095E-2</v>
      </c>
      <c r="G99" s="26">
        <v>3.4550825581676513E-2</v>
      </c>
      <c r="H99" s="26">
        <v>3.4034767653673061E-2</v>
      </c>
      <c r="I99" s="26">
        <v>3.3433333333333336E-2</v>
      </c>
      <c r="J99" s="26">
        <v>3.3383333333333341E-2</v>
      </c>
      <c r="K99" s="26">
        <v>3.5733333333333332E-2</v>
      </c>
      <c r="L99" s="26">
        <v>3.2558333333333335E-2</v>
      </c>
      <c r="M99" s="26">
        <v>3.3474999999999998E-2</v>
      </c>
      <c r="N99" s="26">
        <v>3.2525000000000005E-2</v>
      </c>
      <c r="O99" s="26">
        <v>3.1912500000000003E-2</v>
      </c>
      <c r="P99" s="26">
        <v>3.5965934328071381E-2</v>
      </c>
      <c r="Q99" s="26"/>
      <c r="R99" s="26">
        <v>3.4425000000000004E-2</v>
      </c>
      <c r="S99" s="42">
        <f t="shared" si="8"/>
        <v>3.3640978740437866E-2</v>
      </c>
    </row>
    <row r="100" spans="1:19" x14ac:dyDescent="0.3">
      <c r="A100" s="104"/>
      <c r="B100" s="104" t="s">
        <v>236</v>
      </c>
      <c r="C100" s="15">
        <v>3.3089876309237258</v>
      </c>
      <c r="D100" s="15">
        <v>3.3623299270211353</v>
      </c>
      <c r="E100" s="15">
        <v>3.3388359928432947</v>
      </c>
      <c r="F100" s="15">
        <v>3.4627249994389633</v>
      </c>
      <c r="G100" s="15">
        <v>3.4519093989432945</v>
      </c>
      <c r="H100" s="15">
        <v>3.3582470419649719</v>
      </c>
      <c r="I100" s="15">
        <v>3.3445863899867145</v>
      </c>
      <c r="J100" s="15">
        <v>3.3419498551215434</v>
      </c>
      <c r="K100" s="15">
        <v>3.3915808254358129</v>
      </c>
      <c r="L100" s="15">
        <v>3.3555666137361984</v>
      </c>
      <c r="M100" s="15">
        <v>3.3534157016274109</v>
      </c>
      <c r="N100" s="15">
        <v>3.2944106764407057</v>
      </c>
      <c r="O100" s="15">
        <v>3.3929027871459345</v>
      </c>
      <c r="P100" s="15">
        <v>3.4827653919669235</v>
      </c>
      <c r="Q100" s="15"/>
      <c r="R100" s="15">
        <v>3.4687977381883415</v>
      </c>
      <c r="S100" s="43">
        <f t="shared" si="8"/>
        <v>3.3724965876905824</v>
      </c>
    </row>
    <row r="101" spans="1:19" x14ac:dyDescent="0.3">
      <c r="A101" s="104"/>
      <c r="B101" s="104" t="s">
        <v>237</v>
      </c>
      <c r="C101" s="16">
        <v>84</v>
      </c>
      <c r="D101" s="16">
        <v>366</v>
      </c>
      <c r="E101" s="16">
        <v>97</v>
      </c>
      <c r="F101" s="16">
        <v>128</v>
      </c>
      <c r="G101" s="16">
        <v>0</v>
      </c>
      <c r="H101" s="16">
        <v>80</v>
      </c>
      <c r="I101" s="16">
        <v>55</v>
      </c>
      <c r="J101" s="16">
        <v>85</v>
      </c>
      <c r="K101" s="16">
        <v>40</v>
      </c>
      <c r="L101" s="16">
        <v>77</v>
      </c>
      <c r="M101" s="16">
        <v>275</v>
      </c>
      <c r="N101" s="16">
        <v>87</v>
      </c>
      <c r="O101" s="16">
        <v>220</v>
      </c>
      <c r="P101" s="16">
        <v>255</v>
      </c>
      <c r="Q101" s="16"/>
      <c r="R101" s="16">
        <v>92</v>
      </c>
      <c r="S101" s="44">
        <f t="shared" si="8"/>
        <v>129.58255177416689</v>
      </c>
    </row>
    <row r="102" spans="1:19" x14ac:dyDescent="0.3">
      <c r="A102" s="104"/>
      <c r="B102" s="104" t="s">
        <v>238</v>
      </c>
      <c r="C102" s="16">
        <v>84</v>
      </c>
      <c r="D102" s="16">
        <v>302</v>
      </c>
      <c r="E102" s="16">
        <v>86</v>
      </c>
      <c r="F102" s="16">
        <v>41</v>
      </c>
      <c r="G102" s="16">
        <v>0</v>
      </c>
      <c r="H102" s="16">
        <v>60</v>
      </c>
      <c r="I102" s="16">
        <v>45</v>
      </c>
      <c r="J102" s="16">
        <v>85</v>
      </c>
      <c r="K102" s="16">
        <v>40</v>
      </c>
      <c r="L102" s="16">
        <v>72</v>
      </c>
      <c r="M102" s="16">
        <v>95</v>
      </c>
      <c r="N102" s="16">
        <v>87</v>
      </c>
      <c r="O102" s="16">
        <v>120</v>
      </c>
      <c r="P102" s="16">
        <v>200</v>
      </c>
      <c r="Q102" s="16"/>
      <c r="R102" s="16">
        <v>92</v>
      </c>
      <c r="S102" s="44">
        <f t="shared" si="8"/>
        <v>100.62025158537459</v>
      </c>
    </row>
    <row r="103" spans="1:19" x14ac:dyDescent="0.3">
      <c r="A103" s="104"/>
      <c r="B103" s="104"/>
      <c r="C103" s="16"/>
      <c r="D103" s="16"/>
      <c r="E103" s="16"/>
      <c r="F103" s="16"/>
      <c r="G103" s="16"/>
      <c r="H103" s="16"/>
      <c r="I103" s="16"/>
      <c r="J103" s="16"/>
      <c r="K103" s="16"/>
      <c r="L103" s="16"/>
      <c r="M103" s="16"/>
      <c r="N103" s="16"/>
      <c r="O103" s="16"/>
      <c r="P103" s="16"/>
      <c r="Q103" s="16"/>
      <c r="R103" s="16"/>
      <c r="S103" s="44"/>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row>
    <row r="105" spans="1:19" x14ac:dyDescent="0.3">
      <c r="A105" s="104"/>
      <c r="B105" s="89" t="s">
        <v>186</v>
      </c>
      <c r="C105" s="60">
        <v>500</v>
      </c>
      <c r="D105" s="60">
        <v>500</v>
      </c>
      <c r="E105" s="60">
        <v>500</v>
      </c>
      <c r="F105" s="60">
        <v>500</v>
      </c>
      <c r="G105" s="60">
        <v>500</v>
      </c>
      <c r="H105" s="60">
        <v>500</v>
      </c>
      <c r="I105" s="60">
        <v>500</v>
      </c>
      <c r="J105" s="60">
        <v>500</v>
      </c>
      <c r="K105" s="60">
        <v>500</v>
      </c>
      <c r="L105" s="60">
        <v>500</v>
      </c>
      <c r="M105" s="60">
        <v>500</v>
      </c>
      <c r="N105" s="60">
        <v>500</v>
      </c>
      <c r="O105" s="60">
        <v>500</v>
      </c>
      <c r="P105" s="60">
        <v>500</v>
      </c>
      <c r="Q105" s="60"/>
      <c r="R105" s="60">
        <v>500</v>
      </c>
      <c r="S105" s="45">
        <f t="shared" ref="S105:S111" si="9">SUMPRODUCT(C105:R105,$C$92:$R$92)/SUM($C$92:$R$92)</f>
        <v>500.00000000000006</v>
      </c>
    </row>
    <row r="106" spans="1:19" x14ac:dyDescent="0.3">
      <c r="A106" s="104"/>
      <c r="B106" s="89" t="s">
        <v>731</v>
      </c>
      <c r="C106" s="60">
        <v>416.66666666666669</v>
      </c>
      <c r="D106" s="60">
        <v>416.66666666666669</v>
      </c>
      <c r="E106" s="60">
        <v>416.66666666666669</v>
      </c>
      <c r="F106" s="60">
        <v>416.66666666666669</v>
      </c>
      <c r="G106" s="60">
        <v>416.66666666666669</v>
      </c>
      <c r="H106" s="60">
        <v>416.66666666666669</v>
      </c>
      <c r="I106" s="60">
        <v>416.66666666666669</v>
      </c>
      <c r="J106" s="60">
        <v>416.66666666666669</v>
      </c>
      <c r="K106" s="60">
        <v>416.66666666666669</v>
      </c>
      <c r="L106" s="60">
        <v>416.66666666666669</v>
      </c>
      <c r="M106" s="60">
        <v>416.66666666666669</v>
      </c>
      <c r="N106" s="60">
        <v>416.66666666666669</v>
      </c>
      <c r="O106" s="60">
        <v>416.66666666666669</v>
      </c>
      <c r="P106" s="60">
        <v>416.66666666666669</v>
      </c>
      <c r="Q106" s="60"/>
      <c r="R106" s="60">
        <v>416.66666666666669</v>
      </c>
      <c r="S106" s="45">
        <f t="shared" si="9"/>
        <v>416.6666666666668</v>
      </c>
    </row>
    <row r="107" spans="1:19" x14ac:dyDescent="0.3">
      <c r="A107" s="104"/>
      <c r="B107" s="89" t="s">
        <v>96</v>
      </c>
      <c r="C107" s="60">
        <v>412.5</v>
      </c>
      <c r="D107" s="60">
        <v>412.5</v>
      </c>
      <c r="E107" s="60">
        <v>412.5</v>
      </c>
      <c r="F107" s="60">
        <v>412.5</v>
      </c>
      <c r="G107" s="60">
        <v>412.5</v>
      </c>
      <c r="H107" s="60">
        <v>412.5</v>
      </c>
      <c r="I107" s="60">
        <v>412.5</v>
      </c>
      <c r="J107" s="60">
        <v>412.5</v>
      </c>
      <c r="K107" s="60">
        <v>412.5</v>
      </c>
      <c r="L107" s="60">
        <v>412.5</v>
      </c>
      <c r="M107" s="60">
        <v>412.5</v>
      </c>
      <c r="N107" s="60">
        <v>412.5</v>
      </c>
      <c r="O107" s="60">
        <v>412.5</v>
      </c>
      <c r="P107" s="60">
        <v>412.5</v>
      </c>
      <c r="Q107" s="60"/>
      <c r="R107" s="60">
        <v>412.5</v>
      </c>
      <c r="S107" s="45">
        <f t="shared" si="9"/>
        <v>412.50000000000006</v>
      </c>
    </row>
    <row r="108" spans="1:19" x14ac:dyDescent="0.3">
      <c r="A108" s="104"/>
      <c r="B108" s="89" t="s">
        <v>95</v>
      </c>
      <c r="C108" s="60">
        <v>353.57142857142856</v>
      </c>
      <c r="D108" s="60">
        <v>353.57142857142856</v>
      </c>
      <c r="E108" s="60">
        <v>353.57142857142856</v>
      </c>
      <c r="F108" s="60">
        <v>353.57142857142856</v>
      </c>
      <c r="G108" s="60">
        <v>353.57142857142856</v>
      </c>
      <c r="H108" s="60">
        <v>353.57142857142856</v>
      </c>
      <c r="I108" s="60">
        <v>353.57142857142856</v>
      </c>
      <c r="J108" s="60">
        <v>353.57142857142856</v>
      </c>
      <c r="K108" s="60">
        <v>353.57142857142856</v>
      </c>
      <c r="L108" s="60">
        <v>353.57142857142856</v>
      </c>
      <c r="M108" s="60">
        <v>353.57142857142856</v>
      </c>
      <c r="N108" s="60">
        <v>353.57142857142856</v>
      </c>
      <c r="O108" s="60">
        <v>353.57142857142856</v>
      </c>
      <c r="P108" s="60">
        <v>353.57142857142856</v>
      </c>
      <c r="Q108" s="60"/>
      <c r="R108" s="60">
        <v>353.57142857142856</v>
      </c>
      <c r="S108" s="45">
        <f t="shared" si="9"/>
        <v>353.57142857142861</v>
      </c>
    </row>
    <row r="109" spans="1:19" x14ac:dyDescent="0.3">
      <c r="A109" s="104"/>
      <c r="B109" s="89" t="s">
        <v>94</v>
      </c>
      <c r="C109" s="60">
        <v>189.53125</v>
      </c>
      <c r="D109" s="60">
        <v>189.53125</v>
      </c>
      <c r="E109" s="60">
        <v>189.53125</v>
      </c>
      <c r="F109" s="60">
        <v>189.53125</v>
      </c>
      <c r="G109" s="60">
        <v>189.53125</v>
      </c>
      <c r="H109" s="60">
        <v>189.53125</v>
      </c>
      <c r="I109" s="60">
        <v>189.53125</v>
      </c>
      <c r="J109" s="60">
        <v>189.53125</v>
      </c>
      <c r="K109" s="60">
        <v>189.53125</v>
      </c>
      <c r="L109" s="60">
        <v>189.53125</v>
      </c>
      <c r="M109" s="60">
        <v>189.53125</v>
      </c>
      <c r="N109" s="60">
        <v>189.53125</v>
      </c>
      <c r="O109" s="60">
        <v>189.53125</v>
      </c>
      <c r="P109" s="60">
        <v>189.53125</v>
      </c>
      <c r="Q109" s="60"/>
      <c r="R109" s="60">
        <v>189.53125</v>
      </c>
      <c r="S109" s="45">
        <f t="shared" si="9"/>
        <v>189.53125</v>
      </c>
    </row>
    <row r="110" spans="1:19" x14ac:dyDescent="0.3">
      <c r="A110" s="89"/>
      <c r="B110" s="89" t="s">
        <v>188</v>
      </c>
      <c r="C110" s="60">
        <v>160.30000000000001</v>
      </c>
      <c r="D110" s="60">
        <v>160.30000000000001</v>
      </c>
      <c r="E110" s="60">
        <v>160.30000000000001</v>
      </c>
      <c r="F110" s="60">
        <v>160.30000000000001</v>
      </c>
      <c r="G110" s="60">
        <v>160.30000000000001</v>
      </c>
      <c r="H110" s="60">
        <v>160.30000000000001</v>
      </c>
      <c r="I110" s="60">
        <v>160.30000000000001</v>
      </c>
      <c r="J110" s="60">
        <v>160.30000000000001</v>
      </c>
      <c r="K110" s="60">
        <v>160.30000000000001</v>
      </c>
      <c r="L110" s="60">
        <v>160.30000000000001</v>
      </c>
      <c r="M110" s="60">
        <v>160.30000000000001</v>
      </c>
      <c r="N110" s="60">
        <v>160.30000000000001</v>
      </c>
      <c r="O110" s="60">
        <v>160.30000000000001</v>
      </c>
      <c r="P110" s="60">
        <v>160.30000000000001</v>
      </c>
      <c r="Q110" s="60"/>
      <c r="R110" s="60">
        <v>160.30000000000001</v>
      </c>
      <c r="S110" s="45">
        <f t="shared" si="9"/>
        <v>160.30000000000007</v>
      </c>
    </row>
    <row r="111" spans="1:19" x14ac:dyDescent="0.3">
      <c r="A111" s="89"/>
      <c r="B111" s="89" t="s">
        <v>239</v>
      </c>
      <c r="C111" s="60">
        <v>787.25</v>
      </c>
      <c r="D111" s="60">
        <v>787.25</v>
      </c>
      <c r="E111" s="60">
        <v>787.25</v>
      </c>
      <c r="F111" s="60">
        <v>787.25</v>
      </c>
      <c r="G111" s="60">
        <v>787.25</v>
      </c>
      <c r="H111" s="60">
        <v>787.25</v>
      </c>
      <c r="I111" s="60">
        <v>787.25</v>
      </c>
      <c r="J111" s="60">
        <v>787.25</v>
      </c>
      <c r="K111" s="60">
        <v>787.25</v>
      </c>
      <c r="L111" s="60">
        <v>787.25</v>
      </c>
      <c r="M111" s="60">
        <v>787.25</v>
      </c>
      <c r="N111" s="60">
        <v>787.25</v>
      </c>
      <c r="O111" s="60">
        <v>787.25</v>
      </c>
      <c r="P111" s="60">
        <v>787.25</v>
      </c>
      <c r="Q111" s="60"/>
      <c r="R111" s="60">
        <v>787.25</v>
      </c>
      <c r="S111" s="45">
        <f t="shared" si="9"/>
        <v>787.25</v>
      </c>
    </row>
    <row r="112" spans="1:19" x14ac:dyDescent="0.3">
      <c r="A112" s="89"/>
      <c r="B112" s="89"/>
      <c r="C112" s="16"/>
      <c r="D112" s="7"/>
      <c r="E112" s="7"/>
      <c r="F112" s="7"/>
      <c r="G112" s="7"/>
      <c r="H112" s="7"/>
      <c r="I112" s="7"/>
      <c r="J112" s="7"/>
      <c r="K112" s="7"/>
      <c r="L112" s="7"/>
      <c r="M112" s="7"/>
      <c r="N112" s="7"/>
      <c r="O112" s="7"/>
      <c r="P112" s="7"/>
      <c r="Q112" s="7"/>
      <c r="R112" s="7"/>
      <c r="S112" s="35"/>
    </row>
    <row r="113" spans="1:19" x14ac:dyDescent="0.3">
      <c r="A113" s="95" t="s">
        <v>223</v>
      </c>
      <c r="B113" s="96"/>
      <c r="C113" s="7"/>
      <c r="D113" s="7"/>
      <c r="E113" s="7"/>
      <c r="F113" s="7"/>
      <c r="G113" s="7"/>
      <c r="H113" s="7"/>
      <c r="I113" s="7"/>
      <c r="J113" s="7"/>
      <c r="K113" s="7"/>
      <c r="L113" s="7"/>
      <c r="M113" s="7"/>
      <c r="N113" s="7"/>
      <c r="O113" s="7"/>
      <c r="P113" s="7"/>
      <c r="Q113" s="7"/>
      <c r="R113" s="7"/>
      <c r="S113" s="35"/>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row>
    <row r="115" spans="1:19" x14ac:dyDescent="0.3">
      <c r="A115" s="105"/>
      <c r="B115" s="97" t="s">
        <v>241</v>
      </c>
      <c r="C115" s="18">
        <v>257.66860865074239</v>
      </c>
      <c r="D115" s="18">
        <v>131.84610338557502</v>
      </c>
      <c r="E115" s="18">
        <v>67.807571981217393</v>
      </c>
      <c r="F115" s="18">
        <v>80.335316545454532</v>
      </c>
      <c r="G115" s="18">
        <v>0</v>
      </c>
      <c r="H115" s="18">
        <v>57.719438815789474</v>
      </c>
      <c r="I115" s="18">
        <v>34.467195141428569</v>
      </c>
      <c r="J115" s="18">
        <v>197.59962885682575</v>
      </c>
      <c r="K115" s="18">
        <v>377.06478116197184</v>
      </c>
      <c r="L115" s="18">
        <v>75.759367943787879</v>
      </c>
      <c r="M115" s="18">
        <v>75.365239886734699</v>
      </c>
      <c r="N115" s="18">
        <v>49.267420574886536</v>
      </c>
      <c r="O115" s="18">
        <v>37.558217040169133</v>
      </c>
      <c r="P115" s="18">
        <v>158.28586674803336</v>
      </c>
      <c r="Q115" s="18"/>
      <c r="R115" s="18">
        <v>82.517441441441449</v>
      </c>
      <c r="S115" s="43">
        <f t="shared" ref="S115:S117" si="10">SUMPRODUCT(C115:R115,$C$92:$R$92)/SUM($C$92:$R$92)</f>
        <v>134.66950227656372</v>
      </c>
    </row>
    <row r="116" spans="1:19" x14ac:dyDescent="0.3">
      <c r="A116" s="105"/>
      <c r="B116" s="97" t="s">
        <v>242</v>
      </c>
      <c r="C116" s="18">
        <v>4940.2543576500966</v>
      </c>
      <c r="D116" s="18">
        <v>3501.2729044834305</v>
      </c>
      <c r="E116" s="18">
        <v>2058.782608695652</v>
      </c>
      <c r="F116" s="18">
        <v>3877.4125874125875</v>
      </c>
      <c r="G116" s="18">
        <v>1882.8171206225682</v>
      </c>
      <c r="H116" s="18">
        <v>5243.7171052631584</v>
      </c>
      <c r="I116" s="18">
        <v>3219.0357142857142</v>
      </c>
      <c r="J116" s="18">
        <v>5512.9744728079913</v>
      </c>
      <c r="K116" s="18">
        <v>5238.0088028169012</v>
      </c>
      <c r="L116" s="18">
        <v>2769.535984848485</v>
      </c>
      <c r="M116" s="18">
        <v>4217</v>
      </c>
      <c r="N116" s="18">
        <v>1775.7095310136158</v>
      </c>
      <c r="O116" s="18">
        <v>1957.6892177589853</v>
      </c>
      <c r="P116" s="18">
        <v>2203.400476758045</v>
      </c>
      <c r="Q116" s="18"/>
      <c r="R116" s="18">
        <v>4277.2329472329475</v>
      </c>
      <c r="S116" s="43">
        <f t="shared" si="10"/>
        <v>3751.5547211919566</v>
      </c>
    </row>
    <row r="117" spans="1:19" x14ac:dyDescent="0.3">
      <c r="A117" s="105"/>
      <c r="B117" s="97" t="s">
        <v>243</v>
      </c>
      <c r="C117" s="18">
        <v>265.3602089089735</v>
      </c>
      <c r="D117" s="18">
        <v>1401.9051079954777</v>
      </c>
      <c r="E117" s="18">
        <v>380.83164781252179</v>
      </c>
      <c r="F117" s="18">
        <v>191.04694835664333</v>
      </c>
      <c r="G117" s="18">
        <v>0</v>
      </c>
      <c r="H117" s="18">
        <v>240.49766173245612</v>
      </c>
      <c r="I117" s="18">
        <v>130.88435016428571</v>
      </c>
      <c r="J117" s="18">
        <v>44.633249500554932</v>
      </c>
      <c r="K117" s="18">
        <v>295.35100352112676</v>
      </c>
      <c r="L117" s="18">
        <v>1207.5001292315151</v>
      </c>
      <c r="M117" s="18">
        <v>2.7707808781887753</v>
      </c>
      <c r="N117" s="18">
        <v>174.07821936459908</v>
      </c>
      <c r="O117" s="18">
        <v>74.217067975687101</v>
      </c>
      <c r="P117" s="18">
        <v>0</v>
      </c>
      <c r="Q117" s="18"/>
      <c r="R117" s="18">
        <v>183.78884684684684</v>
      </c>
      <c r="S117" s="43">
        <f t="shared" si="10"/>
        <v>327.42955533158442</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row>
    <row r="119" spans="1:19" x14ac:dyDescent="0.3">
      <c r="A119" s="105"/>
      <c r="B119" s="97" t="s">
        <v>241</v>
      </c>
      <c r="C119" s="18">
        <v>0</v>
      </c>
      <c r="D119" s="18">
        <v>0</v>
      </c>
      <c r="E119" s="18">
        <v>0</v>
      </c>
      <c r="F119" s="18">
        <v>0</v>
      </c>
      <c r="G119" s="18">
        <v>0</v>
      </c>
      <c r="H119" s="18">
        <v>0</v>
      </c>
      <c r="I119" s="18">
        <v>0</v>
      </c>
      <c r="J119" s="18">
        <v>0</v>
      </c>
      <c r="K119" s="18">
        <v>0</v>
      </c>
      <c r="L119" s="18">
        <v>0</v>
      </c>
      <c r="M119" s="18">
        <v>1.1896437563775506</v>
      </c>
      <c r="N119" s="18">
        <v>2.8674735249621786</v>
      </c>
      <c r="O119" s="18">
        <v>0</v>
      </c>
      <c r="P119" s="18">
        <v>0</v>
      </c>
      <c r="Q119" s="18"/>
      <c r="R119" s="18">
        <v>0</v>
      </c>
      <c r="S119" s="43">
        <f t="shared" ref="S119:S128" si="11">SUMPRODUCT(C119:R119,$C$92:$R$92)/SUM($C$92:$R$92)</f>
        <v>0.17396867315981043</v>
      </c>
    </row>
    <row r="120" spans="1:19" x14ac:dyDescent="0.3">
      <c r="A120" s="105"/>
      <c r="B120" s="97" t="s">
        <v>242</v>
      </c>
      <c r="C120" s="18">
        <v>2203.9089735313105</v>
      </c>
      <c r="D120" s="18">
        <v>170</v>
      </c>
      <c r="E120" s="18">
        <v>0</v>
      </c>
      <c r="F120" s="18">
        <v>193.00699300699301</v>
      </c>
      <c r="G120" s="18">
        <v>3852.6919584954603</v>
      </c>
      <c r="H120" s="18">
        <v>0</v>
      </c>
      <c r="I120" s="18">
        <v>671.21428571428567</v>
      </c>
      <c r="J120" s="18">
        <v>0</v>
      </c>
      <c r="K120" s="18">
        <v>90</v>
      </c>
      <c r="L120" s="18">
        <v>278.43181818181819</v>
      </c>
      <c r="M120" s="18">
        <v>263.54336734693879</v>
      </c>
      <c r="N120" s="18">
        <v>1993.2829046898639</v>
      </c>
      <c r="O120" s="18">
        <v>1609.2621564482029</v>
      </c>
      <c r="P120" s="18">
        <v>3800</v>
      </c>
      <c r="Q120" s="18"/>
      <c r="R120" s="18">
        <v>0</v>
      </c>
      <c r="S120" s="43">
        <f t="shared" si="11"/>
        <v>1260.8806697778737</v>
      </c>
    </row>
    <row r="121" spans="1:19" x14ac:dyDescent="0.3">
      <c r="A121" s="105"/>
      <c r="B121" s="97" t="s">
        <v>243</v>
      </c>
      <c r="C121" s="18">
        <v>0</v>
      </c>
      <c r="D121" s="18">
        <v>359.53670175438594</v>
      </c>
      <c r="E121" s="18">
        <v>0</v>
      </c>
      <c r="F121" s="18">
        <v>0</v>
      </c>
      <c r="G121" s="18">
        <v>0</v>
      </c>
      <c r="H121" s="18">
        <v>34.981478070175442</v>
      </c>
      <c r="I121" s="18">
        <v>110.83568633714285</v>
      </c>
      <c r="J121" s="18">
        <v>0</v>
      </c>
      <c r="K121" s="18">
        <v>0</v>
      </c>
      <c r="L121" s="18">
        <v>166.80961749090909</v>
      </c>
      <c r="M121" s="18">
        <v>70.607997580102037</v>
      </c>
      <c r="N121" s="18">
        <v>79.484771860816949</v>
      </c>
      <c r="O121" s="18">
        <v>80.522958357293874</v>
      </c>
      <c r="P121" s="18">
        <v>543.72819086722279</v>
      </c>
      <c r="Q121" s="18"/>
      <c r="R121" s="18">
        <v>0</v>
      </c>
      <c r="S121" s="43">
        <f t="shared" si="11"/>
        <v>92.354769742175648</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c r="R123" s="18">
        <v>0</v>
      </c>
      <c r="S123" s="43">
        <f t="shared" si="11"/>
        <v>0</v>
      </c>
    </row>
    <row r="124" spans="1:19" x14ac:dyDescent="0.3">
      <c r="A124" s="105"/>
      <c r="B124" s="97" t="s">
        <v>242</v>
      </c>
      <c r="C124" s="18">
        <v>2881.500322788896</v>
      </c>
      <c r="D124" s="18">
        <v>0</v>
      </c>
      <c r="E124" s="18">
        <v>82.017391304347825</v>
      </c>
      <c r="F124" s="18">
        <v>45.734265734265733</v>
      </c>
      <c r="G124" s="18">
        <v>756</v>
      </c>
      <c r="H124" s="18">
        <v>0</v>
      </c>
      <c r="I124" s="18">
        <v>0</v>
      </c>
      <c r="J124" s="18">
        <v>989.18756936736963</v>
      </c>
      <c r="K124" s="18">
        <v>268.9401408450704</v>
      </c>
      <c r="L124" s="18">
        <v>0</v>
      </c>
      <c r="M124" s="18">
        <v>480</v>
      </c>
      <c r="N124" s="18">
        <v>0</v>
      </c>
      <c r="O124" s="18">
        <v>0</v>
      </c>
      <c r="P124" s="18">
        <v>32.789034564958286</v>
      </c>
      <c r="Q124" s="18"/>
      <c r="R124" s="18">
        <v>0</v>
      </c>
      <c r="S124" s="43">
        <f t="shared" si="11"/>
        <v>767.78117575640806</v>
      </c>
    </row>
    <row r="125" spans="1:19" x14ac:dyDescent="0.3">
      <c r="A125" s="105"/>
      <c r="B125" s="97" t="s">
        <v>243</v>
      </c>
      <c r="C125" s="18">
        <v>0</v>
      </c>
      <c r="D125" s="18">
        <v>0</v>
      </c>
      <c r="E125" s="18">
        <v>0</v>
      </c>
      <c r="F125" s="18">
        <v>0</v>
      </c>
      <c r="G125" s="18">
        <v>0</v>
      </c>
      <c r="H125" s="18">
        <v>0</v>
      </c>
      <c r="I125" s="18">
        <v>0</v>
      </c>
      <c r="J125" s="18">
        <v>412.0992259711432</v>
      </c>
      <c r="K125" s="18">
        <v>0</v>
      </c>
      <c r="L125" s="18">
        <v>0</v>
      </c>
      <c r="M125" s="18">
        <v>0</v>
      </c>
      <c r="N125" s="18">
        <v>0</v>
      </c>
      <c r="O125" s="18">
        <v>0</v>
      </c>
      <c r="P125" s="18">
        <v>0</v>
      </c>
      <c r="Q125" s="18"/>
      <c r="R125" s="18">
        <v>0</v>
      </c>
      <c r="S125" s="43">
        <f t="shared" si="11"/>
        <v>25.491819525315492</v>
      </c>
    </row>
    <row r="126" spans="1:19" x14ac:dyDescent="0.3">
      <c r="A126" s="105"/>
      <c r="B126" s="107" t="s">
        <v>246</v>
      </c>
      <c r="C126" s="19">
        <v>10548.692471530019</v>
      </c>
      <c r="D126" s="19">
        <v>5564.5608176188689</v>
      </c>
      <c r="E126" s="19">
        <v>2589.4392197937386</v>
      </c>
      <c r="F126" s="19">
        <v>4387.5361110559443</v>
      </c>
      <c r="G126" s="19">
        <v>6491.5090791180282</v>
      </c>
      <c r="H126" s="19">
        <v>5576.9156838815798</v>
      </c>
      <c r="I126" s="19">
        <v>4166.4372316428571</v>
      </c>
      <c r="J126" s="19">
        <v>7156.4941465038837</v>
      </c>
      <c r="K126" s="19">
        <v>6269.36472834507</v>
      </c>
      <c r="L126" s="19">
        <v>4498.036917696515</v>
      </c>
      <c r="M126" s="19">
        <v>5110.4770294483415</v>
      </c>
      <c r="N126" s="19">
        <v>4074.6903210287446</v>
      </c>
      <c r="O126" s="19">
        <v>3759.2496175803381</v>
      </c>
      <c r="P126" s="19">
        <v>6738.2035689382601</v>
      </c>
      <c r="Q126" s="19"/>
      <c r="R126" s="19">
        <v>4543.5392355212362</v>
      </c>
      <c r="S126" s="43">
        <f t="shared" si="11"/>
        <v>6360.3361822750376</v>
      </c>
    </row>
    <row r="127" spans="1:19" x14ac:dyDescent="0.3">
      <c r="A127" s="105"/>
      <c r="B127" s="108" t="s">
        <v>247</v>
      </c>
      <c r="C127" s="20">
        <v>3.51623082384334</v>
      </c>
      <c r="D127" s="20">
        <v>1.8548536058729563</v>
      </c>
      <c r="E127" s="20">
        <v>0.86314640659791286</v>
      </c>
      <c r="F127" s="20">
        <v>1.4625120370186482</v>
      </c>
      <c r="G127" s="20">
        <v>2.1638363597060093</v>
      </c>
      <c r="H127" s="20">
        <v>1.8589718946271931</v>
      </c>
      <c r="I127" s="20">
        <v>1.3888124105476189</v>
      </c>
      <c r="J127" s="20">
        <v>2.385498048834628</v>
      </c>
      <c r="K127" s="20">
        <v>2.0897882427816898</v>
      </c>
      <c r="L127" s="20">
        <v>1.4993456392321718</v>
      </c>
      <c r="M127" s="20">
        <v>1.7034923431494471</v>
      </c>
      <c r="N127" s="20">
        <v>1.3582301070095815</v>
      </c>
      <c r="O127" s="20">
        <v>1.2530832058601127</v>
      </c>
      <c r="P127" s="20">
        <v>2.2460678563127532</v>
      </c>
      <c r="Q127" s="20"/>
      <c r="R127" s="20">
        <v>1.5145130785070786</v>
      </c>
      <c r="S127" s="43">
        <f t="shared" si="11"/>
        <v>2.1201120607583461</v>
      </c>
    </row>
    <row r="128" spans="1:19" ht="17.25" thickBot="1" x14ac:dyDescent="0.35">
      <c r="A128" s="89"/>
      <c r="B128" s="108" t="s">
        <v>248</v>
      </c>
      <c r="C128" s="21">
        <v>93.427727788920294</v>
      </c>
      <c r="D128" s="21">
        <v>97.040366423748864</v>
      </c>
      <c r="E128" s="21">
        <v>106.33811855677112</v>
      </c>
      <c r="F128" s="21">
        <v>25.785354440662914</v>
      </c>
      <c r="G128" s="21">
        <v>79.513118216328834</v>
      </c>
      <c r="H128" s="21">
        <v>50.412734804237679</v>
      </c>
      <c r="I128" s="21">
        <v>66.59848893569162</v>
      </c>
      <c r="J128" s="21">
        <v>42.765661451634507</v>
      </c>
      <c r="K128" s="21">
        <v>46.184911264090417</v>
      </c>
      <c r="L128" s="21">
        <v>31.952095268556935</v>
      </c>
      <c r="M128" s="21">
        <v>61.632106036830677</v>
      </c>
      <c r="N128" s="21">
        <v>41.597649892460417</v>
      </c>
      <c r="O128" s="21">
        <v>39.425565019097384</v>
      </c>
      <c r="P128" s="21">
        <v>41.10035674018588</v>
      </c>
      <c r="Q128" s="21"/>
      <c r="R128" s="21">
        <v>68.200962517685483</v>
      </c>
      <c r="S128" s="43">
        <f t="shared" si="11"/>
        <v>69.982286311733844</v>
      </c>
    </row>
    <row r="129" spans="1:19" x14ac:dyDescent="0.3">
      <c r="A129" s="89"/>
      <c r="B129" s="108"/>
      <c r="C129" s="17"/>
      <c r="D129" s="17"/>
      <c r="E129" s="17"/>
      <c r="F129" s="17"/>
      <c r="G129" s="17"/>
      <c r="H129" s="17"/>
      <c r="I129" s="17"/>
      <c r="J129" s="17"/>
      <c r="K129" s="17"/>
      <c r="L129" s="17"/>
      <c r="M129" s="17"/>
      <c r="N129" s="17"/>
      <c r="O129" s="17"/>
      <c r="P129" s="17"/>
      <c r="Q129" s="17"/>
      <c r="R129" s="17"/>
      <c r="S129" s="43"/>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row>
    <row r="131" spans="1:19" x14ac:dyDescent="0.3">
      <c r="A131" s="89"/>
      <c r="B131" s="98" t="s">
        <v>240</v>
      </c>
      <c r="C131" s="17"/>
      <c r="D131" s="17"/>
      <c r="E131" s="17"/>
      <c r="F131" s="17"/>
      <c r="G131" s="17"/>
      <c r="H131" s="17"/>
      <c r="I131" s="17"/>
      <c r="J131" s="17"/>
      <c r="K131" s="17"/>
      <c r="L131" s="17"/>
      <c r="M131" s="17"/>
      <c r="N131" s="17"/>
      <c r="O131" s="17"/>
      <c r="P131" s="17"/>
      <c r="Q131" s="17"/>
      <c r="R131" s="17"/>
      <c r="S131" s="43"/>
    </row>
    <row r="132" spans="1:19" x14ac:dyDescent="0.3">
      <c r="A132" s="89"/>
      <c r="B132" s="97" t="s">
        <v>241</v>
      </c>
      <c r="C132" s="17">
        <v>35.523408650742411</v>
      </c>
      <c r="D132" s="17">
        <v>31.038685785575041</v>
      </c>
      <c r="E132" s="17">
        <v>20.023733021217392</v>
      </c>
      <c r="F132" s="17">
        <v>24.830529545454542</v>
      </c>
      <c r="G132" s="17">
        <v>0</v>
      </c>
      <c r="H132" s="17">
        <v>5.9358388157894737</v>
      </c>
      <c r="I132" s="17">
        <v>3.2503287214285717</v>
      </c>
      <c r="J132" s="17">
        <v>58.474028856825754</v>
      </c>
      <c r="K132" s="17">
        <v>72.464881161971832</v>
      </c>
      <c r="L132" s="17">
        <v>26.906542403787881</v>
      </c>
      <c r="M132" s="17">
        <v>16.179155086734692</v>
      </c>
      <c r="N132" s="17">
        <v>8.6024205748865352</v>
      </c>
      <c r="O132" s="17">
        <v>6.4756270401691349</v>
      </c>
      <c r="P132" s="17">
        <v>63.667914748033368</v>
      </c>
      <c r="Q132" s="17"/>
      <c r="R132" s="17">
        <v>5.561441441441441</v>
      </c>
      <c r="S132" s="43">
        <f t="shared" ref="S132:S143" si="12">SUMPRODUCT(C132:R132,$C$92:$R$92)/SUM($C$92:$R$92)</f>
        <v>26.735811254559579</v>
      </c>
    </row>
    <row r="133" spans="1:19" x14ac:dyDescent="0.3">
      <c r="A133" s="89"/>
      <c r="B133" s="97" t="s">
        <v>242</v>
      </c>
      <c r="C133" s="17">
        <v>494.25435765009684</v>
      </c>
      <c r="D133" s="17">
        <v>585.27290448343069</v>
      </c>
      <c r="E133" s="17">
        <v>415.78260869565219</v>
      </c>
      <c r="F133" s="17">
        <v>1337.4125874125873</v>
      </c>
      <c r="G133" s="17">
        <v>5.817120622568094</v>
      </c>
      <c r="H133" s="17">
        <v>763.71710526315792</v>
      </c>
      <c r="I133" s="17">
        <v>98.035714285714278</v>
      </c>
      <c r="J133" s="17">
        <v>1822.9744728079911</v>
      </c>
      <c r="K133" s="17">
        <v>1465.0088028169014</v>
      </c>
      <c r="L133" s="17">
        <v>314.53598484848487</v>
      </c>
      <c r="M133" s="17">
        <v>0</v>
      </c>
      <c r="N133" s="17">
        <v>371.70953101361579</v>
      </c>
      <c r="O133" s="17">
        <v>83.689217758985208</v>
      </c>
      <c r="P133" s="17">
        <v>2136.400476758045</v>
      </c>
      <c r="Q133" s="17"/>
      <c r="R133" s="17">
        <v>1197.2329472329473</v>
      </c>
      <c r="S133" s="43">
        <f t="shared" si="12"/>
        <v>683.00463051953773</v>
      </c>
    </row>
    <row r="134" spans="1:19" x14ac:dyDescent="0.3">
      <c r="A134" s="89"/>
      <c r="B134" s="97" t="s">
        <v>243</v>
      </c>
      <c r="C134" s="17">
        <v>36.583808908973531</v>
      </c>
      <c r="D134" s="17">
        <v>330.03093023547757</v>
      </c>
      <c r="E134" s="17">
        <v>112.46046745252175</v>
      </c>
      <c r="F134" s="17">
        <v>59.049955856643351</v>
      </c>
      <c r="G134" s="17">
        <v>0</v>
      </c>
      <c r="H134" s="17">
        <v>24.732661732456137</v>
      </c>
      <c r="I134" s="17">
        <v>12.342668464285714</v>
      </c>
      <c r="J134" s="17">
        <v>13.207949500554937</v>
      </c>
      <c r="K134" s="17">
        <v>56.76100352112676</v>
      </c>
      <c r="L134" s="17">
        <v>428.85327995151516</v>
      </c>
      <c r="M134" s="17">
        <v>0.5948218781887753</v>
      </c>
      <c r="N134" s="17">
        <v>30.395219364599097</v>
      </c>
      <c r="O134" s="17">
        <v>12.796189225687105</v>
      </c>
      <c r="P134" s="17">
        <v>0</v>
      </c>
      <c r="Q134" s="17"/>
      <c r="R134" s="17">
        <v>12.386846846846847</v>
      </c>
      <c r="S134" s="43">
        <f t="shared" si="12"/>
        <v>71.848660795333757</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12"/>
        <v>0</v>
      </c>
    </row>
    <row r="136" spans="1:19" x14ac:dyDescent="0.3">
      <c r="A136" s="89"/>
      <c r="B136" s="97" t="s">
        <v>241</v>
      </c>
      <c r="C136" s="17">
        <v>0</v>
      </c>
      <c r="D136" s="17">
        <v>0</v>
      </c>
      <c r="E136" s="17">
        <v>0</v>
      </c>
      <c r="F136" s="17">
        <v>0</v>
      </c>
      <c r="G136" s="17">
        <v>0</v>
      </c>
      <c r="H136" s="17">
        <v>0</v>
      </c>
      <c r="I136" s="17">
        <v>0</v>
      </c>
      <c r="J136" s="17">
        <v>0</v>
      </c>
      <c r="K136" s="17">
        <v>0</v>
      </c>
      <c r="L136" s="17">
        <v>0</v>
      </c>
      <c r="M136" s="17">
        <v>1.1896437563775506</v>
      </c>
      <c r="N136" s="17">
        <v>2.8674735249621786</v>
      </c>
      <c r="O136" s="17">
        <v>0</v>
      </c>
      <c r="P136" s="17">
        <v>0</v>
      </c>
      <c r="Q136" s="17"/>
      <c r="R136" s="17">
        <v>0</v>
      </c>
      <c r="S136" s="43">
        <f t="shared" si="12"/>
        <v>0.17396867315981043</v>
      </c>
    </row>
    <row r="137" spans="1:19" x14ac:dyDescent="0.3">
      <c r="A137" s="89"/>
      <c r="B137" s="97" t="s">
        <v>242</v>
      </c>
      <c r="C137" s="17">
        <v>608.90897353131049</v>
      </c>
      <c r="D137" s="17">
        <v>0</v>
      </c>
      <c r="E137" s="17">
        <v>0</v>
      </c>
      <c r="F137" s="17">
        <v>118.006993006993</v>
      </c>
      <c r="G137" s="17">
        <v>359.69195849546048</v>
      </c>
      <c r="H137" s="17">
        <v>0</v>
      </c>
      <c r="I137" s="17">
        <v>78.214285714285708</v>
      </c>
      <c r="J137" s="17">
        <v>0</v>
      </c>
      <c r="K137" s="17">
        <v>0</v>
      </c>
      <c r="L137" s="17">
        <v>134.43181818181819</v>
      </c>
      <c r="M137" s="17">
        <v>1.5433673469387754</v>
      </c>
      <c r="N137" s="17">
        <v>113.28290468986386</v>
      </c>
      <c r="O137" s="17">
        <v>592.26215644820297</v>
      </c>
      <c r="P137" s="17">
        <v>0</v>
      </c>
      <c r="Q137" s="17"/>
      <c r="R137" s="17">
        <v>0</v>
      </c>
      <c r="S137" s="43">
        <f t="shared" si="12"/>
        <v>191.5271717930824</v>
      </c>
    </row>
    <row r="138" spans="1:19" x14ac:dyDescent="0.3">
      <c r="A138" s="89"/>
      <c r="B138" s="97" t="s">
        <v>243</v>
      </c>
      <c r="C138" s="17">
        <v>0</v>
      </c>
      <c r="D138" s="17">
        <v>84.640701754385958</v>
      </c>
      <c r="E138" s="17">
        <v>0</v>
      </c>
      <c r="F138" s="17">
        <v>0</v>
      </c>
      <c r="G138" s="17">
        <v>0</v>
      </c>
      <c r="H138" s="17">
        <v>3.5974780701754385</v>
      </c>
      <c r="I138" s="17">
        <v>10.452037457142856</v>
      </c>
      <c r="J138" s="17">
        <v>0</v>
      </c>
      <c r="K138" s="17">
        <v>0</v>
      </c>
      <c r="L138" s="17">
        <v>59.243763090909091</v>
      </c>
      <c r="M138" s="17">
        <v>15.157886380102038</v>
      </c>
      <c r="N138" s="17">
        <v>13.878571860816946</v>
      </c>
      <c r="O138" s="17">
        <v>13.88342385729387</v>
      </c>
      <c r="P138" s="17">
        <v>218.70581886722286</v>
      </c>
      <c r="Q138" s="17"/>
      <c r="R138" s="17">
        <v>0</v>
      </c>
      <c r="S138" s="43">
        <f t="shared" si="12"/>
        <v>25.847653418838288</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1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c r="R140" s="17">
        <v>0</v>
      </c>
      <c r="S140" s="43">
        <f t="shared" si="12"/>
        <v>0</v>
      </c>
    </row>
    <row r="141" spans="1:19" x14ac:dyDescent="0.3">
      <c r="A141" s="89"/>
      <c r="B141" s="104" t="s">
        <v>242</v>
      </c>
      <c r="C141" s="17">
        <v>125.50032278889606</v>
      </c>
      <c r="D141" s="17">
        <v>0</v>
      </c>
      <c r="E141" s="17">
        <v>82.017391304347825</v>
      </c>
      <c r="F141" s="17">
        <v>15.734265734265733</v>
      </c>
      <c r="G141" s="17">
        <v>0</v>
      </c>
      <c r="H141" s="17">
        <v>0</v>
      </c>
      <c r="I141" s="17">
        <v>0</v>
      </c>
      <c r="J141" s="17">
        <v>56.187569367369591</v>
      </c>
      <c r="K141" s="17">
        <v>12.940140845070424</v>
      </c>
      <c r="L141" s="17">
        <v>0</v>
      </c>
      <c r="M141" s="17">
        <v>0</v>
      </c>
      <c r="N141" s="17">
        <v>0</v>
      </c>
      <c r="O141" s="17">
        <v>0</v>
      </c>
      <c r="P141" s="17">
        <v>2.7890345649582837</v>
      </c>
      <c r="Q141" s="17"/>
      <c r="R141" s="17">
        <v>0</v>
      </c>
      <c r="S141" s="43">
        <f t="shared" si="12"/>
        <v>34.312497996702319</v>
      </c>
    </row>
    <row r="142" spans="1:19" x14ac:dyDescent="0.3">
      <c r="A142" s="89"/>
      <c r="B142" s="104" t="s">
        <v>243</v>
      </c>
      <c r="C142" s="17">
        <v>0</v>
      </c>
      <c r="D142" s="17">
        <v>0</v>
      </c>
      <c r="E142" s="17">
        <v>0</v>
      </c>
      <c r="F142" s="17">
        <v>0</v>
      </c>
      <c r="G142" s="17">
        <v>0</v>
      </c>
      <c r="H142" s="17">
        <v>0</v>
      </c>
      <c r="I142" s="17">
        <v>0</v>
      </c>
      <c r="J142" s="17">
        <v>121.94912597114318</v>
      </c>
      <c r="K142" s="17">
        <v>0</v>
      </c>
      <c r="L142" s="17">
        <v>0</v>
      </c>
      <c r="M142" s="17">
        <v>0</v>
      </c>
      <c r="N142" s="17">
        <v>0</v>
      </c>
      <c r="O142" s="17">
        <v>0</v>
      </c>
      <c r="P142" s="17">
        <v>0</v>
      </c>
      <c r="Q142" s="17"/>
      <c r="R142" s="17">
        <v>0</v>
      </c>
      <c r="S142" s="43">
        <f t="shared" si="12"/>
        <v>7.5435839589371847</v>
      </c>
    </row>
    <row r="143" spans="1:19" ht="17.25" thickBot="1" x14ac:dyDescent="0.35">
      <c r="A143" s="89"/>
      <c r="B143" s="110" t="s">
        <v>733</v>
      </c>
      <c r="C143" s="87">
        <v>1300.7708715300193</v>
      </c>
      <c r="D143" s="87">
        <v>1030.9832222588691</v>
      </c>
      <c r="E143" s="87">
        <v>630.28420047373913</v>
      </c>
      <c r="F143" s="87">
        <v>1555.0343315559442</v>
      </c>
      <c r="G143" s="87">
        <v>365.50907911802858</v>
      </c>
      <c r="H143" s="87">
        <v>797.98308388157886</v>
      </c>
      <c r="I143" s="87">
        <v>202.29503464285713</v>
      </c>
      <c r="J143" s="87">
        <v>2072.7931465038846</v>
      </c>
      <c r="K143" s="87">
        <v>1607.1748283450702</v>
      </c>
      <c r="L143" s="87">
        <v>963.97138847651524</v>
      </c>
      <c r="M143" s="87">
        <v>34.664874448341834</v>
      </c>
      <c r="N143" s="87">
        <v>540.73612102874438</v>
      </c>
      <c r="O143" s="87">
        <v>709.10661433033829</v>
      </c>
      <c r="P143" s="87">
        <v>2421.5632449382597</v>
      </c>
      <c r="Q143" s="87"/>
      <c r="R143" s="87">
        <v>1215.1812355212355</v>
      </c>
      <c r="S143" s="43">
        <f t="shared" si="12"/>
        <v>1040.9939784101509</v>
      </c>
    </row>
  </sheetDat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A46C3-2421-4F8E-B758-3FB39BECBAC2}">
  <sheetPr>
    <tabColor theme="1"/>
  </sheetPr>
  <dimension ref="A1:S143"/>
  <sheetViews>
    <sheetView topLeftCell="C1" zoomScale="55" zoomScaleNormal="55" workbookViewId="0">
      <selection activeCell="S6" sqref="S6:S143"/>
    </sheetView>
  </sheetViews>
  <sheetFormatPr defaultRowHeight="16.5" x14ac:dyDescent="0.3"/>
  <cols>
    <col min="1" max="1" width="5.375" style="111" customWidth="1"/>
    <col min="2" max="2" width="56.125" style="111" customWidth="1"/>
    <col min="3" max="3" width="15.125" style="75" bestFit="1" customWidth="1"/>
    <col min="4" max="4" width="17.375" style="75" customWidth="1"/>
    <col min="5" max="5" width="15.125" style="75" bestFit="1" customWidth="1"/>
    <col min="6" max="7" width="14.875" style="75" bestFit="1" customWidth="1"/>
    <col min="8" max="8" width="15.125" style="75" bestFit="1" customWidth="1"/>
    <col min="9" max="10" width="16" style="75" customWidth="1"/>
    <col min="11" max="13" width="16.125" style="75" bestFit="1" customWidth="1"/>
    <col min="14" max="14" width="14.875" style="75" bestFit="1" customWidth="1"/>
    <col min="15" max="15" width="15.125" style="75" bestFit="1" customWidth="1"/>
    <col min="16" max="16" width="14.875" style="75" bestFit="1" customWidth="1"/>
    <col min="17" max="17" width="16.625" style="75" customWidth="1"/>
    <col min="18" max="18" width="14.875" style="75" bestFit="1" customWidth="1"/>
    <col min="19" max="19" width="13.625" customWidth="1"/>
  </cols>
  <sheetData>
    <row r="1" spans="1:19" ht="21.75" x14ac:dyDescent="0.3">
      <c r="A1" s="88" t="s">
        <v>738</v>
      </c>
      <c r="B1" s="89"/>
      <c r="C1" s="114" t="s">
        <v>704</v>
      </c>
      <c r="D1" s="114"/>
      <c r="E1" s="114"/>
      <c r="F1" s="114"/>
      <c r="G1" s="114"/>
      <c r="H1" s="114"/>
      <c r="I1" s="114"/>
      <c r="J1" s="114"/>
      <c r="K1" s="114"/>
      <c r="L1" s="114"/>
      <c r="M1" s="114"/>
      <c r="N1" s="114"/>
      <c r="O1" s="114"/>
      <c r="P1" s="114"/>
      <c r="Q1" s="114"/>
      <c r="R1" s="114"/>
      <c r="S1" s="30"/>
    </row>
    <row r="2" spans="1:19" ht="18" x14ac:dyDescent="0.3">
      <c r="A2" s="90"/>
      <c r="B2" s="91" t="s">
        <v>735</v>
      </c>
      <c r="C2" s="86"/>
      <c r="D2" s="86"/>
      <c r="E2" s="86"/>
      <c r="F2" s="86"/>
      <c r="G2" s="86"/>
      <c r="H2" s="86"/>
      <c r="I2" s="86"/>
      <c r="J2" s="86"/>
      <c r="K2" s="86"/>
      <c r="L2" s="86"/>
      <c r="M2" s="86"/>
      <c r="N2" s="86"/>
      <c r="O2" s="86"/>
      <c r="P2" s="86"/>
      <c r="Q2" s="86" t="s">
        <v>742</v>
      </c>
      <c r="R2" s="86"/>
      <c r="S2" s="31"/>
    </row>
    <row r="3" spans="1:19" ht="31.5" x14ac:dyDescent="0.3">
      <c r="A3" s="92"/>
      <c r="B3" s="93" t="s">
        <v>706</v>
      </c>
      <c r="C3" s="23" t="s">
        <v>707</v>
      </c>
      <c r="D3" s="23" t="s">
        <v>708</v>
      </c>
      <c r="E3" s="23" t="s">
        <v>709</v>
      </c>
      <c r="F3" s="23" t="s">
        <v>710</v>
      </c>
      <c r="G3" s="23" t="s">
        <v>711</v>
      </c>
      <c r="H3" s="23" t="s">
        <v>712</v>
      </c>
      <c r="I3" s="23" t="s">
        <v>713</v>
      </c>
      <c r="J3" s="23" t="s">
        <v>714</v>
      </c>
      <c r="K3" s="23" t="s">
        <v>715</v>
      </c>
      <c r="L3" s="23" t="s">
        <v>716</v>
      </c>
      <c r="M3" s="23" t="s">
        <v>717</v>
      </c>
      <c r="N3" s="23" t="s">
        <v>718</v>
      </c>
      <c r="O3" s="23" t="s">
        <v>719</v>
      </c>
      <c r="P3" s="23" t="s">
        <v>720</v>
      </c>
      <c r="Q3" s="23" t="s">
        <v>737</v>
      </c>
      <c r="R3" s="23" t="s">
        <v>722</v>
      </c>
      <c r="S3" s="27" t="s">
        <v>723</v>
      </c>
    </row>
    <row r="4" spans="1:19" x14ac:dyDescent="0.3">
      <c r="A4" s="92"/>
      <c r="B4" s="93" t="s">
        <v>724</v>
      </c>
      <c r="C4" s="24" t="s">
        <v>725</v>
      </c>
      <c r="D4" s="24" t="s">
        <v>725</v>
      </c>
      <c r="E4" s="24" t="s">
        <v>725</v>
      </c>
      <c r="F4" s="24" t="s">
        <v>725</v>
      </c>
      <c r="G4" s="24" t="s">
        <v>725</v>
      </c>
      <c r="H4" s="24" t="s">
        <v>725</v>
      </c>
      <c r="I4" s="24" t="s">
        <v>725</v>
      </c>
      <c r="J4" s="24" t="s">
        <v>725</v>
      </c>
      <c r="K4" s="24" t="s">
        <v>725</v>
      </c>
      <c r="L4" s="24" t="s">
        <v>725</v>
      </c>
      <c r="M4" s="24" t="s">
        <v>725</v>
      </c>
      <c r="N4" s="24" t="s">
        <v>725</v>
      </c>
      <c r="O4" s="24" t="s">
        <v>725</v>
      </c>
      <c r="P4" s="24" t="s">
        <v>726</v>
      </c>
      <c r="Q4" s="24" t="s">
        <v>726</v>
      </c>
      <c r="R4" s="24" t="s">
        <v>725</v>
      </c>
      <c r="S4" s="27"/>
    </row>
    <row r="5" spans="1:19" x14ac:dyDescent="0.3">
      <c r="A5" s="94"/>
      <c r="B5" s="93"/>
      <c r="C5" s="25">
        <v>1</v>
      </c>
      <c r="D5" s="25">
        <v>2</v>
      </c>
      <c r="E5" s="25">
        <v>3</v>
      </c>
      <c r="F5" s="25">
        <v>4</v>
      </c>
      <c r="G5" s="25">
        <v>5</v>
      </c>
      <c r="H5" s="25">
        <v>6</v>
      </c>
      <c r="I5" s="25">
        <v>7</v>
      </c>
      <c r="J5" s="25">
        <v>8</v>
      </c>
      <c r="K5" s="25">
        <v>9</v>
      </c>
      <c r="L5" s="25">
        <v>10</v>
      </c>
      <c r="M5" s="25">
        <v>11</v>
      </c>
      <c r="N5" s="25">
        <v>12</v>
      </c>
      <c r="O5" s="25">
        <v>13</v>
      </c>
      <c r="P5" s="25">
        <v>14</v>
      </c>
      <c r="Q5" s="25">
        <v>15</v>
      </c>
      <c r="R5" s="25">
        <v>16</v>
      </c>
      <c r="S5" s="32"/>
    </row>
    <row r="6" spans="1:19" x14ac:dyDescent="0.3">
      <c r="A6" s="95" t="s">
        <v>130</v>
      </c>
      <c r="B6" s="96"/>
      <c r="C6" s="5"/>
      <c r="D6" s="5"/>
      <c r="E6" s="5"/>
      <c r="F6" s="5"/>
      <c r="G6" s="5"/>
      <c r="H6" s="5"/>
      <c r="I6" s="5"/>
      <c r="J6" s="5"/>
      <c r="K6" s="5"/>
      <c r="L6" s="5"/>
      <c r="M6" s="5"/>
      <c r="N6" s="5"/>
      <c r="O6" s="5"/>
      <c r="P6" s="5"/>
      <c r="Q6" s="5"/>
      <c r="R6" s="5"/>
      <c r="S6" s="33">
        <f t="shared" ref="S6:S69" si="0">SUMPRODUCT(C6:R6,$C$87:$R$87)/SUM($C$87:$R$87)</f>
        <v>0</v>
      </c>
    </row>
    <row r="7" spans="1:19" x14ac:dyDescent="0.3">
      <c r="A7" s="89"/>
      <c r="B7" s="97" t="s">
        <v>139</v>
      </c>
      <c r="C7" s="48">
        <v>553.79615846170975</v>
      </c>
      <c r="D7" s="48">
        <v>331.43796058233067</v>
      </c>
      <c r="E7" s="48">
        <v>521.0086293302337</v>
      </c>
      <c r="F7" s="48">
        <v>311.17239680980174</v>
      </c>
      <c r="G7" s="48">
        <v>554.52757390176509</v>
      </c>
      <c r="H7" s="48">
        <v>375.50708887007403</v>
      </c>
      <c r="I7" s="48">
        <v>324.90521044205144</v>
      </c>
      <c r="J7" s="48">
        <v>556.49356304105913</v>
      </c>
      <c r="K7" s="48">
        <v>643.57100895372218</v>
      </c>
      <c r="L7" s="48">
        <v>421.13307348152995</v>
      </c>
      <c r="M7" s="48">
        <v>312.87901586352064</v>
      </c>
      <c r="N7" s="48">
        <v>447.15197557124634</v>
      </c>
      <c r="O7" s="48">
        <v>603.89161822735457</v>
      </c>
      <c r="P7" s="48">
        <v>300.09609902620366</v>
      </c>
      <c r="Q7" s="48"/>
      <c r="R7" s="48">
        <v>506.01074142238963</v>
      </c>
      <c r="S7" s="709">
        <f t="shared" si="0"/>
        <v>453.25431367676009</v>
      </c>
    </row>
    <row r="8" spans="1:19" x14ac:dyDescent="0.3">
      <c r="A8" s="89"/>
      <c r="B8" s="97" t="s">
        <v>140</v>
      </c>
      <c r="C8" s="48">
        <v>5.5845715631036148</v>
      </c>
      <c r="D8" s="48">
        <v>5.8179772222270989</v>
      </c>
      <c r="E8" s="48">
        <v>0</v>
      </c>
      <c r="F8" s="48">
        <v>8.0058597930994608</v>
      </c>
      <c r="G8" s="48">
        <v>1.503819996616478</v>
      </c>
      <c r="H8" s="48">
        <v>1.8663663663663663</v>
      </c>
      <c r="I8" s="48">
        <v>2.2264143116411721</v>
      </c>
      <c r="J8" s="48">
        <v>0.8662116167221604</v>
      </c>
      <c r="K8" s="48">
        <v>6.6932026944274331E-2</v>
      </c>
      <c r="L8" s="48">
        <v>8.3530905915868505</v>
      </c>
      <c r="M8" s="48">
        <v>5.9170674438420665</v>
      </c>
      <c r="N8" s="48">
        <v>2.4471849865951745</v>
      </c>
      <c r="O8" s="48">
        <v>8.3785714285714281</v>
      </c>
      <c r="P8" s="48">
        <v>4.9104165209905979</v>
      </c>
      <c r="Q8" s="48"/>
      <c r="R8" s="48">
        <v>0.62187576879520012</v>
      </c>
      <c r="S8" s="709">
        <f t="shared" si="0"/>
        <v>3.7384673905468495</v>
      </c>
    </row>
    <row r="9" spans="1:19" x14ac:dyDescent="0.3">
      <c r="A9" s="89"/>
      <c r="B9" s="97" t="s">
        <v>141</v>
      </c>
      <c r="C9" s="48">
        <v>11.284412768686199</v>
      </c>
      <c r="D9" s="48">
        <v>10.024070127825951</v>
      </c>
      <c r="E9" s="48">
        <v>38.827113161252328</v>
      </c>
      <c r="F9" s="48">
        <v>17.233403456048087</v>
      </c>
      <c r="G9" s="48">
        <v>15.990619297355215</v>
      </c>
      <c r="H9" s="48">
        <v>16.453498350324004</v>
      </c>
      <c r="I9" s="48">
        <v>13.8141262639357</v>
      </c>
      <c r="J9" s="48">
        <v>11.433699199963005</v>
      </c>
      <c r="K9" s="48">
        <v>9.2847271126760571</v>
      </c>
      <c r="L9" s="48">
        <v>76.981496480765102</v>
      </c>
      <c r="M9" s="48">
        <v>27.247582352941176</v>
      </c>
      <c r="N9" s="48">
        <v>36.918131192887529</v>
      </c>
      <c r="O9" s="48">
        <v>17.498182573240712</v>
      </c>
      <c r="P9" s="48">
        <v>53.916821507085153</v>
      </c>
      <c r="Q9" s="48"/>
      <c r="R9" s="48">
        <v>42.146477418515332</v>
      </c>
      <c r="S9" s="709">
        <f t="shared" si="0"/>
        <v>22.19054939047988</v>
      </c>
    </row>
    <row r="10" spans="1:19" x14ac:dyDescent="0.3">
      <c r="A10" s="89"/>
      <c r="B10" s="97" t="s">
        <v>142</v>
      </c>
      <c r="C10" s="48">
        <v>0</v>
      </c>
      <c r="D10" s="48">
        <v>4.0060716149427487</v>
      </c>
      <c r="E10" s="48">
        <v>0</v>
      </c>
      <c r="F10" s="48">
        <v>10.62616041647729</v>
      </c>
      <c r="G10" s="48">
        <v>0</v>
      </c>
      <c r="H10" s="48">
        <v>0</v>
      </c>
      <c r="I10" s="48">
        <v>0</v>
      </c>
      <c r="J10" s="48">
        <v>0</v>
      </c>
      <c r="K10" s="48">
        <v>0</v>
      </c>
      <c r="L10" s="48">
        <v>0</v>
      </c>
      <c r="M10" s="48">
        <v>3.4215755604195301</v>
      </c>
      <c r="N10" s="48">
        <v>0</v>
      </c>
      <c r="O10" s="48">
        <v>0</v>
      </c>
      <c r="P10" s="48">
        <v>1.3959696126025105</v>
      </c>
      <c r="Q10" s="48"/>
      <c r="R10" s="48">
        <v>0</v>
      </c>
      <c r="S10" s="709">
        <f t="shared" si="0"/>
        <v>1.1291813059845126</v>
      </c>
    </row>
    <row r="11" spans="1:19" x14ac:dyDescent="0.3">
      <c r="A11" s="89"/>
      <c r="B11" s="97" t="s">
        <v>143</v>
      </c>
      <c r="C11" s="48">
        <v>22.414669674094934</v>
      </c>
      <c r="D11" s="48">
        <v>53.276857211750517</v>
      </c>
      <c r="E11" s="48">
        <v>31.275396404294277</v>
      </c>
      <c r="F11" s="48">
        <v>17.167005392340013</v>
      </c>
      <c r="G11" s="48">
        <v>0</v>
      </c>
      <c r="H11" s="48">
        <v>27.181628447133789</v>
      </c>
      <c r="I11" s="48">
        <v>22.556361195656525</v>
      </c>
      <c r="J11" s="48">
        <v>17.572984297935641</v>
      </c>
      <c r="K11" s="48">
        <v>22.045919872124795</v>
      </c>
      <c r="L11" s="48">
        <v>107.52310088670113</v>
      </c>
      <c r="M11" s="48">
        <v>24.259702787495975</v>
      </c>
      <c r="N11" s="48">
        <v>59.831380814575297</v>
      </c>
      <c r="O11" s="48">
        <v>25.351571488797223</v>
      </c>
      <c r="P11" s="48">
        <v>41.0240696578593</v>
      </c>
      <c r="Q11" s="48"/>
      <c r="R11" s="48">
        <v>22.203039414348133</v>
      </c>
      <c r="S11" s="709">
        <f t="shared" si="0"/>
        <v>29.408957138215055</v>
      </c>
    </row>
    <row r="12" spans="1:19" x14ac:dyDescent="0.3">
      <c r="A12" s="89"/>
      <c r="B12" s="97" t="s">
        <v>144</v>
      </c>
      <c r="C12" s="48">
        <v>19.220700262351507</v>
      </c>
      <c r="D12" s="48">
        <v>13.197590368694636</v>
      </c>
      <c r="E12" s="48">
        <v>10.499804736297042</v>
      </c>
      <c r="F12" s="48">
        <v>182.29981640883321</v>
      </c>
      <c r="G12" s="48">
        <v>0</v>
      </c>
      <c r="H12" s="48">
        <v>42.446719508588352</v>
      </c>
      <c r="I12" s="48">
        <v>26.707844995727143</v>
      </c>
      <c r="J12" s="48">
        <v>17.612712310931311</v>
      </c>
      <c r="K12" s="48">
        <v>33.162761529593887</v>
      </c>
      <c r="L12" s="48">
        <v>0</v>
      </c>
      <c r="M12" s="48">
        <v>100.75855317230784</v>
      </c>
      <c r="N12" s="48">
        <v>18.601761573164492</v>
      </c>
      <c r="O12" s="48">
        <v>37.779969566370021</v>
      </c>
      <c r="P12" s="48">
        <v>24.547172941603669</v>
      </c>
      <c r="Q12" s="48"/>
      <c r="R12" s="48">
        <v>11.872331832070888</v>
      </c>
      <c r="S12" s="709">
        <f t="shared" si="0"/>
        <v>27.895634751061905</v>
      </c>
    </row>
    <row r="13" spans="1:19" x14ac:dyDescent="0.3">
      <c r="A13" s="89"/>
      <c r="B13" s="97" t="s">
        <v>145</v>
      </c>
      <c r="C13" s="48">
        <v>2.6608819716010554</v>
      </c>
      <c r="D13" s="48">
        <v>0.40824233716475095</v>
      </c>
      <c r="E13" s="48">
        <v>0</v>
      </c>
      <c r="F13" s="48">
        <v>0</v>
      </c>
      <c r="G13" s="48">
        <v>0</v>
      </c>
      <c r="H13" s="48">
        <v>0</v>
      </c>
      <c r="I13" s="48">
        <v>0</v>
      </c>
      <c r="J13" s="48">
        <v>0</v>
      </c>
      <c r="K13" s="48">
        <v>0</v>
      </c>
      <c r="L13" s="48">
        <v>0.40124665989650116</v>
      </c>
      <c r="M13" s="48">
        <v>1.9372627450980395</v>
      </c>
      <c r="N13" s="48">
        <v>0</v>
      </c>
      <c r="O13" s="48">
        <v>8.15</v>
      </c>
      <c r="P13" s="48">
        <v>0.64560985299960261</v>
      </c>
      <c r="Q13" s="48"/>
      <c r="R13" s="48">
        <v>1.8258914326420403</v>
      </c>
      <c r="S13" s="709">
        <f t="shared" si="0"/>
        <v>1.0396220872531623</v>
      </c>
    </row>
    <row r="14" spans="1:19" x14ac:dyDescent="0.3">
      <c r="A14" s="89"/>
      <c r="B14" s="97" t="s">
        <v>146</v>
      </c>
      <c r="C14" s="48">
        <v>14.984703855156212</v>
      </c>
      <c r="D14" s="48">
        <v>28.84208995832816</v>
      </c>
      <c r="E14" s="48">
        <v>11.677688807699919</v>
      </c>
      <c r="F14" s="48">
        <v>72.910908830268298</v>
      </c>
      <c r="G14" s="48">
        <v>11.332234365307619</v>
      </c>
      <c r="H14" s="48">
        <v>8.6865388191561177</v>
      </c>
      <c r="I14" s="48">
        <v>7.4788862501629856</v>
      </c>
      <c r="J14" s="48">
        <v>17.131973530775582</v>
      </c>
      <c r="K14" s="48">
        <v>6.764512405530037</v>
      </c>
      <c r="L14" s="48">
        <v>47.96176243154067</v>
      </c>
      <c r="M14" s="48">
        <v>33.199457527032465</v>
      </c>
      <c r="N14" s="48">
        <v>17.154238900400927</v>
      </c>
      <c r="O14" s="48">
        <v>21.748571428571431</v>
      </c>
      <c r="P14" s="48">
        <v>39.987037148648788</v>
      </c>
      <c r="Q14" s="48"/>
      <c r="R14" s="48">
        <v>9.3326540364660211</v>
      </c>
      <c r="S14" s="709">
        <f t="shared" si="0"/>
        <v>20.531109839256256</v>
      </c>
    </row>
    <row r="15" spans="1:19" x14ac:dyDescent="0.3">
      <c r="A15" s="89"/>
      <c r="B15" s="97" t="s">
        <v>147</v>
      </c>
      <c r="C15" s="48">
        <v>49.35922336537412</v>
      </c>
      <c r="D15" s="48">
        <v>17.362360304591665</v>
      </c>
      <c r="E15" s="48">
        <v>1.6199823338894885</v>
      </c>
      <c r="F15" s="48">
        <v>17.096232676414495</v>
      </c>
      <c r="G15" s="48">
        <v>18.528695652173912</v>
      </c>
      <c r="H15" s="48">
        <v>0</v>
      </c>
      <c r="I15" s="48">
        <v>0</v>
      </c>
      <c r="J15" s="48">
        <v>5.6141786903440618</v>
      </c>
      <c r="K15" s="48">
        <v>19.954503560250391</v>
      </c>
      <c r="L15" s="48">
        <v>0</v>
      </c>
      <c r="M15" s="48">
        <v>20.385639738562091</v>
      </c>
      <c r="N15" s="48">
        <v>0</v>
      </c>
      <c r="O15" s="48">
        <v>0</v>
      </c>
      <c r="P15" s="48">
        <v>1.38601758045292</v>
      </c>
      <c r="Q15" s="48"/>
      <c r="R15" s="48">
        <v>0</v>
      </c>
      <c r="S15" s="709">
        <f t="shared" si="0"/>
        <v>16.090632550712797</v>
      </c>
    </row>
    <row r="16" spans="1:19" x14ac:dyDescent="0.3">
      <c r="A16" s="89"/>
      <c r="B16" s="97" t="s">
        <v>148</v>
      </c>
      <c r="C16" s="48">
        <v>49.821316229782497</v>
      </c>
      <c r="D16" s="48">
        <v>45.278721264367825</v>
      </c>
      <c r="E16" s="48">
        <v>88.733544018058709</v>
      </c>
      <c r="F16" s="48">
        <v>97.489349823729967</v>
      </c>
      <c r="G16" s="48">
        <v>57.033182608695654</v>
      </c>
      <c r="H16" s="48">
        <v>60.452162162162161</v>
      </c>
      <c r="I16" s="48">
        <v>59.515099818511793</v>
      </c>
      <c r="J16" s="48">
        <v>30.07886111111112</v>
      </c>
      <c r="K16" s="48">
        <v>69.925845410628028</v>
      </c>
      <c r="L16" s="48">
        <v>74.899361702127663</v>
      </c>
      <c r="M16" s="48">
        <v>64.656522875817004</v>
      </c>
      <c r="N16" s="48">
        <v>89.439517426273468</v>
      </c>
      <c r="O16" s="48">
        <v>59.365285714285712</v>
      </c>
      <c r="P16" s="48">
        <v>27.918555555555557</v>
      </c>
      <c r="Q16" s="48"/>
      <c r="R16" s="48">
        <v>84.737851500789887</v>
      </c>
      <c r="S16" s="709">
        <f t="shared" si="0"/>
        <v>57.445767714633789</v>
      </c>
    </row>
    <row r="17" spans="1:19" x14ac:dyDescent="0.3">
      <c r="A17" s="89"/>
      <c r="B17" s="97" t="s">
        <v>149</v>
      </c>
      <c r="C17" s="48">
        <v>12.839429742604777</v>
      </c>
      <c r="D17" s="48">
        <v>5.1567660624089102</v>
      </c>
      <c r="E17" s="48">
        <v>4.3422121896162533</v>
      </c>
      <c r="F17" s="48">
        <v>19.212166965266139</v>
      </c>
      <c r="G17" s="48">
        <v>12.248354593131451</v>
      </c>
      <c r="H17" s="48">
        <v>2.6168468468468467</v>
      </c>
      <c r="I17" s="48">
        <v>1.3809443868291418</v>
      </c>
      <c r="J17" s="48">
        <v>7.0567261145024052</v>
      </c>
      <c r="K17" s="48">
        <v>4.8291403007416482</v>
      </c>
      <c r="L17" s="48">
        <v>21.25535626880507</v>
      </c>
      <c r="M17" s="48">
        <v>8.0407475490196081</v>
      </c>
      <c r="N17" s="48">
        <v>0</v>
      </c>
      <c r="O17" s="48">
        <v>1.4107142857142858</v>
      </c>
      <c r="P17" s="48">
        <v>13.932315568276419</v>
      </c>
      <c r="Q17" s="48"/>
      <c r="R17" s="48">
        <v>0.71852407587004741</v>
      </c>
      <c r="S17" s="709">
        <f t="shared" si="0"/>
        <v>8.0072880478835913</v>
      </c>
    </row>
    <row r="18" spans="1:19" x14ac:dyDescent="0.3">
      <c r="A18" s="89"/>
      <c r="B18" s="97" t="s">
        <v>150</v>
      </c>
      <c r="C18" s="48">
        <v>19.710048085444924</v>
      </c>
      <c r="D18" s="48">
        <v>21.5130858387997</v>
      </c>
      <c r="E18" s="48">
        <v>21.671690826987785</v>
      </c>
      <c r="F18" s="48">
        <v>130.79743026130404</v>
      </c>
      <c r="G18" s="48">
        <v>7.2287071561495537</v>
      </c>
      <c r="H18" s="48">
        <v>7.4647095106985795</v>
      </c>
      <c r="I18" s="48">
        <v>13.061542649727768</v>
      </c>
      <c r="J18" s="48">
        <v>6.7895694444444441</v>
      </c>
      <c r="K18" s="48">
        <v>67.341956904470294</v>
      </c>
      <c r="L18" s="48">
        <v>43.420283687943261</v>
      </c>
      <c r="M18" s="48">
        <v>28.635932588438802</v>
      </c>
      <c r="N18" s="48">
        <v>18.482500719926346</v>
      </c>
      <c r="O18" s="48">
        <v>29.917857142857144</v>
      </c>
      <c r="P18" s="48">
        <v>39.107183702109076</v>
      </c>
      <c r="Q18" s="48"/>
      <c r="R18" s="48">
        <v>7.5176592809464857</v>
      </c>
      <c r="S18" s="709">
        <f t="shared" si="0"/>
        <v>23.227856923982817</v>
      </c>
    </row>
    <row r="19" spans="1:19" x14ac:dyDescent="0.3">
      <c r="A19" s="89"/>
      <c r="B19" s="97" t="s">
        <v>151</v>
      </c>
      <c r="C19" s="48">
        <v>9.495383299818986</v>
      </c>
      <c r="D19" s="48">
        <v>17.011974575608001</v>
      </c>
      <c r="E19" s="48">
        <v>0</v>
      </c>
      <c r="F19" s="48">
        <v>8.3705907416624363</v>
      </c>
      <c r="G19" s="48">
        <v>0</v>
      </c>
      <c r="H19" s="48">
        <v>7.3886366133879315</v>
      </c>
      <c r="I19" s="48">
        <v>7.3164052063014742</v>
      </c>
      <c r="J19" s="48">
        <v>17.612712310931311</v>
      </c>
      <c r="K19" s="48">
        <v>0.47536948715921951</v>
      </c>
      <c r="L19" s="48">
        <v>8.5786854354513835</v>
      </c>
      <c r="M19" s="48">
        <v>15.095186295968514</v>
      </c>
      <c r="N19" s="48">
        <v>0</v>
      </c>
      <c r="O19" s="48">
        <v>0</v>
      </c>
      <c r="P19" s="48">
        <v>43.883965930478354</v>
      </c>
      <c r="Q19" s="48"/>
      <c r="R19" s="48">
        <v>4.1479742268432984</v>
      </c>
      <c r="S19" s="709">
        <f t="shared" si="0"/>
        <v>10.81646497263972</v>
      </c>
    </row>
    <row r="20" spans="1:19" x14ac:dyDescent="0.3">
      <c r="A20" s="89"/>
      <c r="B20" s="97" t="s">
        <v>152</v>
      </c>
      <c r="C20" s="48">
        <v>69.206629688479609</v>
      </c>
      <c r="D20" s="48">
        <v>28.981175576773115</v>
      </c>
      <c r="E20" s="48">
        <v>9.7809790933302221</v>
      </c>
      <c r="F20" s="48">
        <v>111.13098349373139</v>
      </c>
      <c r="G20" s="48">
        <v>17.055712851745334</v>
      </c>
      <c r="H20" s="48">
        <v>29.256618000347423</v>
      </c>
      <c r="I20" s="48">
        <v>48.657335218599293</v>
      </c>
      <c r="J20" s="48">
        <v>18.759164237603006</v>
      </c>
      <c r="K20" s="48">
        <v>75.805131067054134</v>
      </c>
      <c r="L20" s="48">
        <v>243.03426613858122</v>
      </c>
      <c r="M20" s="48">
        <v>43.336095604572527</v>
      </c>
      <c r="N20" s="48">
        <v>81.978277388004315</v>
      </c>
      <c r="O20" s="48">
        <v>68.238283181593559</v>
      </c>
      <c r="P20" s="48">
        <v>382.77106650269303</v>
      </c>
      <c r="Q20" s="48"/>
      <c r="R20" s="48">
        <v>51.937312194216169</v>
      </c>
      <c r="S20" s="709">
        <f t="shared" si="0"/>
        <v>73.512943803740313</v>
      </c>
    </row>
    <row r="21" spans="1:19" x14ac:dyDescent="0.3">
      <c r="A21" s="89"/>
      <c r="B21" s="97" t="s">
        <v>153</v>
      </c>
      <c r="C21" s="48">
        <v>29.975753492021319</v>
      </c>
      <c r="D21" s="48">
        <v>22.883240785898565</v>
      </c>
      <c r="E21" s="48">
        <v>49.865862220020517</v>
      </c>
      <c r="F21" s="48">
        <v>86.417683291914685</v>
      </c>
      <c r="G21" s="48">
        <v>26.495408560311287</v>
      </c>
      <c r="H21" s="48">
        <v>24.93179538913914</v>
      </c>
      <c r="I21" s="48">
        <v>12.163260046668395</v>
      </c>
      <c r="J21" s="48">
        <v>14.909694444444444</v>
      </c>
      <c r="K21" s="48">
        <v>21.201944444444443</v>
      </c>
      <c r="L21" s="48">
        <v>22.285177304964538</v>
      </c>
      <c r="M21" s="48">
        <v>16.066169934640524</v>
      </c>
      <c r="N21" s="48">
        <v>36.852633391542867</v>
      </c>
      <c r="O21" s="48">
        <v>35.707142857142856</v>
      </c>
      <c r="P21" s="48">
        <v>78.128406863067269</v>
      </c>
      <c r="Q21" s="48"/>
      <c r="R21" s="48">
        <v>15.353899384150566</v>
      </c>
      <c r="S21" s="709">
        <f t="shared" si="0"/>
        <v>29.75662258932633</v>
      </c>
    </row>
    <row r="22" spans="1:19" x14ac:dyDescent="0.3">
      <c r="A22" s="89"/>
      <c r="B22" s="97" t="s">
        <v>154</v>
      </c>
      <c r="C22" s="48">
        <v>50.196764118223108</v>
      </c>
      <c r="D22" s="48">
        <v>23.873503091869537</v>
      </c>
      <c r="E22" s="48">
        <v>11.655303132790266</v>
      </c>
      <c r="F22" s="48">
        <v>40.649882332543491</v>
      </c>
      <c r="G22" s="48">
        <v>36.646707945638092</v>
      </c>
      <c r="H22" s="48">
        <v>13.09265680153838</v>
      </c>
      <c r="I22" s="48">
        <v>25.074554252009332</v>
      </c>
      <c r="J22" s="48">
        <v>26.162662782093967</v>
      </c>
      <c r="K22" s="48">
        <v>66.904949653840916</v>
      </c>
      <c r="L22" s="48">
        <v>12.507079975284762</v>
      </c>
      <c r="M22" s="48">
        <v>26.416930658210436</v>
      </c>
      <c r="N22" s="48">
        <v>22.415419402724769</v>
      </c>
      <c r="O22" s="48">
        <v>54.079999999999991</v>
      </c>
      <c r="P22" s="48">
        <v>27.957307508939216</v>
      </c>
      <c r="Q22" s="48"/>
      <c r="R22" s="48">
        <v>19.887550279002113</v>
      </c>
      <c r="S22" s="709">
        <f t="shared" si="0"/>
        <v>31.600914733014537</v>
      </c>
    </row>
    <row r="23" spans="1:19" x14ac:dyDescent="0.3">
      <c r="A23" s="89"/>
      <c r="B23" s="97" t="s">
        <v>155</v>
      </c>
      <c r="C23" s="48">
        <v>-80.133497076537154</v>
      </c>
      <c r="D23" s="48">
        <v>-98.484841954022983</v>
      </c>
      <c r="E23" s="48">
        <v>-193.73699676121308</v>
      </c>
      <c r="F23" s="48">
        <v>-423.62129110558857</v>
      </c>
      <c r="G23" s="48">
        <v>-117.48019130434783</v>
      </c>
      <c r="H23" s="48">
        <v>-62.738962646857388</v>
      </c>
      <c r="I23" s="48">
        <v>-80.238299196266539</v>
      </c>
      <c r="J23" s="48">
        <v>-213.52630555555555</v>
      </c>
      <c r="K23" s="48">
        <v>-75.772530108185336</v>
      </c>
      <c r="L23" s="48">
        <v>-284.79482994842044</v>
      </c>
      <c r="M23" s="48">
        <v>-54.500366413231959</v>
      </c>
      <c r="N23" s="48">
        <v>-192.49924357034794</v>
      </c>
      <c r="O23" s="48">
        <v>-370.48571428571427</v>
      </c>
      <c r="P23" s="48">
        <v>-147.20694444444445</v>
      </c>
      <c r="Q23" s="48"/>
      <c r="R23" s="48">
        <v>-278.3031833458374</v>
      </c>
      <c r="S23" s="709">
        <f t="shared" si="0"/>
        <v>-139.58332664782918</v>
      </c>
    </row>
    <row r="24" spans="1:19" ht="17.25" thickBot="1" x14ac:dyDescent="0.35">
      <c r="A24" s="89"/>
      <c r="B24" s="98" t="s">
        <v>156</v>
      </c>
      <c r="C24" s="84">
        <v>840.41714950191556</v>
      </c>
      <c r="D24" s="84">
        <v>530.58684496955902</v>
      </c>
      <c r="E24" s="84">
        <v>607.22120949325745</v>
      </c>
      <c r="F24" s="84">
        <v>706.95857958784632</v>
      </c>
      <c r="G24" s="84">
        <v>641.1108256245418</v>
      </c>
      <c r="H24" s="84">
        <v>554.60630303890571</v>
      </c>
      <c r="I24" s="84">
        <v>484.61968584155545</v>
      </c>
      <c r="J24" s="84">
        <v>534.56840757730606</v>
      </c>
      <c r="K24" s="84">
        <v>965.56217262099483</v>
      </c>
      <c r="L24" s="84">
        <v>803.53915109675756</v>
      </c>
      <c r="M24" s="84">
        <v>677.75307628465509</v>
      </c>
      <c r="N24" s="84">
        <v>638.77377779699361</v>
      </c>
      <c r="O24" s="84">
        <v>601.03205360878485</v>
      </c>
      <c r="P24" s="84">
        <v>934.40107103512082</v>
      </c>
      <c r="Q24" s="84"/>
      <c r="R24" s="84">
        <v>500.0105989212085</v>
      </c>
      <c r="S24" s="710">
        <f t="shared" si="0"/>
        <v>670.06300026766223</v>
      </c>
    </row>
    <row r="25" spans="1:19" ht="17.25" thickTop="1" x14ac:dyDescent="0.3">
      <c r="A25" s="89"/>
      <c r="B25" s="96"/>
      <c r="C25" s="7"/>
      <c r="D25" s="7"/>
      <c r="E25" s="7"/>
      <c r="F25" s="7"/>
      <c r="G25" s="7"/>
      <c r="H25" s="7"/>
      <c r="I25" s="7"/>
      <c r="J25" s="7"/>
      <c r="K25" s="7"/>
      <c r="L25" s="7"/>
      <c r="M25" s="7"/>
      <c r="N25" s="7"/>
      <c r="O25" s="7"/>
      <c r="P25" s="7"/>
      <c r="Q25" s="7"/>
      <c r="R25" s="7"/>
      <c r="S25" s="709">
        <f t="shared" si="0"/>
        <v>0</v>
      </c>
    </row>
    <row r="26" spans="1:19" x14ac:dyDescent="0.3">
      <c r="A26" s="95" t="s">
        <v>131</v>
      </c>
      <c r="B26" s="96"/>
      <c r="C26" s="7"/>
      <c r="D26" s="7"/>
      <c r="E26" s="7"/>
      <c r="F26" s="7"/>
      <c r="G26" s="7"/>
      <c r="H26" s="7"/>
      <c r="I26" s="7"/>
      <c r="J26" s="7"/>
      <c r="K26" s="7"/>
      <c r="L26" s="7"/>
      <c r="M26" s="7"/>
      <c r="N26" s="7"/>
      <c r="O26" s="7"/>
      <c r="P26" s="7"/>
      <c r="Q26" s="7"/>
      <c r="R26" s="7"/>
      <c r="S26" s="709">
        <f t="shared" si="0"/>
        <v>0</v>
      </c>
    </row>
    <row r="27" spans="1:19" x14ac:dyDescent="0.3">
      <c r="A27" s="89"/>
      <c r="B27" s="99" t="s">
        <v>157</v>
      </c>
      <c r="C27" s="48">
        <v>-22.308979364194087</v>
      </c>
      <c r="D27" s="48">
        <v>0</v>
      </c>
      <c r="E27" s="48">
        <v>0</v>
      </c>
      <c r="F27" s="48">
        <v>0</v>
      </c>
      <c r="G27" s="48">
        <v>-34.782608695652172</v>
      </c>
      <c r="H27" s="48">
        <v>0</v>
      </c>
      <c r="I27" s="48">
        <v>0</v>
      </c>
      <c r="J27" s="48">
        <v>0</v>
      </c>
      <c r="K27" s="48">
        <v>0</v>
      </c>
      <c r="L27" s="48">
        <v>0</v>
      </c>
      <c r="M27" s="48">
        <v>-52.549019607843135</v>
      </c>
      <c r="N27" s="48">
        <v>0</v>
      </c>
      <c r="O27" s="48">
        <v>0</v>
      </c>
      <c r="P27" s="48">
        <v>-47.222222222222221</v>
      </c>
      <c r="Q27" s="48"/>
      <c r="R27" s="48">
        <v>0</v>
      </c>
      <c r="S27" s="709">
        <f t="shared" si="0"/>
        <v>-14.792785878741366</v>
      </c>
    </row>
    <row r="28" spans="1:19" x14ac:dyDescent="0.3">
      <c r="A28" s="89"/>
      <c r="B28" s="99" t="s">
        <v>158</v>
      </c>
      <c r="C28" s="48">
        <v>-7.3608477412158395</v>
      </c>
      <c r="D28" s="48">
        <v>-18.989942528735632</v>
      </c>
      <c r="E28" s="48">
        <v>0</v>
      </c>
      <c r="F28" s="48">
        <v>0</v>
      </c>
      <c r="G28" s="48">
        <v>0</v>
      </c>
      <c r="H28" s="48">
        <v>0</v>
      </c>
      <c r="I28" s="48">
        <v>0</v>
      </c>
      <c r="J28" s="48">
        <v>0</v>
      </c>
      <c r="K28" s="48">
        <v>0</v>
      </c>
      <c r="L28" s="48">
        <v>0</v>
      </c>
      <c r="M28" s="48">
        <v>0</v>
      </c>
      <c r="N28" s="48">
        <v>0</v>
      </c>
      <c r="O28" s="48">
        <v>0</v>
      </c>
      <c r="P28" s="48">
        <v>-30.222222222222221</v>
      </c>
      <c r="Q28" s="48"/>
      <c r="R28" s="48">
        <v>0</v>
      </c>
      <c r="S28" s="709">
        <f t="shared" si="0"/>
        <v>-5.8894858019953951</v>
      </c>
    </row>
    <row r="29" spans="1:19" x14ac:dyDescent="0.3">
      <c r="A29" s="89"/>
      <c r="B29" s="99" t="s">
        <v>159</v>
      </c>
      <c r="C29" s="48">
        <v>-25.312883435582823</v>
      </c>
      <c r="D29" s="48">
        <v>0</v>
      </c>
      <c r="E29" s="48">
        <v>0</v>
      </c>
      <c r="F29" s="48">
        <v>-17.165289256198346</v>
      </c>
      <c r="G29" s="48">
        <v>-7.9947826086956519</v>
      </c>
      <c r="H29" s="48">
        <v>0</v>
      </c>
      <c r="I29" s="48">
        <v>-4.4101633393829403</v>
      </c>
      <c r="J29" s="48">
        <v>-3.5611111111111109</v>
      </c>
      <c r="K29" s="48">
        <v>0</v>
      </c>
      <c r="L29" s="48">
        <v>-45.340425531914896</v>
      </c>
      <c r="M29" s="48">
        <v>-3.8849673202614379</v>
      </c>
      <c r="N29" s="48">
        <v>-10.691689008042895</v>
      </c>
      <c r="O29" s="48">
        <v>-21.435714285714287</v>
      </c>
      <c r="P29" s="48">
        <v>-361.96111111111111</v>
      </c>
      <c r="Q29" s="48"/>
      <c r="R29" s="48">
        <v>-10.581358609794629</v>
      </c>
      <c r="S29" s="709">
        <f t="shared" si="0"/>
        <v>-34.227359938603222</v>
      </c>
    </row>
    <row r="30" spans="1:19" ht="17.25" thickBot="1" x14ac:dyDescent="0.35">
      <c r="A30" s="89"/>
      <c r="B30" s="98" t="s">
        <v>160</v>
      </c>
      <c r="C30" s="84">
        <v>-54.982710540992748</v>
      </c>
      <c r="D30" s="84">
        <v>-18.989942528735632</v>
      </c>
      <c r="E30" s="84">
        <v>0</v>
      </c>
      <c r="F30" s="84">
        <v>-17.165289256198346</v>
      </c>
      <c r="G30" s="84">
        <v>-42.777391304347823</v>
      </c>
      <c r="H30" s="84">
        <v>0</v>
      </c>
      <c r="I30" s="84">
        <v>-4.4101633393829403</v>
      </c>
      <c r="J30" s="84">
        <v>-3.5611111111111109</v>
      </c>
      <c r="K30" s="84">
        <v>0</v>
      </c>
      <c r="L30" s="84">
        <v>-45.340425531914896</v>
      </c>
      <c r="M30" s="84">
        <v>-56.433986928104574</v>
      </c>
      <c r="N30" s="84">
        <v>-10.691689008042895</v>
      </c>
      <c r="O30" s="84">
        <v>-21.435714285714287</v>
      </c>
      <c r="P30" s="84">
        <v>-439.40555555555557</v>
      </c>
      <c r="Q30" s="84"/>
      <c r="R30" s="84">
        <v>-10.581358609794629</v>
      </c>
      <c r="S30" s="711">
        <f t="shared" si="0"/>
        <v>-54.909631619339983</v>
      </c>
    </row>
    <row r="31" spans="1:19" ht="17.25" thickTop="1" x14ac:dyDescent="0.3">
      <c r="A31" s="89"/>
      <c r="B31" s="96"/>
      <c r="C31" s="48"/>
      <c r="D31" s="48"/>
      <c r="E31" s="48"/>
      <c r="F31" s="48"/>
      <c r="G31" s="48"/>
      <c r="H31" s="48"/>
      <c r="I31" s="48"/>
      <c r="J31" s="48"/>
      <c r="K31" s="48"/>
      <c r="L31" s="48"/>
      <c r="M31" s="48"/>
      <c r="N31" s="48"/>
      <c r="O31" s="48"/>
      <c r="P31" s="48"/>
      <c r="Q31" s="48"/>
      <c r="R31" s="48"/>
      <c r="S31" s="709">
        <f t="shared" si="0"/>
        <v>0</v>
      </c>
    </row>
    <row r="32" spans="1:19" x14ac:dyDescent="0.3">
      <c r="A32" s="95" t="s">
        <v>132</v>
      </c>
      <c r="B32" s="96"/>
      <c r="C32" s="48"/>
      <c r="D32" s="48"/>
      <c r="E32" s="48"/>
      <c r="F32" s="48"/>
      <c r="G32" s="48"/>
      <c r="H32" s="48"/>
      <c r="I32" s="48"/>
      <c r="J32" s="48"/>
      <c r="K32" s="48"/>
      <c r="L32" s="48"/>
      <c r="M32" s="48"/>
      <c r="N32" s="48"/>
      <c r="O32" s="48"/>
      <c r="P32" s="48"/>
      <c r="Q32" s="48"/>
      <c r="R32" s="48"/>
      <c r="S32" s="709">
        <f t="shared" si="0"/>
        <v>0</v>
      </c>
    </row>
    <row r="33" spans="1:19" x14ac:dyDescent="0.3">
      <c r="A33" s="89"/>
      <c r="B33" s="97" t="s">
        <v>161</v>
      </c>
      <c r="C33" s="48">
        <v>54.47256194076558</v>
      </c>
      <c r="D33" s="48">
        <v>69.193778133164358</v>
      </c>
      <c r="E33" s="48">
        <v>33.541793856119341</v>
      </c>
      <c r="F33" s="48">
        <v>1.2396694214876034</v>
      </c>
      <c r="G33" s="48">
        <v>32.402999605255737</v>
      </c>
      <c r="H33" s="48">
        <v>45.006735046520824</v>
      </c>
      <c r="I33" s="48">
        <v>63.490308529945558</v>
      </c>
      <c r="J33" s="48">
        <v>56.901693220495744</v>
      </c>
      <c r="K33" s="48">
        <v>127.01470546710215</v>
      </c>
      <c r="L33" s="48">
        <v>97.221230308403179</v>
      </c>
      <c r="M33" s="48">
        <v>51.343633146591969</v>
      </c>
      <c r="N33" s="48">
        <v>12.247532984794343</v>
      </c>
      <c r="O33" s="48">
        <v>28.796428571428571</v>
      </c>
      <c r="P33" s="48">
        <v>95.17776150010036</v>
      </c>
      <c r="Q33" s="48"/>
      <c r="R33" s="48">
        <v>70.78606481525533</v>
      </c>
      <c r="S33" s="709">
        <f t="shared" si="0"/>
        <v>57.327477272079058</v>
      </c>
    </row>
    <row r="34" spans="1:19" x14ac:dyDescent="0.3">
      <c r="A34" s="89"/>
      <c r="B34" s="97" t="s">
        <v>162</v>
      </c>
      <c r="C34" s="48">
        <v>24.660399077252222</v>
      </c>
      <c r="D34" s="48">
        <v>49.492816091954026</v>
      </c>
      <c r="E34" s="48">
        <v>67.982844243792314</v>
      </c>
      <c r="F34" s="48">
        <v>176.36490781945326</v>
      </c>
      <c r="G34" s="48">
        <v>22.627770822759828</v>
      </c>
      <c r="H34" s="48">
        <v>50.228303961856589</v>
      </c>
      <c r="I34" s="48">
        <v>54.65115374643505</v>
      </c>
      <c r="J34" s="48">
        <v>46.689665803428284</v>
      </c>
      <c r="K34" s="48">
        <v>19.358363951826902</v>
      </c>
      <c r="L34" s="48">
        <v>40.136457661723625</v>
      </c>
      <c r="M34" s="48">
        <v>26.525203414699217</v>
      </c>
      <c r="N34" s="48">
        <v>13.220224454782542</v>
      </c>
      <c r="O34" s="48">
        <v>2.7205527031108425</v>
      </c>
      <c r="P34" s="48">
        <v>164.62995960799893</v>
      </c>
      <c r="Q34" s="48"/>
      <c r="R34" s="48">
        <v>61.61321646629704</v>
      </c>
      <c r="S34" s="709">
        <f t="shared" si="0"/>
        <v>49.113813793522908</v>
      </c>
    </row>
    <row r="35" spans="1:19" x14ac:dyDescent="0.3">
      <c r="A35" s="100"/>
      <c r="B35" s="97" t="s">
        <v>163</v>
      </c>
      <c r="C35" s="48">
        <v>61.177828417448673</v>
      </c>
      <c r="D35" s="48">
        <v>60.685703322802539</v>
      </c>
      <c r="E35" s="48">
        <v>24.467837864363528</v>
      </c>
      <c r="F35" s="48">
        <v>38.255042478182972</v>
      </c>
      <c r="G35" s="48">
        <v>33.104873399875935</v>
      </c>
      <c r="H35" s="48">
        <v>4.4672435593488222</v>
      </c>
      <c r="I35" s="48">
        <v>7.377884366087633</v>
      </c>
      <c r="J35" s="48">
        <v>22.962288814897029</v>
      </c>
      <c r="K35" s="48">
        <v>73.655354834319922</v>
      </c>
      <c r="L35" s="48">
        <v>48.559800128949064</v>
      </c>
      <c r="M35" s="48">
        <v>26.436144457783112</v>
      </c>
      <c r="N35" s="48">
        <v>10.537685609179366</v>
      </c>
      <c r="O35" s="48">
        <v>25.691165810933256</v>
      </c>
      <c r="P35" s="48">
        <v>96.167630115216525</v>
      </c>
      <c r="Q35" s="48"/>
      <c r="R35" s="48">
        <v>31.504303219943029</v>
      </c>
      <c r="S35" s="709">
        <f t="shared" si="0"/>
        <v>42.270241798995102</v>
      </c>
    </row>
    <row r="36" spans="1:19" ht="17.25" thickBot="1" x14ac:dyDescent="0.35">
      <c r="A36" s="89"/>
      <c r="B36" s="98" t="s">
        <v>164</v>
      </c>
      <c r="C36" s="84">
        <v>140.31078943546646</v>
      </c>
      <c r="D36" s="84">
        <v>179.37229754792094</v>
      </c>
      <c r="E36" s="84">
        <v>125.99247596427519</v>
      </c>
      <c r="F36" s="84">
        <v>215.85961971912383</v>
      </c>
      <c r="G36" s="84">
        <v>88.135643827891499</v>
      </c>
      <c r="H36" s="84">
        <v>99.702282567726229</v>
      </c>
      <c r="I36" s="84">
        <v>125.51934664246824</v>
      </c>
      <c r="J36" s="84">
        <v>126.55364783882106</v>
      </c>
      <c r="K36" s="84">
        <v>220.02842425324897</v>
      </c>
      <c r="L36" s="84">
        <v>185.91748809907585</v>
      </c>
      <c r="M36" s="84">
        <v>104.3049810190743</v>
      </c>
      <c r="N36" s="84">
        <v>36.005443048756248</v>
      </c>
      <c r="O36" s="84">
        <v>57.208147085472675</v>
      </c>
      <c r="P36" s="84">
        <v>355.97535122331578</v>
      </c>
      <c r="Q36" s="84"/>
      <c r="R36" s="84">
        <v>163.9035845014954</v>
      </c>
      <c r="S36" s="710">
        <f t="shared" si="0"/>
        <v>148.71153286459707</v>
      </c>
    </row>
    <row r="37" spans="1:19" ht="17.25" thickTop="1" x14ac:dyDescent="0.3">
      <c r="A37" s="89"/>
      <c r="B37" s="96"/>
      <c r="C37" s="48"/>
      <c r="D37" s="48"/>
      <c r="E37" s="48"/>
      <c r="F37" s="48"/>
      <c r="G37" s="48"/>
      <c r="H37" s="48"/>
      <c r="I37" s="48"/>
      <c r="J37" s="48"/>
      <c r="K37" s="48"/>
      <c r="L37" s="48"/>
      <c r="M37" s="48"/>
      <c r="N37" s="48"/>
      <c r="O37" s="48"/>
      <c r="P37" s="48"/>
      <c r="Q37" s="48"/>
      <c r="R37" s="48"/>
      <c r="S37" s="709">
        <f t="shared" si="0"/>
        <v>0</v>
      </c>
    </row>
    <row r="38" spans="1:19" x14ac:dyDescent="0.3">
      <c r="A38" s="95" t="s">
        <v>133</v>
      </c>
      <c r="B38" s="96"/>
      <c r="C38" s="49"/>
      <c r="D38" s="49"/>
      <c r="E38" s="49"/>
      <c r="F38" s="49"/>
      <c r="G38" s="49"/>
      <c r="H38" s="49"/>
      <c r="I38" s="49"/>
      <c r="J38" s="49"/>
      <c r="K38" s="49"/>
      <c r="L38" s="49"/>
      <c r="M38" s="49"/>
      <c r="N38" s="49"/>
      <c r="O38" s="49"/>
      <c r="P38" s="49"/>
      <c r="Q38" s="49"/>
      <c r="R38" s="49"/>
      <c r="S38" s="712">
        <f t="shared" si="0"/>
        <v>0</v>
      </c>
    </row>
    <row r="39" spans="1:19" x14ac:dyDescent="0.3">
      <c r="A39" s="89"/>
      <c r="B39" s="97" t="s">
        <v>165</v>
      </c>
      <c r="C39" s="48">
        <v>209.2684172170535</v>
      </c>
      <c r="D39" s="48">
        <v>197.63841460400431</v>
      </c>
      <c r="E39" s="48">
        <v>278.87599537149868</v>
      </c>
      <c r="F39" s="48">
        <v>891.73828519515689</v>
      </c>
      <c r="G39" s="48">
        <v>252.56189544916253</v>
      </c>
      <c r="H39" s="48">
        <v>419.65780457977723</v>
      </c>
      <c r="I39" s="48">
        <v>379.75129337283545</v>
      </c>
      <c r="J39" s="48">
        <v>390.8850764690344</v>
      </c>
      <c r="K39" s="48">
        <v>687.84285167381108</v>
      </c>
      <c r="L39" s="48">
        <v>794.12813872155346</v>
      </c>
      <c r="M39" s="48">
        <v>301.45178753408732</v>
      </c>
      <c r="N39" s="48">
        <v>546.11851694283996</v>
      </c>
      <c r="O39" s="48">
        <v>673.09447329769341</v>
      </c>
      <c r="P39" s="48">
        <v>460.4813829563106</v>
      </c>
      <c r="Q39" s="48"/>
      <c r="R39" s="48">
        <v>356.8817435263835</v>
      </c>
      <c r="S39" s="709">
        <f t="shared" si="0"/>
        <v>358.7140505936635</v>
      </c>
    </row>
    <row r="40" spans="1:19" x14ac:dyDescent="0.3">
      <c r="A40" s="89"/>
      <c r="B40" s="97" t="s">
        <v>166</v>
      </c>
      <c r="C40" s="48">
        <v>13.200348229278978</v>
      </c>
      <c r="D40" s="48">
        <v>8.7002599561866489</v>
      </c>
      <c r="E40" s="48">
        <v>14.059783485804193</v>
      </c>
      <c r="F40" s="48">
        <v>30.492659813767478</v>
      </c>
      <c r="G40" s="48">
        <v>0</v>
      </c>
      <c r="H40" s="48">
        <v>7.9607142676613547</v>
      </c>
      <c r="I40" s="48">
        <v>5.7459059023158954</v>
      </c>
      <c r="J40" s="48">
        <v>25.209126261856486</v>
      </c>
      <c r="K40" s="48">
        <v>83.66037256598986</v>
      </c>
      <c r="L40" s="48">
        <v>24.67694537638463</v>
      </c>
      <c r="M40" s="48">
        <v>9.1921188499053432</v>
      </c>
      <c r="N40" s="48">
        <v>12.838782135263708</v>
      </c>
      <c r="O40" s="48">
        <v>12.321145929735021</v>
      </c>
      <c r="P40" s="48">
        <v>20.193602707673953</v>
      </c>
      <c r="Q40" s="48"/>
      <c r="R40" s="48">
        <v>11.974191764157522</v>
      </c>
      <c r="S40" s="709">
        <f t="shared" si="0"/>
        <v>14.868496013802874</v>
      </c>
    </row>
    <row r="41" spans="1:19" ht="17.25" thickBot="1" x14ac:dyDescent="0.35">
      <c r="A41" s="89"/>
      <c r="B41" s="98" t="s">
        <v>167</v>
      </c>
      <c r="C41" s="84">
        <v>222.46876544633247</v>
      </c>
      <c r="D41" s="84">
        <v>206.33867456019095</v>
      </c>
      <c r="E41" s="84">
        <v>292.93577885730286</v>
      </c>
      <c r="F41" s="84">
        <v>922.23094500892432</v>
      </c>
      <c r="G41" s="84">
        <v>252.56189544916253</v>
      </c>
      <c r="H41" s="84">
        <v>427.61851884743857</v>
      </c>
      <c r="I41" s="84">
        <v>385.49719927515133</v>
      </c>
      <c r="J41" s="84">
        <v>416.09420273089091</v>
      </c>
      <c r="K41" s="84">
        <v>771.50322423980094</v>
      </c>
      <c r="L41" s="84">
        <v>818.80508409793811</v>
      </c>
      <c r="M41" s="84">
        <v>310.64390638399266</v>
      </c>
      <c r="N41" s="84">
        <v>558.95729907810369</v>
      </c>
      <c r="O41" s="84">
        <v>685.41561922742846</v>
      </c>
      <c r="P41" s="84">
        <v>480.67498566398456</v>
      </c>
      <c r="Q41" s="84"/>
      <c r="R41" s="84">
        <v>368.85593529054103</v>
      </c>
      <c r="S41" s="710">
        <f t="shared" si="0"/>
        <v>373.58254660746644</v>
      </c>
    </row>
    <row r="42" spans="1:19" ht="17.25" thickTop="1" x14ac:dyDescent="0.3">
      <c r="A42" s="89"/>
      <c r="B42" s="96"/>
      <c r="C42" s="50"/>
      <c r="D42" s="50"/>
      <c r="E42" s="50"/>
      <c r="F42" s="50"/>
      <c r="G42" s="50"/>
      <c r="H42" s="50"/>
      <c r="I42" s="50"/>
      <c r="J42" s="50"/>
      <c r="K42" s="50"/>
      <c r="L42" s="50"/>
      <c r="M42" s="50"/>
      <c r="N42" s="50"/>
      <c r="O42" s="50"/>
      <c r="P42" s="50"/>
      <c r="Q42" s="50"/>
      <c r="R42" s="50"/>
      <c r="S42" s="713">
        <f t="shared" si="0"/>
        <v>0</v>
      </c>
    </row>
    <row r="43" spans="1:19" ht="17.25" thickBot="1" x14ac:dyDescent="0.35">
      <c r="A43" s="101" t="s">
        <v>207</v>
      </c>
      <c r="B43" s="102"/>
      <c r="C43" s="85">
        <v>1148.2139938427217</v>
      </c>
      <c r="D43" s="85">
        <v>897.30787454893527</v>
      </c>
      <c r="E43" s="85">
        <v>1026.1494643148355</v>
      </c>
      <c r="F43" s="85">
        <v>1827.8838550596961</v>
      </c>
      <c r="G43" s="85">
        <v>939.03097359724802</v>
      </c>
      <c r="H43" s="85">
        <v>1081.9271044540706</v>
      </c>
      <c r="I43" s="85">
        <v>991.226068419792</v>
      </c>
      <c r="J43" s="85">
        <v>1073.6551470359068</v>
      </c>
      <c r="K43" s="85">
        <v>1957.0938211140447</v>
      </c>
      <c r="L43" s="85">
        <v>1762.9212977618567</v>
      </c>
      <c r="M43" s="85">
        <v>1036.2679767596173</v>
      </c>
      <c r="N43" s="85">
        <v>1223.0448309158105</v>
      </c>
      <c r="O43" s="85">
        <v>1322.2201056359718</v>
      </c>
      <c r="P43" s="85">
        <v>1331.6458523668657</v>
      </c>
      <c r="Q43" s="85"/>
      <c r="R43" s="85">
        <v>1022.1887601034502</v>
      </c>
      <c r="S43" s="714">
        <f t="shared" si="0"/>
        <v>1137.4474481203861</v>
      </c>
    </row>
    <row r="44" spans="1:19" ht="17.25" thickTop="1" x14ac:dyDescent="0.3">
      <c r="A44" s="89"/>
      <c r="B44" s="96"/>
      <c r="C44" s="11"/>
      <c r="D44" s="11"/>
      <c r="E44" s="11"/>
      <c r="F44" s="11"/>
      <c r="G44" s="11"/>
      <c r="H44" s="11"/>
      <c r="I44" s="11"/>
      <c r="J44" s="11"/>
      <c r="K44" s="11"/>
      <c r="L44" s="11"/>
      <c r="M44" s="11"/>
      <c r="N44" s="11"/>
      <c r="O44" s="11"/>
      <c r="P44" s="11"/>
      <c r="Q44" s="11"/>
      <c r="R44" s="11"/>
      <c r="S44" s="715">
        <f t="shared" si="0"/>
        <v>0</v>
      </c>
    </row>
    <row r="45" spans="1:19" x14ac:dyDescent="0.3">
      <c r="A45" s="95" t="s">
        <v>135</v>
      </c>
      <c r="B45" s="96"/>
      <c r="C45" s="11"/>
      <c r="D45" s="11"/>
      <c r="E45" s="11"/>
      <c r="F45" s="11"/>
      <c r="G45" s="11"/>
      <c r="H45" s="11"/>
      <c r="I45" s="11"/>
      <c r="J45" s="11"/>
      <c r="K45" s="11"/>
      <c r="L45" s="11"/>
      <c r="M45" s="11"/>
      <c r="N45" s="11"/>
      <c r="O45" s="11"/>
      <c r="P45" s="11"/>
      <c r="Q45" s="11"/>
      <c r="R45" s="11"/>
      <c r="S45" s="715">
        <f t="shared" si="0"/>
        <v>0</v>
      </c>
    </row>
    <row r="46" spans="1:19" x14ac:dyDescent="0.3">
      <c r="A46" s="89"/>
      <c r="B46" s="96" t="s">
        <v>168</v>
      </c>
      <c r="C46" s="48">
        <v>1179.1109871723368</v>
      </c>
      <c r="D46" s="48">
        <v>839.39655172413791</v>
      </c>
      <c r="E46" s="48">
        <v>1319.3363431151242</v>
      </c>
      <c r="F46" s="48">
        <v>951.5867768595042</v>
      </c>
      <c r="G46" s="48">
        <v>919.23826086956524</v>
      </c>
      <c r="H46" s="48">
        <v>863.42642642642647</v>
      </c>
      <c r="I46" s="48">
        <v>1090.464609800363</v>
      </c>
      <c r="J46" s="48">
        <v>830.98333333333335</v>
      </c>
      <c r="K46" s="48">
        <v>1475.3864734299516</v>
      </c>
      <c r="L46" s="48">
        <v>1090.3971631205675</v>
      </c>
      <c r="M46" s="48">
        <v>848.77908496732039</v>
      </c>
      <c r="N46" s="48">
        <v>917.5120643431635</v>
      </c>
      <c r="O46" s="48">
        <v>1039.8428571428572</v>
      </c>
      <c r="P46" s="48">
        <v>756.16111111111115</v>
      </c>
      <c r="Q46" s="48"/>
      <c r="R46" s="48">
        <v>944.92575039494466</v>
      </c>
      <c r="S46" s="709">
        <f t="shared" si="0"/>
        <v>985.44090560245593</v>
      </c>
    </row>
    <row r="47" spans="1:19" x14ac:dyDescent="0.3">
      <c r="A47" s="89"/>
      <c r="B47" s="96" t="s">
        <v>169</v>
      </c>
      <c r="C47" s="48">
        <v>76.998326826547682</v>
      </c>
      <c r="D47" s="48">
        <v>102.72270114942529</v>
      </c>
      <c r="E47" s="48">
        <v>193.34988713318285</v>
      </c>
      <c r="F47" s="48">
        <v>97.801652892561989</v>
      </c>
      <c r="G47" s="48">
        <v>126.17565217391305</v>
      </c>
      <c r="H47" s="48">
        <v>111.42942942942943</v>
      </c>
      <c r="I47" s="48">
        <v>56.098003629764065</v>
      </c>
      <c r="J47" s="48">
        <v>220.19166666666666</v>
      </c>
      <c r="K47" s="48">
        <v>75.444444444444443</v>
      </c>
      <c r="L47" s="48">
        <v>197.38297872340425</v>
      </c>
      <c r="M47" s="48">
        <v>101.70196078431373</v>
      </c>
      <c r="N47" s="48">
        <v>179.37265415549598</v>
      </c>
      <c r="O47" s="48">
        <v>374.05714285714288</v>
      </c>
      <c r="P47" s="48">
        <v>147.20833333333334</v>
      </c>
      <c r="Q47" s="48"/>
      <c r="R47" s="48">
        <v>282.95102685624016</v>
      </c>
      <c r="S47" s="709">
        <f t="shared" si="0"/>
        <v>136.27877973906371</v>
      </c>
    </row>
    <row r="48" spans="1:19" x14ac:dyDescent="0.3">
      <c r="A48" s="89"/>
      <c r="B48" s="96" t="s">
        <v>170</v>
      </c>
      <c r="C48" s="48">
        <v>8.3658672615727827</v>
      </c>
      <c r="D48" s="48">
        <v>0</v>
      </c>
      <c r="E48" s="48">
        <v>0.33860045146726864</v>
      </c>
      <c r="F48" s="48">
        <v>216.52892561983472</v>
      </c>
      <c r="G48" s="48">
        <v>0</v>
      </c>
      <c r="H48" s="48">
        <v>78.378378378378372</v>
      </c>
      <c r="I48" s="48">
        <v>45.059891107078037</v>
      </c>
      <c r="J48" s="48">
        <v>0</v>
      </c>
      <c r="K48" s="48">
        <v>12.768115942028986</v>
      </c>
      <c r="L48" s="48">
        <v>101.43971631205673</v>
      </c>
      <c r="M48" s="48">
        <v>0</v>
      </c>
      <c r="N48" s="48">
        <v>25.737265415549597</v>
      </c>
      <c r="O48" s="48">
        <v>0</v>
      </c>
      <c r="P48" s="48">
        <v>0</v>
      </c>
      <c r="Q48" s="48"/>
      <c r="R48" s="48">
        <v>0</v>
      </c>
      <c r="S48" s="709">
        <f t="shared" si="0"/>
        <v>18.042018419032999</v>
      </c>
    </row>
    <row r="49" spans="1:19" x14ac:dyDescent="0.3">
      <c r="A49" s="89"/>
      <c r="B49" s="99" t="s">
        <v>157</v>
      </c>
      <c r="C49" s="48">
        <v>22.308979364194087</v>
      </c>
      <c r="D49" s="48">
        <v>0</v>
      </c>
      <c r="E49" s="48">
        <v>0</v>
      </c>
      <c r="F49" s="48">
        <v>0</v>
      </c>
      <c r="G49" s="48">
        <v>34.782608695652172</v>
      </c>
      <c r="H49" s="48">
        <v>0</v>
      </c>
      <c r="I49" s="48">
        <v>0</v>
      </c>
      <c r="J49" s="48">
        <v>0</v>
      </c>
      <c r="K49" s="48">
        <v>0</v>
      </c>
      <c r="L49" s="48">
        <v>0</v>
      </c>
      <c r="M49" s="48">
        <v>52.549019607843135</v>
      </c>
      <c r="N49" s="48">
        <v>0</v>
      </c>
      <c r="O49" s="48">
        <v>0</v>
      </c>
      <c r="P49" s="48">
        <v>47.222222222222221</v>
      </c>
      <c r="Q49" s="48"/>
      <c r="R49" s="48">
        <v>0</v>
      </c>
      <c r="S49" s="709">
        <f t="shared" si="0"/>
        <v>14.792785878741366</v>
      </c>
    </row>
    <row r="50" spans="1:19" x14ac:dyDescent="0.3">
      <c r="A50" s="89"/>
      <c r="B50" s="99" t="s">
        <v>158</v>
      </c>
      <c r="C50" s="48">
        <v>7.3608477412158395</v>
      </c>
      <c r="D50" s="48">
        <v>18.989942528735632</v>
      </c>
      <c r="E50" s="48">
        <v>0</v>
      </c>
      <c r="F50" s="48">
        <v>0</v>
      </c>
      <c r="G50" s="48">
        <v>0</v>
      </c>
      <c r="H50" s="48">
        <v>0</v>
      </c>
      <c r="I50" s="48">
        <v>0</v>
      </c>
      <c r="J50" s="48">
        <v>0</v>
      </c>
      <c r="K50" s="48">
        <v>0</v>
      </c>
      <c r="L50" s="48">
        <v>0</v>
      </c>
      <c r="M50" s="48">
        <v>0</v>
      </c>
      <c r="N50" s="48">
        <v>0</v>
      </c>
      <c r="O50" s="48">
        <v>0</v>
      </c>
      <c r="P50" s="48">
        <v>30.222222222222221</v>
      </c>
      <c r="Q50" s="48"/>
      <c r="R50" s="48">
        <v>0</v>
      </c>
      <c r="S50" s="709">
        <f t="shared" si="0"/>
        <v>5.8894858019953951</v>
      </c>
    </row>
    <row r="51" spans="1:19" x14ac:dyDescent="0.3">
      <c r="A51" s="89"/>
      <c r="B51" s="99" t="s">
        <v>159</v>
      </c>
      <c r="C51" s="48">
        <v>25.312883435582823</v>
      </c>
      <c r="D51" s="48">
        <v>0</v>
      </c>
      <c r="E51" s="48">
        <v>0</v>
      </c>
      <c r="F51" s="48">
        <v>17.165289256198346</v>
      </c>
      <c r="G51" s="48">
        <v>7.9947826086956519</v>
      </c>
      <c r="H51" s="48">
        <v>0</v>
      </c>
      <c r="I51" s="48">
        <v>4.4101633393829403</v>
      </c>
      <c r="J51" s="48">
        <v>3.5611111111111109</v>
      </c>
      <c r="K51" s="48">
        <v>0</v>
      </c>
      <c r="L51" s="48">
        <v>45.340425531914896</v>
      </c>
      <c r="M51" s="48">
        <v>3.8849673202614379</v>
      </c>
      <c r="N51" s="48">
        <v>10.691689008042895</v>
      </c>
      <c r="O51" s="48">
        <v>21.435714285714287</v>
      </c>
      <c r="P51" s="48">
        <v>361.96111111111111</v>
      </c>
      <c r="Q51" s="48"/>
      <c r="R51" s="48">
        <v>10.581358609794629</v>
      </c>
      <c r="S51" s="709">
        <f t="shared" si="0"/>
        <v>34.227359938603222</v>
      </c>
    </row>
    <row r="52" spans="1:19" ht="17.25" thickBot="1" x14ac:dyDescent="0.35">
      <c r="A52" s="89"/>
      <c r="B52" s="98" t="s">
        <v>171</v>
      </c>
      <c r="C52" s="84">
        <v>1319.4578918014499</v>
      </c>
      <c r="D52" s="84">
        <v>961.10919540229884</v>
      </c>
      <c r="E52" s="84">
        <v>1513.0248306997744</v>
      </c>
      <c r="F52" s="84">
        <v>1283.0826446280994</v>
      </c>
      <c r="G52" s="84">
        <v>1088.1913043478262</v>
      </c>
      <c r="H52" s="84">
        <v>1053.2342342342342</v>
      </c>
      <c r="I52" s="84">
        <v>1196.032667876588</v>
      </c>
      <c r="J52" s="84">
        <v>1054.7361111111111</v>
      </c>
      <c r="K52" s="84">
        <v>1563.5990338164249</v>
      </c>
      <c r="L52" s="84">
        <v>1434.5602836879434</v>
      </c>
      <c r="M52" s="84">
        <v>1006.9150326797387</v>
      </c>
      <c r="N52" s="84">
        <v>1133.313672922252</v>
      </c>
      <c r="O52" s="84">
        <v>1435.3357142857144</v>
      </c>
      <c r="P52" s="84">
        <v>1342.7750000000001</v>
      </c>
      <c r="Q52" s="84"/>
      <c r="R52" s="84">
        <v>1238.4581358609796</v>
      </c>
      <c r="S52" s="710">
        <f t="shared" si="0"/>
        <v>1194.6713353798925</v>
      </c>
    </row>
    <row r="53" spans="1:19" ht="17.25" thickTop="1" x14ac:dyDescent="0.3">
      <c r="A53" s="89"/>
      <c r="B53" s="98"/>
      <c r="C53" s="11"/>
      <c r="D53" s="11"/>
      <c r="E53" s="11"/>
      <c r="F53" s="11"/>
      <c r="G53" s="11"/>
      <c r="H53" s="11"/>
      <c r="I53" s="11"/>
      <c r="J53" s="11"/>
      <c r="K53" s="11"/>
      <c r="L53" s="11"/>
      <c r="M53" s="11"/>
      <c r="N53" s="11"/>
      <c r="O53" s="11"/>
      <c r="P53" s="11"/>
      <c r="Q53" s="11"/>
      <c r="R53" s="11"/>
      <c r="S53" s="715">
        <f t="shared" si="0"/>
        <v>0</v>
      </c>
    </row>
    <row r="54" spans="1:19" x14ac:dyDescent="0.3">
      <c r="A54" s="95" t="s">
        <v>136</v>
      </c>
      <c r="B54" s="96"/>
      <c r="C54" s="11"/>
      <c r="D54" s="11"/>
      <c r="E54" s="11"/>
      <c r="F54" s="11"/>
      <c r="G54" s="11"/>
      <c r="H54" s="11"/>
      <c r="I54" s="11"/>
      <c r="J54" s="11"/>
      <c r="K54" s="11"/>
      <c r="L54" s="11"/>
      <c r="M54" s="11"/>
      <c r="N54" s="11"/>
      <c r="O54" s="11"/>
      <c r="P54" s="11"/>
      <c r="Q54" s="11"/>
      <c r="R54" s="11"/>
      <c r="S54" s="715">
        <f t="shared" si="0"/>
        <v>0</v>
      </c>
    </row>
    <row r="55" spans="1:19" x14ac:dyDescent="0.3">
      <c r="A55" s="89"/>
      <c r="B55" s="96" t="s">
        <v>172</v>
      </c>
      <c r="C55" s="48">
        <v>3.3463469046291134</v>
      </c>
      <c r="D55" s="48">
        <v>4.2385057471264371</v>
      </c>
      <c r="E55" s="48">
        <v>0</v>
      </c>
      <c r="F55" s="48">
        <v>14.87603305785124</v>
      </c>
      <c r="G55" s="48">
        <v>8.695652173913043</v>
      </c>
      <c r="H55" s="48">
        <v>14.414414414414415</v>
      </c>
      <c r="I55" s="48">
        <v>0</v>
      </c>
      <c r="J55" s="48">
        <v>6.666666666666667</v>
      </c>
      <c r="K55" s="48">
        <v>11.473429951690822</v>
      </c>
      <c r="L55" s="48">
        <v>0</v>
      </c>
      <c r="M55" s="48">
        <v>3.9215686274509802</v>
      </c>
      <c r="N55" s="48">
        <v>9.6514745308310985</v>
      </c>
      <c r="O55" s="48">
        <v>3.5714285714285716</v>
      </c>
      <c r="P55" s="48">
        <v>0</v>
      </c>
      <c r="Q55" s="48"/>
      <c r="R55" s="48">
        <v>3.1595576619273302</v>
      </c>
      <c r="S55" s="709">
        <f t="shared" si="0"/>
        <v>5.2043361473522642</v>
      </c>
    </row>
    <row r="56" spans="1:19" x14ac:dyDescent="0.3">
      <c r="A56" s="89"/>
      <c r="B56" s="96" t="s">
        <v>173</v>
      </c>
      <c r="C56" s="48">
        <v>0</v>
      </c>
      <c r="D56" s="48">
        <v>0</v>
      </c>
      <c r="E56" s="48">
        <v>0</v>
      </c>
      <c r="F56" s="48">
        <v>0</v>
      </c>
      <c r="G56" s="48">
        <v>0</v>
      </c>
      <c r="H56" s="48">
        <v>81.114008745587697</v>
      </c>
      <c r="I56" s="48">
        <v>0</v>
      </c>
      <c r="J56" s="48">
        <v>0</v>
      </c>
      <c r="K56" s="48">
        <v>0</v>
      </c>
      <c r="L56" s="48">
        <v>0</v>
      </c>
      <c r="M56" s="48">
        <v>43.280862344937979</v>
      </c>
      <c r="N56" s="48">
        <v>0</v>
      </c>
      <c r="O56" s="48">
        <v>0</v>
      </c>
      <c r="P56" s="48">
        <v>0</v>
      </c>
      <c r="Q56" s="48"/>
      <c r="R56" s="48">
        <v>1.4882858484754218</v>
      </c>
      <c r="S56" s="709">
        <f t="shared" si="0"/>
        <v>8.4491437510095828</v>
      </c>
    </row>
    <row r="57" spans="1:19" x14ac:dyDescent="0.3">
      <c r="A57" s="89"/>
      <c r="B57" s="103" t="s">
        <v>174</v>
      </c>
      <c r="C57" s="46">
        <v>3.3463469046291134</v>
      </c>
      <c r="D57" s="47">
        <v>4.2385057471264371</v>
      </c>
      <c r="E57" s="47">
        <v>0</v>
      </c>
      <c r="F57" s="47">
        <v>14.87603305785124</v>
      </c>
      <c r="G57" s="47">
        <v>8.695652173913043</v>
      </c>
      <c r="H57" s="47">
        <v>95.528423160002106</v>
      </c>
      <c r="I57" s="47">
        <v>0</v>
      </c>
      <c r="J57" s="47">
        <v>6.666666666666667</v>
      </c>
      <c r="K57" s="47">
        <v>11.473429951690822</v>
      </c>
      <c r="L57" s="47">
        <v>0</v>
      </c>
      <c r="M57" s="47">
        <v>47.20243097238896</v>
      </c>
      <c r="N57" s="47">
        <v>9.6514745308310985</v>
      </c>
      <c r="O57" s="47">
        <v>3.5714285714285716</v>
      </c>
      <c r="P57" s="47">
        <v>0</v>
      </c>
      <c r="Q57" s="47"/>
      <c r="R57" s="47">
        <v>4.647843510402752</v>
      </c>
      <c r="S57" s="710">
        <f t="shared" si="0"/>
        <v>13.653479898361846</v>
      </c>
    </row>
    <row r="58" spans="1:19" x14ac:dyDescent="0.3">
      <c r="A58" s="89"/>
      <c r="B58" s="96" t="s">
        <v>175</v>
      </c>
      <c r="C58" s="48">
        <v>421.61514445064142</v>
      </c>
      <c r="D58" s="48">
        <v>247.74655172413793</v>
      </c>
      <c r="E58" s="48">
        <v>348.07765237020323</v>
      </c>
      <c r="F58" s="48">
        <v>287.37437190082642</v>
      </c>
      <c r="G58" s="48">
        <v>446.34295652173915</v>
      </c>
      <c r="H58" s="48">
        <v>213.92697357357355</v>
      </c>
      <c r="I58" s="48">
        <v>183.05112522686025</v>
      </c>
      <c r="J58" s="48">
        <v>369.11041666666665</v>
      </c>
      <c r="K58" s="48">
        <v>453.57318840579717</v>
      </c>
      <c r="L58" s="48">
        <v>198.05900709219858</v>
      </c>
      <c r="M58" s="48">
        <v>236.13552941176476</v>
      </c>
      <c r="N58" s="48">
        <v>305.18873994638068</v>
      </c>
      <c r="O58" s="48">
        <v>306.45607142857153</v>
      </c>
      <c r="P58" s="48">
        <v>210.91435555555557</v>
      </c>
      <c r="Q58" s="48"/>
      <c r="R58" s="48">
        <v>316.74723538704581</v>
      </c>
      <c r="S58" s="709">
        <f t="shared" si="0"/>
        <v>318.80570245587114</v>
      </c>
    </row>
    <row r="59" spans="1:19" x14ac:dyDescent="0.3">
      <c r="A59" s="89"/>
      <c r="B59" s="96" t="s">
        <v>176</v>
      </c>
      <c r="C59" s="48">
        <v>0</v>
      </c>
      <c r="D59" s="48">
        <v>0</v>
      </c>
      <c r="E59" s="48">
        <v>0</v>
      </c>
      <c r="F59" s="48">
        <v>0</v>
      </c>
      <c r="G59" s="48">
        <v>0</v>
      </c>
      <c r="H59" s="48">
        <v>0</v>
      </c>
      <c r="I59" s="48">
        <v>0</v>
      </c>
      <c r="J59" s="48">
        <v>0.44444444444444442</v>
      </c>
      <c r="K59" s="48">
        <v>9.5263701775872622</v>
      </c>
      <c r="L59" s="48">
        <v>42.553697977111547</v>
      </c>
      <c r="M59" s="48">
        <v>6.860130718954248</v>
      </c>
      <c r="N59" s="48">
        <v>11.919571045576408</v>
      </c>
      <c r="O59" s="48">
        <v>6.25</v>
      </c>
      <c r="P59" s="48">
        <v>0</v>
      </c>
      <c r="Q59" s="48"/>
      <c r="R59" s="48">
        <v>2.2954938689535846</v>
      </c>
      <c r="S59" s="709">
        <f t="shared" si="0"/>
        <v>2.7974969015842479</v>
      </c>
    </row>
    <row r="60" spans="1:19" x14ac:dyDescent="0.3">
      <c r="A60" s="89"/>
      <c r="B60" s="96" t="s">
        <v>177</v>
      </c>
      <c r="C60" s="48">
        <v>36.291383210728767</v>
      </c>
      <c r="D60" s="48">
        <v>83.69140885819273</v>
      </c>
      <c r="E60" s="48">
        <v>162.38414918048878</v>
      </c>
      <c r="F60" s="48">
        <v>23.798024908975325</v>
      </c>
      <c r="G60" s="48">
        <v>108.18461738002595</v>
      </c>
      <c r="H60" s="48">
        <v>70.532486749907804</v>
      </c>
      <c r="I60" s="48">
        <v>36.474513060668919</v>
      </c>
      <c r="J60" s="48">
        <v>153.36546198668151</v>
      </c>
      <c r="K60" s="48">
        <v>163.83946341090021</v>
      </c>
      <c r="L60" s="48">
        <v>28.223592306039116</v>
      </c>
      <c r="M60" s="48">
        <v>45.555483193277318</v>
      </c>
      <c r="N60" s="48">
        <v>115.75669734296481</v>
      </c>
      <c r="O60" s="48">
        <v>271.09610234823322</v>
      </c>
      <c r="P60" s="48">
        <v>86.270912991656729</v>
      </c>
      <c r="Q60" s="48"/>
      <c r="R60" s="48">
        <v>135.42619871055891</v>
      </c>
      <c r="S60" s="709">
        <f t="shared" si="0"/>
        <v>90.055090201569257</v>
      </c>
    </row>
    <row r="61" spans="1:19" x14ac:dyDescent="0.3">
      <c r="A61" s="89"/>
      <c r="B61" s="96" t="s">
        <v>178</v>
      </c>
      <c r="C61" s="48">
        <v>58.045498141650491</v>
      </c>
      <c r="D61" s="48">
        <v>0</v>
      </c>
      <c r="E61" s="48">
        <v>0</v>
      </c>
      <c r="F61" s="48">
        <v>0</v>
      </c>
      <c r="G61" s="48">
        <v>0</v>
      </c>
      <c r="H61" s="48">
        <v>33.915449190638007</v>
      </c>
      <c r="I61" s="48">
        <v>0</v>
      </c>
      <c r="J61" s="48">
        <v>0</v>
      </c>
      <c r="K61" s="48">
        <v>0</v>
      </c>
      <c r="L61" s="48">
        <v>6.4881121722544606</v>
      </c>
      <c r="M61" s="48">
        <v>1.6850930955715619</v>
      </c>
      <c r="N61" s="48">
        <v>0</v>
      </c>
      <c r="O61" s="48">
        <v>18.881969193597101</v>
      </c>
      <c r="P61" s="48">
        <v>0</v>
      </c>
      <c r="Q61" s="48"/>
      <c r="R61" s="48">
        <v>12.427186834769774</v>
      </c>
      <c r="S61" s="709">
        <f t="shared" si="0"/>
        <v>13.712142346531916</v>
      </c>
    </row>
    <row r="62" spans="1:19" x14ac:dyDescent="0.3">
      <c r="A62" s="89"/>
      <c r="B62" s="96" t="s">
        <v>179</v>
      </c>
      <c r="C62" s="48">
        <v>37.844132658689034</v>
      </c>
      <c r="D62" s="48">
        <v>0</v>
      </c>
      <c r="E62" s="48">
        <v>9.9389101864336986</v>
      </c>
      <c r="F62" s="48">
        <v>0</v>
      </c>
      <c r="G62" s="48">
        <v>0</v>
      </c>
      <c r="H62" s="48">
        <v>53.648473691992798</v>
      </c>
      <c r="I62" s="48">
        <v>95.236158657224678</v>
      </c>
      <c r="J62" s="48">
        <v>33.573239943266536</v>
      </c>
      <c r="K62" s="48">
        <v>16.631986959437626</v>
      </c>
      <c r="L62" s="48">
        <v>132.15303920691068</v>
      </c>
      <c r="M62" s="48">
        <v>0</v>
      </c>
      <c r="N62" s="48">
        <v>11.03918211897321</v>
      </c>
      <c r="O62" s="48">
        <v>0.93439999113476757</v>
      </c>
      <c r="P62" s="48">
        <v>2.910830478991381</v>
      </c>
      <c r="Q62" s="48"/>
      <c r="R62" s="48">
        <v>39.114626621061596</v>
      </c>
      <c r="S62" s="709">
        <f t="shared" si="0"/>
        <v>24.944609546165193</v>
      </c>
    </row>
    <row r="63" spans="1:19" x14ac:dyDescent="0.3">
      <c r="A63" s="89"/>
      <c r="B63" s="103" t="s">
        <v>180</v>
      </c>
      <c r="C63" s="46">
        <v>553.79615846170964</v>
      </c>
      <c r="D63" s="47">
        <v>331.43796058233067</v>
      </c>
      <c r="E63" s="47">
        <v>520.40071173712568</v>
      </c>
      <c r="F63" s="47">
        <v>311.17239680980174</v>
      </c>
      <c r="G63" s="47">
        <v>554.52757390176509</v>
      </c>
      <c r="H63" s="47">
        <v>372.02338320611221</v>
      </c>
      <c r="I63" s="47">
        <v>314.76179694475388</v>
      </c>
      <c r="J63" s="47">
        <v>556.49356304105913</v>
      </c>
      <c r="K63" s="47">
        <v>643.5710089537223</v>
      </c>
      <c r="L63" s="47">
        <v>407.4774487545144</v>
      </c>
      <c r="M63" s="47">
        <v>290.23623641956789</v>
      </c>
      <c r="N63" s="47">
        <v>443.90419045389507</v>
      </c>
      <c r="O63" s="47">
        <v>603.6185429615366</v>
      </c>
      <c r="P63" s="47">
        <v>300.09609902620372</v>
      </c>
      <c r="Q63" s="47"/>
      <c r="R63" s="47">
        <v>506.01074142238969</v>
      </c>
      <c r="S63" s="710">
        <f t="shared" si="0"/>
        <v>450.31504145172181</v>
      </c>
    </row>
    <row r="64" spans="1:19" x14ac:dyDescent="0.3">
      <c r="A64" s="89"/>
      <c r="B64" s="96" t="s">
        <v>181</v>
      </c>
      <c r="C64" s="48">
        <v>11.284412768686199</v>
      </c>
      <c r="D64" s="48">
        <v>4.7388689784006637</v>
      </c>
      <c r="E64" s="48">
        <v>38.827113161252328</v>
      </c>
      <c r="F64" s="48">
        <v>17.233403456048087</v>
      </c>
      <c r="G64" s="48">
        <v>15.990619297355215</v>
      </c>
      <c r="H64" s="48">
        <v>16.453498350324008</v>
      </c>
      <c r="I64" s="48">
        <v>13.814126263935702</v>
      </c>
      <c r="J64" s="48">
        <v>11.433699199963005</v>
      </c>
      <c r="K64" s="48">
        <v>9.2847271126760553</v>
      </c>
      <c r="L64" s="48">
        <v>58.228304991403405</v>
      </c>
      <c r="M64" s="48">
        <v>26.431242483660132</v>
      </c>
      <c r="N64" s="48">
        <v>36.918131192887536</v>
      </c>
      <c r="O64" s="48">
        <v>17.498182573240715</v>
      </c>
      <c r="P64" s="48">
        <v>53.916821507085167</v>
      </c>
      <c r="Q64" s="48"/>
      <c r="R64" s="48">
        <v>34.990079314249932</v>
      </c>
      <c r="S64" s="709">
        <f t="shared" si="0"/>
        <v>20.482961132613422</v>
      </c>
    </row>
    <row r="65" spans="1:19" x14ac:dyDescent="0.3">
      <c r="A65" s="89"/>
      <c r="B65" s="96" t="s">
        <v>182</v>
      </c>
      <c r="C65" s="48">
        <v>0</v>
      </c>
      <c r="D65" s="48">
        <v>5.2852011494252871</v>
      </c>
      <c r="E65" s="48">
        <v>0</v>
      </c>
      <c r="F65" s="48">
        <v>0</v>
      </c>
      <c r="G65" s="48">
        <v>0</v>
      </c>
      <c r="H65" s="48">
        <v>0</v>
      </c>
      <c r="I65" s="48">
        <v>0</v>
      </c>
      <c r="J65" s="48">
        <v>0</v>
      </c>
      <c r="K65" s="48">
        <v>0</v>
      </c>
      <c r="L65" s="48">
        <v>18.753191489361701</v>
      </c>
      <c r="M65" s="48">
        <v>0.81633986928104585</v>
      </c>
      <c r="N65" s="48">
        <v>0</v>
      </c>
      <c r="O65" s="48">
        <v>0</v>
      </c>
      <c r="P65" s="48">
        <v>0</v>
      </c>
      <c r="Q65" s="48"/>
      <c r="R65" s="48">
        <v>7.1563981042654028</v>
      </c>
      <c r="S65" s="709">
        <f t="shared" si="0"/>
        <v>1.7075882578664621</v>
      </c>
    </row>
    <row r="66" spans="1:19" x14ac:dyDescent="0.3">
      <c r="A66" s="89"/>
      <c r="B66" s="103" t="s">
        <v>183</v>
      </c>
      <c r="C66" s="46">
        <v>11.284412768686199</v>
      </c>
      <c r="D66" s="47">
        <v>10.024070127825951</v>
      </c>
      <c r="E66" s="47">
        <v>38.827113161252328</v>
      </c>
      <c r="F66" s="47">
        <v>17.233403456048087</v>
      </c>
      <c r="G66" s="47">
        <v>15.990619297355215</v>
      </c>
      <c r="H66" s="47">
        <v>16.453498350324008</v>
      </c>
      <c r="I66" s="47">
        <v>13.814126263935702</v>
      </c>
      <c r="J66" s="47">
        <v>11.433699199963005</v>
      </c>
      <c r="K66" s="47">
        <v>9.2847271126760553</v>
      </c>
      <c r="L66" s="47">
        <v>76.981496480765102</v>
      </c>
      <c r="M66" s="47">
        <v>27.247582352941176</v>
      </c>
      <c r="N66" s="47">
        <v>36.918131192887536</v>
      </c>
      <c r="O66" s="47">
        <v>17.498182573240715</v>
      </c>
      <c r="P66" s="47">
        <v>53.916821507085167</v>
      </c>
      <c r="Q66" s="47"/>
      <c r="R66" s="47">
        <v>42.146477418515332</v>
      </c>
      <c r="S66" s="710">
        <f t="shared" si="0"/>
        <v>22.19054939047988</v>
      </c>
    </row>
    <row r="67" spans="1:19" x14ac:dyDescent="0.3">
      <c r="A67" s="89"/>
      <c r="B67" s="103"/>
      <c r="C67" s="11"/>
      <c r="D67" s="11"/>
      <c r="E67" s="11"/>
      <c r="F67" s="11"/>
      <c r="G67" s="11"/>
      <c r="H67" s="11"/>
      <c r="I67" s="11"/>
      <c r="J67" s="11"/>
      <c r="K67" s="11"/>
      <c r="L67" s="11"/>
      <c r="M67" s="11"/>
      <c r="N67" s="11"/>
      <c r="O67" s="11"/>
      <c r="P67" s="11"/>
      <c r="Q67" s="11"/>
      <c r="R67" s="11"/>
      <c r="S67" s="715">
        <f t="shared" si="0"/>
        <v>0</v>
      </c>
    </row>
    <row r="68" spans="1:19" x14ac:dyDescent="0.3">
      <c r="A68" s="95" t="s">
        <v>137</v>
      </c>
      <c r="B68" s="96"/>
      <c r="C68" s="7"/>
      <c r="D68" s="7"/>
      <c r="E68" s="7"/>
      <c r="F68" s="7"/>
      <c r="G68" s="7"/>
      <c r="H68" s="7"/>
      <c r="I68" s="7"/>
      <c r="J68" s="7"/>
      <c r="K68" s="7"/>
      <c r="L68" s="7"/>
      <c r="M68" s="7"/>
      <c r="N68" s="7"/>
      <c r="O68" s="7"/>
      <c r="P68" s="7"/>
      <c r="Q68" s="7"/>
      <c r="R68" s="7"/>
      <c r="S68" s="709">
        <f t="shared" si="0"/>
        <v>0</v>
      </c>
    </row>
    <row r="69" spans="1:19" x14ac:dyDescent="0.3">
      <c r="A69" s="89"/>
      <c r="B69" s="97" t="s">
        <v>198</v>
      </c>
      <c r="C69" s="6">
        <v>107.96996653653096</v>
      </c>
      <c r="D69" s="6">
        <v>161.51678879310344</v>
      </c>
      <c r="E69" s="6">
        <v>180.60467268623023</v>
      </c>
      <c r="F69" s="6">
        <v>654.61995867768599</v>
      </c>
      <c r="G69" s="6">
        <v>81.535826086956519</v>
      </c>
      <c r="H69" s="6">
        <v>76.776141141141153</v>
      </c>
      <c r="I69" s="6">
        <v>259.85842105263157</v>
      </c>
      <c r="J69" s="6">
        <v>103.76027777777777</v>
      </c>
      <c r="K69" s="6">
        <v>429.37753623188411</v>
      </c>
      <c r="L69" s="6">
        <v>-176.31670212765957</v>
      </c>
      <c r="M69" s="6">
        <v>89.125686274509803</v>
      </c>
      <c r="N69" s="6">
        <v>-1725.7952815013402</v>
      </c>
      <c r="O69" s="6">
        <v>962.40703571428583</v>
      </c>
      <c r="P69" s="6">
        <v>213.00641666666667</v>
      </c>
      <c r="Q69" s="6"/>
      <c r="R69" s="6">
        <v>102.99314375987362</v>
      </c>
      <c r="S69" s="709">
        <f t="shared" si="0"/>
        <v>101.70468821949346</v>
      </c>
    </row>
    <row r="70" spans="1:19" x14ac:dyDescent="0.3">
      <c r="A70" s="89"/>
      <c r="B70" s="97" t="s">
        <v>199</v>
      </c>
      <c r="C70" s="6">
        <v>141.14302844394868</v>
      </c>
      <c r="D70" s="6">
        <v>21.262385057471263</v>
      </c>
      <c r="E70" s="6">
        <v>263.94695259593681</v>
      </c>
      <c r="F70" s="6">
        <v>0</v>
      </c>
      <c r="G70" s="6">
        <v>330.64669565217395</v>
      </c>
      <c r="H70" s="6">
        <v>27.612612612612608</v>
      </c>
      <c r="I70" s="6">
        <v>34.771324863883848</v>
      </c>
      <c r="J70" s="6">
        <v>26.388888888888889</v>
      </c>
      <c r="K70" s="6">
        <v>112.48792270531401</v>
      </c>
      <c r="L70" s="6">
        <v>0</v>
      </c>
      <c r="M70" s="6">
        <v>461.87648366013082</v>
      </c>
      <c r="N70" s="6">
        <v>43.930294906166218</v>
      </c>
      <c r="O70" s="6">
        <v>25</v>
      </c>
      <c r="P70" s="6">
        <v>48.150166666666664</v>
      </c>
      <c r="Q70" s="6"/>
      <c r="R70" s="6">
        <v>113.99684044233807</v>
      </c>
      <c r="S70" s="709">
        <f t="shared" ref="S70:S133" si="1">SUMPRODUCT(C70:R70,$C$87:$R$87)/SUM($C$87:$R$87)</f>
        <v>131.09243284727552</v>
      </c>
    </row>
    <row r="71" spans="1:19" x14ac:dyDescent="0.3">
      <c r="A71" s="89"/>
      <c r="B71" s="97" t="s">
        <v>185</v>
      </c>
      <c r="C71" s="6">
        <v>78.499721137757945</v>
      </c>
      <c r="D71" s="6">
        <v>164.58261494252875</v>
      </c>
      <c r="E71" s="6">
        <v>168.57336343115125</v>
      </c>
      <c r="F71" s="6">
        <v>220.9917355371901</v>
      </c>
      <c r="G71" s="6">
        <v>0</v>
      </c>
      <c r="H71" s="6">
        <v>65.582582582582589</v>
      </c>
      <c r="I71" s="6">
        <v>76.373865698729588</v>
      </c>
      <c r="J71" s="6">
        <v>183.46111111111111</v>
      </c>
      <c r="K71" s="6">
        <v>146.08695652173913</v>
      </c>
      <c r="L71" s="6">
        <v>304.38297872340428</v>
      </c>
      <c r="M71" s="6">
        <v>171.06797385620916</v>
      </c>
      <c r="N71" s="6">
        <v>152.54691689008044</v>
      </c>
      <c r="O71" s="6">
        <v>557.73571428571427</v>
      </c>
      <c r="P71" s="6">
        <v>117.18611111111112</v>
      </c>
      <c r="Q71" s="6"/>
      <c r="R71" s="6">
        <v>293.85150078988943</v>
      </c>
      <c r="S71" s="709">
        <f t="shared" si="1"/>
        <v>141.64332310053723</v>
      </c>
    </row>
    <row r="72" spans="1:19" x14ac:dyDescent="0.3">
      <c r="A72" s="89"/>
      <c r="B72" s="97" t="s">
        <v>186</v>
      </c>
      <c r="C72" s="6">
        <v>487.73006134969324</v>
      </c>
      <c r="D72" s="6">
        <v>488.46982758620692</v>
      </c>
      <c r="E72" s="6">
        <v>488.99548532731376</v>
      </c>
      <c r="F72" s="6">
        <v>489.35950413223134</v>
      </c>
      <c r="G72" s="6">
        <v>488.06521739130437</v>
      </c>
      <c r="H72" s="6">
        <v>486.93693693693695</v>
      </c>
      <c r="I72" s="6">
        <v>486.75136116152453</v>
      </c>
      <c r="J72" s="6">
        <v>489.54861111111109</v>
      </c>
      <c r="K72" s="6">
        <v>489.61352657004829</v>
      </c>
      <c r="L72" s="6">
        <v>489.18439716312059</v>
      </c>
      <c r="M72" s="6">
        <v>487.74509803921569</v>
      </c>
      <c r="N72" s="6">
        <v>489.142091152815</v>
      </c>
      <c r="O72" s="6">
        <v>487.58928571428572</v>
      </c>
      <c r="P72" s="6">
        <v>489.58333333333331</v>
      </c>
      <c r="Q72" s="6"/>
      <c r="R72" s="6">
        <v>487.36176935229071</v>
      </c>
      <c r="S72" s="709">
        <f t="shared" si="1"/>
        <v>488.24827321565618</v>
      </c>
    </row>
    <row r="73" spans="1:19" x14ac:dyDescent="0.3">
      <c r="A73" s="89"/>
      <c r="B73" s="97" t="s">
        <v>187</v>
      </c>
      <c r="C73" s="6">
        <v>172.8973786949247</v>
      </c>
      <c r="D73" s="6">
        <v>204.79741379310346</v>
      </c>
      <c r="E73" s="6">
        <v>247.41986455981942</v>
      </c>
      <c r="F73" s="6">
        <v>325.02066115702479</v>
      </c>
      <c r="G73" s="6">
        <v>149.13739130434783</v>
      </c>
      <c r="H73" s="6">
        <v>160.5105105105105</v>
      </c>
      <c r="I73" s="6">
        <v>174.94918330308528</v>
      </c>
      <c r="J73" s="6">
        <v>172.16527777777779</v>
      </c>
      <c r="K73" s="6">
        <v>189.98067632850243</v>
      </c>
      <c r="L73" s="6">
        <v>373.86170212765956</v>
      </c>
      <c r="M73" s="6">
        <v>167.33464052287582</v>
      </c>
      <c r="N73" s="6">
        <v>277.69168900804289</v>
      </c>
      <c r="O73" s="6">
        <v>412.07857142857148</v>
      </c>
      <c r="P73" s="6">
        <v>262.92777777777781</v>
      </c>
      <c r="Q73" s="6"/>
      <c r="R73" s="6">
        <v>250.52290679304897</v>
      </c>
      <c r="S73" s="709">
        <f t="shared" si="1"/>
        <v>207.31494627782041</v>
      </c>
    </row>
    <row r="74" spans="1:19" x14ac:dyDescent="0.3">
      <c r="A74" s="89"/>
      <c r="B74" s="97" t="s">
        <v>209</v>
      </c>
      <c r="C74" s="6">
        <v>29.129392080312325</v>
      </c>
      <c r="D74" s="6">
        <v>11.385057471264368</v>
      </c>
      <c r="E74" s="6">
        <v>17.72234762979684</v>
      </c>
      <c r="F74" s="6">
        <v>12.855371900826446</v>
      </c>
      <c r="G74" s="6">
        <v>43.513913043478261</v>
      </c>
      <c r="H74" s="6">
        <v>6.9489489489489493</v>
      </c>
      <c r="I74" s="6">
        <v>35.226860254083483</v>
      </c>
      <c r="J74" s="6">
        <v>36.980555555555554</v>
      </c>
      <c r="K74" s="6">
        <v>15.028985507246377</v>
      </c>
      <c r="L74" s="6">
        <v>175.75177304964538</v>
      </c>
      <c r="M74" s="6">
        <v>15.261437908496733</v>
      </c>
      <c r="N74" s="6">
        <v>54.061662198391424</v>
      </c>
      <c r="O74" s="6">
        <v>32.907142857142858</v>
      </c>
      <c r="P74" s="6">
        <v>15.14861111111111</v>
      </c>
      <c r="Q74" s="6"/>
      <c r="R74" s="6">
        <v>85.775671406003156</v>
      </c>
      <c r="S74" s="709">
        <f t="shared" si="1"/>
        <v>32.788277052954719</v>
      </c>
    </row>
    <row r="75" spans="1:19" x14ac:dyDescent="0.3">
      <c r="A75" s="89"/>
      <c r="B75" s="97" t="s">
        <v>193</v>
      </c>
      <c r="C75" s="6">
        <v>450.27551589514781</v>
      </c>
      <c r="D75" s="6">
        <v>0</v>
      </c>
      <c r="E75" s="6">
        <v>2871.7787810383747</v>
      </c>
      <c r="F75" s="6">
        <v>1812.6280991735537</v>
      </c>
      <c r="G75" s="6">
        <v>0</v>
      </c>
      <c r="H75" s="6">
        <v>1434.2297297297298</v>
      </c>
      <c r="I75" s="6">
        <v>964.25045372050818</v>
      </c>
      <c r="J75" s="6">
        <v>626.11527777777781</v>
      </c>
      <c r="K75" s="6">
        <v>1579.8526570048309</v>
      </c>
      <c r="L75" s="6">
        <v>1124.4326241134752</v>
      </c>
      <c r="M75" s="6">
        <v>0</v>
      </c>
      <c r="N75" s="6">
        <v>312.83378016085794</v>
      </c>
      <c r="O75" s="6">
        <v>359.28571428571428</v>
      </c>
      <c r="P75" s="6">
        <v>265.15277777777777</v>
      </c>
      <c r="Q75" s="6"/>
      <c r="R75" s="6">
        <v>667.62559241706163</v>
      </c>
      <c r="S75" s="709">
        <f t="shared" si="1"/>
        <v>600.29288181120489</v>
      </c>
    </row>
    <row r="76" spans="1:19" x14ac:dyDescent="0.3">
      <c r="A76" s="89"/>
      <c r="B76" s="97" t="s">
        <v>194</v>
      </c>
      <c r="C76" s="6">
        <v>507.23145566090352</v>
      </c>
      <c r="D76" s="6">
        <v>965.06393678160919</v>
      </c>
      <c r="E76" s="6">
        <v>1282.6320541760722</v>
      </c>
      <c r="F76" s="6">
        <v>2916.4173553719006</v>
      </c>
      <c r="G76" s="6">
        <v>442.60869565217394</v>
      </c>
      <c r="H76" s="6">
        <v>1079.0090090090091</v>
      </c>
      <c r="I76" s="6">
        <v>1019.4337568058077</v>
      </c>
      <c r="J76" s="6">
        <v>870.64166666666665</v>
      </c>
      <c r="K76" s="6">
        <v>379.23913043478262</v>
      </c>
      <c r="L76" s="6">
        <v>654.436170212766</v>
      </c>
      <c r="M76" s="6">
        <v>552.9228758169935</v>
      </c>
      <c r="N76" s="6">
        <v>260.00000000000006</v>
      </c>
      <c r="O76" s="6">
        <v>163.57142857142858</v>
      </c>
      <c r="P76" s="6">
        <v>3207.4430555555555</v>
      </c>
      <c r="Q76" s="6"/>
      <c r="R76" s="6">
        <v>1297.3965244865719</v>
      </c>
      <c r="S76" s="709">
        <f t="shared" si="1"/>
        <v>957.49587490406759</v>
      </c>
    </row>
    <row r="77" spans="1:19" x14ac:dyDescent="0.3">
      <c r="A77" s="89"/>
      <c r="B77" s="97" t="s">
        <v>195</v>
      </c>
      <c r="C77" s="6">
        <v>470.16341327384271</v>
      </c>
      <c r="D77" s="6">
        <v>449.43031609195401</v>
      </c>
      <c r="E77" s="6">
        <v>206.22573363431152</v>
      </c>
      <c r="F77" s="6">
        <v>339.20247933884298</v>
      </c>
      <c r="G77" s="6">
        <v>239.43130434782609</v>
      </c>
      <c r="H77" s="6">
        <v>43.066066066066064</v>
      </c>
      <c r="I77" s="6">
        <v>75.845735027223228</v>
      </c>
      <c r="J77" s="6">
        <v>165.26527777777778</v>
      </c>
      <c r="K77" s="6">
        <v>695.25362318840575</v>
      </c>
      <c r="L77" s="6">
        <v>430.2340425531915</v>
      </c>
      <c r="M77" s="6">
        <v>216.22745098039215</v>
      </c>
      <c r="N77" s="6">
        <v>148.39410187667559</v>
      </c>
      <c r="O77" s="6">
        <v>171.55357142857142</v>
      </c>
      <c r="P77" s="6">
        <v>895.31944444444446</v>
      </c>
      <c r="Q77" s="6"/>
      <c r="R77" s="6">
        <v>257.3870458135861</v>
      </c>
      <c r="S77" s="709">
        <f t="shared" si="1"/>
        <v>344.62605525709898</v>
      </c>
    </row>
    <row r="78" spans="1:19" ht="17.25" thickBot="1" x14ac:dyDescent="0.35">
      <c r="A78" s="89"/>
      <c r="B78" s="97" t="s">
        <v>727</v>
      </c>
      <c r="C78" s="80">
        <v>2445.0399330730615</v>
      </c>
      <c r="D78" s="80">
        <v>2466.5083405172413</v>
      </c>
      <c r="E78" s="80">
        <v>5727.8992550790072</v>
      </c>
      <c r="F78" s="80">
        <v>6771.0951652892563</v>
      </c>
      <c r="G78" s="80">
        <v>1774.9390434782608</v>
      </c>
      <c r="H78" s="80">
        <v>3380.6725375375372</v>
      </c>
      <c r="I78" s="80">
        <v>3127.4609618874774</v>
      </c>
      <c r="J78" s="80">
        <v>2674.3269444444441</v>
      </c>
      <c r="K78" s="80">
        <v>4036.9210144927538</v>
      </c>
      <c r="L78" s="80">
        <v>3375.9669858156035</v>
      </c>
      <c r="M78" s="80">
        <v>2161.5616470588234</v>
      </c>
      <c r="N78" s="80">
        <v>12.805254691689328</v>
      </c>
      <c r="O78" s="80">
        <v>3172.1284642857145</v>
      </c>
      <c r="P78" s="80">
        <v>5513.9176944444444</v>
      </c>
      <c r="Q78" s="80"/>
      <c r="R78" s="80">
        <v>3556.9109952606636</v>
      </c>
      <c r="S78" s="716">
        <f t="shared" si="1"/>
        <v>3005.2067526861083</v>
      </c>
    </row>
    <row r="79" spans="1:19" ht="17.25" thickTop="1" x14ac:dyDescent="0.3">
      <c r="A79" s="89"/>
      <c r="B79" s="96"/>
      <c r="C79" s="7"/>
      <c r="D79" s="7"/>
      <c r="E79" s="7"/>
      <c r="F79" s="7"/>
      <c r="G79" s="7"/>
      <c r="H79" s="7"/>
      <c r="I79" s="7"/>
      <c r="J79" s="7"/>
      <c r="K79" s="7"/>
      <c r="L79" s="7"/>
      <c r="M79" s="7"/>
      <c r="N79" s="7"/>
      <c r="O79" s="7"/>
      <c r="P79" s="7"/>
      <c r="Q79" s="7"/>
      <c r="R79" s="7"/>
      <c r="S79" s="709">
        <f t="shared" si="1"/>
        <v>0</v>
      </c>
    </row>
    <row r="80" spans="1:19" x14ac:dyDescent="0.3">
      <c r="A80" s="95" t="s">
        <v>138</v>
      </c>
      <c r="B80" s="96"/>
      <c r="C80" s="7"/>
      <c r="D80" s="7"/>
      <c r="E80" s="7"/>
      <c r="F80" s="7"/>
      <c r="G80" s="7"/>
      <c r="H80" s="7"/>
      <c r="I80" s="7"/>
      <c r="J80" s="7"/>
      <c r="K80" s="7"/>
      <c r="L80" s="7"/>
      <c r="M80" s="7"/>
      <c r="N80" s="7"/>
      <c r="O80" s="7"/>
      <c r="P80" s="7"/>
      <c r="Q80" s="7"/>
      <c r="R80" s="7"/>
      <c r="S80" s="709">
        <f t="shared" si="1"/>
        <v>0</v>
      </c>
    </row>
    <row r="81" spans="1:19" x14ac:dyDescent="0.3">
      <c r="A81" s="89"/>
      <c r="B81" s="97" t="s">
        <v>201</v>
      </c>
      <c r="C81" s="6">
        <v>96.900670090319935</v>
      </c>
      <c r="D81" s="6">
        <v>65.024755361932279</v>
      </c>
      <c r="E81" s="6">
        <v>14.895358946611523</v>
      </c>
      <c r="F81" s="6">
        <v>19.61191771288831</v>
      </c>
      <c r="G81" s="6">
        <v>95.524968186964813</v>
      </c>
      <c r="H81" s="6">
        <v>15.268561363529489</v>
      </c>
      <c r="I81" s="6">
        <v>35.46710292599591</v>
      </c>
      <c r="J81" s="6">
        <v>9.8431359651279262</v>
      </c>
      <c r="K81" s="6">
        <v>3.9411069547524358</v>
      </c>
      <c r="L81" s="6">
        <v>26.033782125822974</v>
      </c>
      <c r="M81" s="6">
        <v>149.19611617471543</v>
      </c>
      <c r="N81" s="6">
        <v>0</v>
      </c>
      <c r="O81" s="6">
        <v>7.8824117760949157</v>
      </c>
      <c r="P81" s="6">
        <v>358.3024214566442</v>
      </c>
      <c r="Q81" s="6"/>
      <c r="R81" s="6">
        <v>53.713234338593601</v>
      </c>
      <c r="S81" s="709">
        <f t="shared" si="1"/>
        <v>80.539866243350374</v>
      </c>
    </row>
    <row r="82" spans="1:19" x14ac:dyDescent="0.3">
      <c r="A82" s="89"/>
      <c r="B82" s="97" t="s">
        <v>202</v>
      </c>
      <c r="C82" s="6">
        <v>1170.328064455982</v>
      </c>
      <c r="D82" s="6">
        <v>1481.2703699371227</v>
      </c>
      <c r="E82" s="6">
        <v>2745.3473989522445</v>
      </c>
      <c r="F82" s="6">
        <v>2.2502746768673449</v>
      </c>
      <c r="G82" s="6">
        <v>756.11718475147188</v>
      </c>
      <c r="H82" s="6">
        <v>3073.0201889919035</v>
      </c>
      <c r="I82" s="6">
        <v>2970.1960697104355</v>
      </c>
      <c r="J82" s="6">
        <v>1814.5541252112428</v>
      </c>
      <c r="K82" s="6">
        <v>4062.857337229756</v>
      </c>
      <c r="L82" s="6">
        <v>2445.5021525075249</v>
      </c>
      <c r="M82" s="6">
        <v>428.6094115719315</v>
      </c>
      <c r="N82" s="6">
        <v>777.3082641919932</v>
      </c>
      <c r="O82" s="6">
        <v>629.93675796471337</v>
      </c>
      <c r="P82" s="6">
        <v>5135.2863899076383</v>
      </c>
      <c r="Q82" s="6"/>
      <c r="R82" s="6">
        <v>2829.1073686762752</v>
      </c>
      <c r="S82" s="709">
        <f t="shared" si="1"/>
        <v>1908.1325245565165</v>
      </c>
    </row>
    <row r="83" spans="1:19" x14ac:dyDescent="0.3">
      <c r="A83" s="89"/>
      <c r="B83" s="97" t="s">
        <v>728</v>
      </c>
      <c r="C83" s="13">
        <v>1267.2287345463019</v>
      </c>
      <c r="D83" s="13">
        <v>1546.2951252990549</v>
      </c>
      <c r="E83" s="13">
        <v>2760.2427578988559</v>
      </c>
      <c r="F83" s="13">
        <v>21.862192389755656</v>
      </c>
      <c r="G83" s="13">
        <v>851.64215293843665</v>
      </c>
      <c r="H83" s="13">
        <v>3088.288750355433</v>
      </c>
      <c r="I83" s="13">
        <v>3005.6631726364312</v>
      </c>
      <c r="J83" s="13">
        <v>1824.3972611763706</v>
      </c>
      <c r="K83" s="13">
        <v>4066.7984441845083</v>
      </c>
      <c r="L83" s="13">
        <v>2471.535934633348</v>
      </c>
      <c r="M83" s="13">
        <v>577.80552774664693</v>
      </c>
      <c r="N83" s="13">
        <v>777.3082641919932</v>
      </c>
      <c r="O83" s="13">
        <v>637.81916974080832</v>
      </c>
      <c r="P83" s="13">
        <v>5493.5888113642823</v>
      </c>
      <c r="Q83" s="13"/>
      <c r="R83" s="13">
        <v>2882.820603014869</v>
      </c>
      <c r="S83" s="711">
        <f t="shared" si="1"/>
        <v>1988.6723907998664</v>
      </c>
    </row>
    <row r="84" spans="1:19" ht="17.25" thickBot="1" x14ac:dyDescent="0.35">
      <c r="A84" s="89"/>
      <c r="B84" s="98" t="s">
        <v>729</v>
      </c>
      <c r="C84" s="80">
        <v>1177.8111985267597</v>
      </c>
      <c r="D84" s="80">
        <v>920.21321521818641</v>
      </c>
      <c r="E84" s="80">
        <v>2967.6564971801513</v>
      </c>
      <c r="F84" s="80">
        <v>6749.232972899501</v>
      </c>
      <c r="G84" s="80">
        <v>923.29689053982418</v>
      </c>
      <c r="H84" s="80">
        <v>292.38378718210424</v>
      </c>
      <c r="I84" s="80">
        <v>121.7977892510462</v>
      </c>
      <c r="J84" s="80">
        <v>849.9296832680734</v>
      </c>
      <c r="K84" s="80">
        <v>-29.877429691754514</v>
      </c>
      <c r="L84" s="80">
        <v>904.43105118225549</v>
      </c>
      <c r="M84" s="80">
        <v>1583.7561193121765</v>
      </c>
      <c r="N84" s="80">
        <v>-764.50300950030385</v>
      </c>
      <c r="O84" s="80">
        <v>2534.3092945449062</v>
      </c>
      <c r="P84" s="80">
        <v>20.328883080162086</v>
      </c>
      <c r="Q84" s="80"/>
      <c r="R84" s="80">
        <v>674.09039224579465</v>
      </c>
      <c r="S84" s="716">
        <f t="shared" si="1"/>
        <v>1016.5343618862422</v>
      </c>
    </row>
    <row r="85" spans="1:19" ht="17.25" thickTop="1" x14ac:dyDescent="0.3">
      <c r="A85" s="89"/>
      <c r="B85" s="96"/>
      <c r="C85" s="7"/>
      <c r="D85" s="7"/>
      <c r="E85" s="7"/>
      <c r="F85" s="7"/>
      <c r="G85" s="7"/>
      <c r="H85" s="7"/>
      <c r="I85" s="7"/>
      <c r="J85" s="7"/>
      <c r="K85" s="7"/>
      <c r="L85" s="7"/>
      <c r="M85" s="7"/>
      <c r="N85" s="7"/>
      <c r="O85" s="7"/>
      <c r="P85" s="7"/>
      <c r="Q85" s="7"/>
      <c r="R85" s="7"/>
      <c r="S85" s="35">
        <f t="shared" si="1"/>
        <v>0</v>
      </c>
    </row>
    <row r="86" spans="1:19" x14ac:dyDescent="0.3">
      <c r="A86" s="95" t="s">
        <v>221</v>
      </c>
      <c r="B86" s="89"/>
      <c r="C86" s="6"/>
      <c r="D86" s="6"/>
      <c r="E86" s="6"/>
      <c r="F86" s="6"/>
      <c r="G86" s="6"/>
      <c r="H86" s="6"/>
      <c r="I86" s="6"/>
      <c r="J86" s="6"/>
      <c r="K86" s="6"/>
      <c r="L86" s="6"/>
      <c r="M86" s="6"/>
      <c r="N86" s="6"/>
      <c r="O86" s="6"/>
      <c r="P86" s="6"/>
      <c r="Q86" s="6"/>
      <c r="R86" s="6"/>
      <c r="S86" s="28">
        <f t="shared" si="1"/>
        <v>0</v>
      </c>
    </row>
    <row r="87" spans="1:19" x14ac:dyDescent="0.3">
      <c r="A87" s="104"/>
      <c r="B87" s="104" t="s">
        <v>224</v>
      </c>
      <c r="C87" s="14">
        <v>896.5</v>
      </c>
      <c r="D87" s="14">
        <v>696</v>
      </c>
      <c r="E87" s="14">
        <v>221.5</v>
      </c>
      <c r="F87" s="14">
        <v>121</v>
      </c>
      <c r="G87" s="14">
        <v>575</v>
      </c>
      <c r="H87" s="14">
        <v>333</v>
      </c>
      <c r="I87" s="14">
        <v>275.5</v>
      </c>
      <c r="J87" s="14">
        <v>360</v>
      </c>
      <c r="K87" s="14">
        <v>207</v>
      </c>
      <c r="L87" s="14">
        <v>141</v>
      </c>
      <c r="M87" s="14">
        <v>382.5</v>
      </c>
      <c r="N87" s="14">
        <v>186.5</v>
      </c>
      <c r="O87" s="14">
        <v>140</v>
      </c>
      <c r="P87" s="14">
        <v>360</v>
      </c>
      <c r="Q87" s="14"/>
      <c r="R87" s="14">
        <v>316.5</v>
      </c>
      <c r="S87" s="29">
        <f t="shared" si="1"/>
        <v>478.13440138142749</v>
      </c>
    </row>
    <row r="88" spans="1:19" x14ac:dyDescent="0.3">
      <c r="A88" s="104"/>
      <c r="B88" s="104" t="s">
        <v>225</v>
      </c>
      <c r="C88" s="14">
        <v>481</v>
      </c>
      <c r="D88" s="14">
        <v>435</v>
      </c>
      <c r="E88" s="14">
        <v>191.5</v>
      </c>
      <c r="F88" s="14">
        <v>110</v>
      </c>
      <c r="G88" s="14">
        <v>267</v>
      </c>
      <c r="H88" s="14">
        <v>160.5</v>
      </c>
      <c r="I88" s="14">
        <v>138</v>
      </c>
      <c r="J88" s="14">
        <v>187</v>
      </c>
      <c r="K88" s="14">
        <v>117</v>
      </c>
      <c r="L88" s="14">
        <v>162</v>
      </c>
      <c r="M88" s="14">
        <v>194.5</v>
      </c>
      <c r="N88" s="14">
        <v>170</v>
      </c>
      <c r="O88" s="14">
        <v>181</v>
      </c>
      <c r="P88" s="14">
        <v>239.5</v>
      </c>
      <c r="Q88" s="14"/>
      <c r="R88" s="14">
        <v>267.5</v>
      </c>
      <c r="S88" s="29">
        <f t="shared" si="1"/>
        <v>278.47280314658479</v>
      </c>
    </row>
    <row r="89" spans="1:19" x14ac:dyDescent="0.3">
      <c r="A89" s="104"/>
      <c r="B89" s="104" t="s">
        <v>226</v>
      </c>
      <c r="C89" s="14">
        <v>0</v>
      </c>
      <c r="D89" s="14">
        <v>10</v>
      </c>
      <c r="E89" s="14">
        <v>2.5</v>
      </c>
      <c r="F89" s="14">
        <v>0</v>
      </c>
      <c r="G89" s="14">
        <v>92.5</v>
      </c>
      <c r="H89" s="14">
        <v>0</v>
      </c>
      <c r="I89" s="14">
        <v>4.5</v>
      </c>
      <c r="J89" s="14">
        <v>59.5</v>
      </c>
      <c r="K89" s="14">
        <v>0</v>
      </c>
      <c r="L89" s="14">
        <v>39.5</v>
      </c>
      <c r="M89" s="14">
        <v>0</v>
      </c>
      <c r="N89" s="14">
        <v>23.5</v>
      </c>
      <c r="O89" s="14">
        <v>14</v>
      </c>
      <c r="P89" s="14">
        <v>0</v>
      </c>
      <c r="Q89" s="14"/>
      <c r="R89" s="14">
        <v>136</v>
      </c>
      <c r="S89" s="29">
        <f t="shared" si="1"/>
        <v>26.538229086722946</v>
      </c>
    </row>
    <row r="90" spans="1:19" x14ac:dyDescent="0.3">
      <c r="A90" s="104"/>
      <c r="B90" s="104" t="s">
        <v>227</v>
      </c>
      <c r="C90" s="14">
        <v>33.5</v>
      </c>
      <c r="D90" s="14">
        <v>8</v>
      </c>
      <c r="E90" s="14">
        <v>4.5</v>
      </c>
      <c r="F90" s="14">
        <v>2</v>
      </c>
      <c r="G90" s="14">
        <v>12.5</v>
      </c>
      <c r="H90" s="14">
        <v>3</v>
      </c>
      <c r="I90" s="14">
        <v>11.5</v>
      </c>
      <c r="J90" s="14">
        <v>4.5</v>
      </c>
      <c r="K90" s="14">
        <v>4</v>
      </c>
      <c r="L90" s="14">
        <v>23.5</v>
      </c>
      <c r="M90" s="14">
        <v>7.5</v>
      </c>
      <c r="N90" s="14">
        <v>8</v>
      </c>
      <c r="O90" s="14">
        <v>3</v>
      </c>
      <c r="P90" s="14">
        <v>7</v>
      </c>
      <c r="Q90" s="14"/>
      <c r="R90" s="14">
        <v>6</v>
      </c>
      <c r="S90" s="29">
        <f t="shared" si="1"/>
        <v>12.117325402916347</v>
      </c>
    </row>
    <row r="91" spans="1:19" x14ac:dyDescent="0.3">
      <c r="A91" s="104"/>
      <c r="B91" s="104" t="s">
        <v>228</v>
      </c>
      <c r="C91" s="14">
        <v>998732</v>
      </c>
      <c r="D91" s="14">
        <v>542194</v>
      </c>
      <c r="E91" s="14">
        <v>284185</v>
      </c>
      <c r="F91" s="14">
        <v>119051.00000000001</v>
      </c>
      <c r="G91" s="14">
        <v>517221</v>
      </c>
      <c r="H91" s="14">
        <v>277634</v>
      </c>
      <c r="I91" s="14">
        <v>277535</v>
      </c>
      <c r="J91" s="14">
        <v>307331</v>
      </c>
      <c r="K91" s="14">
        <v>277816</v>
      </c>
      <c r="L91" s="14">
        <v>148359.35999999999</v>
      </c>
      <c r="M91" s="14">
        <v>317376</v>
      </c>
      <c r="N91" s="14">
        <v>171191</v>
      </c>
      <c r="O91" s="14">
        <v>157645</v>
      </c>
      <c r="P91" s="14">
        <v>272384</v>
      </c>
      <c r="Q91" s="14"/>
      <c r="R91" s="14">
        <v>311618</v>
      </c>
      <c r="S91" s="29">
        <f t="shared" si="1"/>
        <v>456166.98393323104</v>
      </c>
    </row>
    <row r="92" spans="1:19" x14ac:dyDescent="0.3">
      <c r="A92" s="104"/>
      <c r="B92" s="104" t="s">
        <v>210</v>
      </c>
      <c r="C92" s="14">
        <v>985540.36875913944</v>
      </c>
      <c r="D92" s="14">
        <v>539987.02072897064</v>
      </c>
      <c r="E92" s="14">
        <v>275356.0947499795</v>
      </c>
      <c r="F92" s="14">
        <v>113134.17374478528</v>
      </c>
      <c r="G92" s="14">
        <v>516160.12881028373</v>
      </c>
      <c r="H92" s="14">
        <v>281147.57139711588</v>
      </c>
      <c r="I92" s="14">
        <v>277478.42387282045</v>
      </c>
      <c r="J92" s="14">
        <v>306052.20584998914</v>
      </c>
      <c r="K92" s="14">
        <v>289550.05366083537</v>
      </c>
      <c r="L92" s="14">
        <v>143721.70411572524</v>
      </c>
      <c r="M92" s="14">
        <v>314969.46217774763</v>
      </c>
      <c r="N92" s="14">
        <v>169497.54139435088</v>
      </c>
      <c r="O92" s="14">
        <v>148210.54022093059</v>
      </c>
      <c r="P92" s="14">
        <v>276942.57047135616</v>
      </c>
      <c r="Q92" s="14"/>
      <c r="R92" s="14">
        <v>309873.74909941718</v>
      </c>
      <c r="S92" s="29">
        <f t="shared" si="1"/>
        <v>453165.65751842113</v>
      </c>
    </row>
    <row r="93" spans="1:19" x14ac:dyDescent="0.3">
      <c r="A93" s="104"/>
      <c r="B93" s="104" t="s">
        <v>229</v>
      </c>
      <c r="C93" s="53">
        <v>997272</v>
      </c>
      <c r="D93" s="53">
        <v>542194</v>
      </c>
      <c r="E93" s="53">
        <v>277250</v>
      </c>
      <c r="F93" s="53">
        <v>117591</v>
      </c>
      <c r="G93" s="53">
        <v>517221</v>
      </c>
      <c r="H93" s="53">
        <v>277634</v>
      </c>
      <c r="I93" s="53">
        <v>277535</v>
      </c>
      <c r="J93" s="53">
        <v>307211</v>
      </c>
      <c r="K93" s="53">
        <v>277816</v>
      </c>
      <c r="L93" s="53">
        <v>146139.35999999999</v>
      </c>
      <c r="M93" s="53">
        <v>317376</v>
      </c>
      <c r="N93" s="53">
        <v>171191</v>
      </c>
      <c r="O93" s="53">
        <v>157545</v>
      </c>
      <c r="P93" s="53">
        <v>272384</v>
      </c>
      <c r="Q93" s="53"/>
      <c r="R93" s="53">
        <v>311618</v>
      </c>
      <c r="S93" s="29">
        <f t="shared" si="1"/>
        <v>455516.20256331546</v>
      </c>
    </row>
    <row r="94" spans="1:19" x14ac:dyDescent="0.3">
      <c r="A94" s="104"/>
      <c r="B94" s="104" t="s">
        <v>230</v>
      </c>
      <c r="C94" s="53">
        <v>984053.05472722277</v>
      </c>
      <c r="D94" s="53">
        <v>539950.79436805565</v>
      </c>
      <c r="E94" s="53">
        <v>268601.11317961809</v>
      </c>
      <c r="F94" s="53">
        <v>111704.01085217658</v>
      </c>
      <c r="G94" s="53">
        <v>516105.09018423705</v>
      </c>
      <c r="H94" s="53">
        <v>281129.21663835511</v>
      </c>
      <c r="I94" s="53">
        <v>277461.98192738713</v>
      </c>
      <c r="J94" s="53">
        <v>305912.70568284718</v>
      </c>
      <c r="K94" s="53">
        <v>289526.88971022738</v>
      </c>
      <c r="L94" s="53">
        <v>141584.00198394165</v>
      </c>
      <c r="M94" s="53">
        <v>314949.57109348307</v>
      </c>
      <c r="N94" s="53">
        <v>169491.25208938683</v>
      </c>
      <c r="O94" s="53">
        <v>148106.84830457473</v>
      </c>
      <c r="P94" s="53">
        <v>276909.26762715576</v>
      </c>
      <c r="Q94" s="53"/>
      <c r="R94" s="53">
        <v>309838.39684134268</v>
      </c>
      <c r="S94" s="29">
        <f t="shared" si="1"/>
        <v>452499.29815910052</v>
      </c>
    </row>
    <row r="95" spans="1:19" x14ac:dyDescent="0.3">
      <c r="A95" s="104"/>
      <c r="B95" s="104" t="s">
        <v>231</v>
      </c>
      <c r="C95" s="53">
        <v>1112.4060234244284</v>
      </c>
      <c r="D95" s="53">
        <v>779.01436781609198</v>
      </c>
      <c r="E95" s="53">
        <v>1251.6930022573363</v>
      </c>
      <c r="F95" s="53">
        <v>971.82644628099172</v>
      </c>
      <c r="G95" s="53">
        <v>899.51478260869567</v>
      </c>
      <c r="H95" s="53">
        <v>833.73573573573572</v>
      </c>
      <c r="I95" s="53">
        <v>1007.3865698729583</v>
      </c>
      <c r="J95" s="53">
        <v>853.36388888888894</v>
      </c>
      <c r="K95" s="53">
        <v>1342.1062801932367</v>
      </c>
      <c r="L95" s="53">
        <v>1036.4493617021276</v>
      </c>
      <c r="M95" s="53">
        <v>829.74117647058824</v>
      </c>
      <c r="N95" s="53">
        <v>917.91420911528155</v>
      </c>
      <c r="O95" s="53">
        <v>1125.3214285714287</v>
      </c>
      <c r="P95" s="53">
        <v>756.62222222222226</v>
      </c>
      <c r="Q95" s="53"/>
      <c r="R95" s="53">
        <v>984.57503949447073</v>
      </c>
      <c r="S95" s="29">
        <f t="shared" si="1"/>
        <v>953.18061396776659</v>
      </c>
    </row>
    <row r="96" spans="1:19" x14ac:dyDescent="0.3">
      <c r="A96" s="104"/>
      <c r="B96" s="104" t="s">
        <v>232</v>
      </c>
      <c r="C96" s="53">
        <v>1097.6609645590884</v>
      </c>
      <c r="D96" s="53">
        <v>775.79137121847077</v>
      </c>
      <c r="E96" s="53">
        <v>1212.6461091630613</v>
      </c>
      <c r="F96" s="53">
        <v>923.17364340641802</v>
      </c>
      <c r="G96" s="53">
        <v>897.57406988562968</v>
      </c>
      <c r="H96" s="53">
        <v>844.23188179686224</v>
      </c>
      <c r="I96" s="53">
        <v>1007.121531496868</v>
      </c>
      <c r="J96" s="53">
        <v>849.75751578568656</v>
      </c>
      <c r="K96" s="53">
        <v>1398.680626619456</v>
      </c>
      <c r="L96" s="53">
        <v>1004.1418580421393</v>
      </c>
      <c r="M96" s="53">
        <v>823.39757148623028</v>
      </c>
      <c r="N96" s="53">
        <v>908.80027929966127</v>
      </c>
      <c r="O96" s="53">
        <v>1057.9060593183908</v>
      </c>
      <c r="P96" s="53">
        <v>769.19241007543269</v>
      </c>
      <c r="Q96" s="53"/>
      <c r="R96" s="53">
        <v>978.9522806993449</v>
      </c>
      <c r="S96" s="29">
        <f t="shared" si="1"/>
        <v>946.91561688603429</v>
      </c>
    </row>
    <row r="97" spans="1:19" x14ac:dyDescent="0.3">
      <c r="A97" s="104"/>
      <c r="B97" s="104" t="s">
        <v>233</v>
      </c>
      <c r="C97" s="26">
        <v>3.9375E-2</v>
      </c>
      <c r="D97" s="26">
        <v>3.8741666666666667E-2</v>
      </c>
      <c r="E97" s="26">
        <v>3.824166666666666E-2</v>
      </c>
      <c r="F97" s="26">
        <v>3.578944038584559E-2</v>
      </c>
      <c r="G97" s="26">
        <v>3.6927734370947728E-2</v>
      </c>
      <c r="H97" s="26">
        <v>3.9292191516527672E-2</v>
      </c>
      <c r="I97" s="26">
        <v>3.9108333333333335E-2</v>
      </c>
      <c r="J97" s="26">
        <v>3.9116666666666661E-2</v>
      </c>
      <c r="K97" s="26">
        <v>4.0274999999999998E-2</v>
      </c>
      <c r="L97" s="26">
        <v>3.7700000000000004E-2</v>
      </c>
      <c r="M97" s="26">
        <v>3.8949999999999999E-2</v>
      </c>
      <c r="N97" s="26">
        <v>3.9625E-2</v>
      </c>
      <c r="O97" s="26">
        <v>3.588750000000001E-2</v>
      </c>
      <c r="P97" s="26">
        <v>3.768320177350467E-2</v>
      </c>
      <c r="Q97" s="26"/>
      <c r="R97" s="26">
        <v>3.6291666666666673E-2</v>
      </c>
      <c r="S97" s="42">
        <f t="shared" si="1"/>
        <v>3.8422219774260864E-2</v>
      </c>
    </row>
    <row r="98" spans="1:19" x14ac:dyDescent="0.3">
      <c r="A98" s="104"/>
      <c r="B98" s="104" t="s">
        <v>234</v>
      </c>
      <c r="C98" s="15">
        <v>3.9860709358320427</v>
      </c>
      <c r="D98" s="15">
        <v>3.8765136376317617</v>
      </c>
      <c r="E98" s="15">
        <v>3.9247667527192585</v>
      </c>
      <c r="F98" s="15">
        <v>3.6703167977613225</v>
      </c>
      <c r="G98" s="15">
        <v>3.6925304641276027</v>
      </c>
      <c r="H98" s="15">
        <v>3.8848992882006614</v>
      </c>
      <c r="I98" s="15">
        <v>3.9129562754675584</v>
      </c>
      <c r="J98" s="15">
        <v>3.9183713336403736</v>
      </c>
      <c r="K98" s="15">
        <v>3.8164365574402557</v>
      </c>
      <c r="L98" s="15">
        <v>3.8904044969421041</v>
      </c>
      <c r="M98" s="15">
        <v>3.8948221567832655</v>
      </c>
      <c r="N98" s="15">
        <v>4.0160098748351931</v>
      </c>
      <c r="O98" s="15">
        <v>3.8137214408464626</v>
      </c>
      <c r="P98" s="15">
        <v>3.6291567536524791</v>
      </c>
      <c r="Q98" s="15"/>
      <c r="R98" s="15">
        <v>3.6578442778524862</v>
      </c>
      <c r="S98" s="43">
        <f t="shared" si="1"/>
        <v>3.8499519825262176</v>
      </c>
    </row>
    <row r="99" spans="1:19" x14ac:dyDescent="0.3">
      <c r="A99" s="104"/>
      <c r="B99" s="104" t="s">
        <v>235</v>
      </c>
      <c r="C99" s="26">
        <v>3.27E-2</v>
      </c>
      <c r="D99" s="26">
        <v>3.3633333333333335E-2</v>
      </c>
      <c r="E99" s="26">
        <v>3.2399999999999998E-2</v>
      </c>
      <c r="F99" s="26">
        <v>3.3551587102323095E-2</v>
      </c>
      <c r="G99" s="26">
        <v>3.4550825581676513E-2</v>
      </c>
      <c r="H99" s="26">
        <v>3.4034767653673061E-2</v>
      </c>
      <c r="I99" s="26">
        <v>3.3433333333333336E-2</v>
      </c>
      <c r="J99" s="26">
        <v>3.3383333333333341E-2</v>
      </c>
      <c r="K99" s="26">
        <v>3.5733333333333332E-2</v>
      </c>
      <c r="L99" s="26">
        <v>3.2558333333333335E-2</v>
      </c>
      <c r="M99" s="26">
        <v>3.3474999999999998E-2</v>
      </c>
      <c r="N99" s="26">
        <v>3.2525000000000005E-2</v>
      </c>
      <c r="O99" s="26">
        <v>3.1912500000000003E-2</v>
      </c>
      <c r="P99" s="26">
        <v>3.5965934328071381E-2</v>
      </c>
      <c r="Q99" s="26"/>
      <c r="R99" s="26">
        <v>3.4425000000000004E-2</v>
      </c>
      <c r="S99" s="42">
        <f t="shared" si="1"/>
        <v>3.3683519103790714E-2</v>
      </c>
    </row>
    <row r="100" spans="1:19" x14ac:dyDescent="0.3">
      <c r="A100" s="104"/>
      <c r="B100" s="104" t="s">
        <v>236</v>
      </c>
      <c r="C100" s="15">
        <v>3.3089876309237258</v>
      </c>
      <c r="D100" s="15">
        <v>3.3623299270211353</v>
      </c>
      <c r="E100" s="15">
        <v>3.3388359928432947</v>
      </c>
      <c r="F100" s="15">
        <v>3.4627249994389633</v>
      </c>
      <c r="G100" s="15">
        <v>3.4519093989432945</v>
      </c>
      <c r="H100" s="15">
        <v>3.3582470419649719</v>
      </c>
      <c r="I100" s="15">
        <v>3.3445863899867145</v>
      </c>
      <c r="J100" s="15">
        <v>3.3419498551215434</v>
      </c>
      <c r="K100" s="15">
        <v>3.3915808254358129</v>
      </c>
      <c r="L100" s="15">
        <v>3.3555666137361984</v>
      </c>
      <c r="M100" s="15">
        <v>3.3534157016274109</v>
      </c>
      <c r="N100" s="15">
        <v>3.2944106764407057</v>
      </c>
      <c r="O100" s="15">
        <v>3.3929027871459345</v>
      </c>
      <c r="P100" s="15">
        <v>3.4827653919669235</v>
      </c>
      <c r="Q100" s="15"/>
      <c r="R100" s="15">
        <v>3.4687977381883415</v>
      </c>
      <c r="S100" s="43">
        <f t="shared" si="1"/>
        <v>3.3752625174989226</v>
      </c>
    </row>
    <row r="101" spans="1:19" x14ac:dyDescent="0.3">
      <c r="A101" s="104"/>
      <c r="B101" s="104" t="s">
        <v>237</v>
      </c>
      <c r="C101" s="16">
        <v>84</v>
      </c>
      <c r="D101" s="16">
        <v>366</v>
      </c>
      <c r="E101" s="16">
        <v>97</v>
      </c>
      <c r="F101" s="16">
        <v>128</v>
      </c>
      <c r="G101" s="16">
        <v>0</v>
      </c>
      <c r="H101" s="16">
        <v>80</v>
      </c>
      <c r="I101" s="16">
        <v>55</v>
      </c>
      <c r="J101" s="16">
        <v>85</v>
      </c>
      <c r="K101" s="16">
        <v>40</v>
      </c>
      <c r="L101" s="16">
        <v>77</v>
      </c>
      <c r="M101" s="16">
        <v>275</v>
      </c>
      <c r="N101" s="16">
        <v>87</v>
      </c>
      <c r="O101" s="16">
        <v>220</v>
      </c>
      <c r="P101" s="16">
        <v>255</v>
      </c>
      <c r="Q101" s="16"/>
      <c r="R101" s="16">
        <v>92</v>
      </c>
      <c r="S101" s="44">
        <f t="shared" si="1"/>
        <v>140.38296239447428</v>
      </c>
    </row>
    <row r="102" spans="1:19" x14ac:dyDescent="0.3">
      <c r="A102" s="104"/>
      <c r="B102" s="104" t="s">
        <v>238</v>
      </c>
      <c r="C102" s="16">
        <v>84</v>
      </c>
      <c r="D102" s="16">
        <v>302</v>
      </c>
      <c r="E102" s="16">
        <v>86</v>
      </c>
      <c r="F102" s="16">
        <v>41</v>
      </c>
      <c r="G102" s="16">
        <v>0</v>
      </c>
      <c r="H102" s="16">
        <v>60</v>
      </c>
      <c r="I102" s="16">
        <v>45</v>
      </c>
      <c r="J102" s="16">
        <v>85</v>
      </c>
      <c r="K102" s="16">
        <v>40</v>
      </c>
      <c r="L102" s="16">
        <v>72</v>
      </c>
      <c r="M102" s="16">
        <v>95</v>
      </c>
      <c r="N102" s="16">
        <v>87</v>
      </c>
      <c r="O102" s="16">
        <v>120</v>
      </c>
      <c r="P102" s="16">
        <v>200</v>
      </c>
      <c r="Q102" s="16"/>
      <c r="R102" s="16">
        <v>92</v>
      </c>
      <c r="S102" s="44">
        <f t="shared" si="1"/>
        <v>107.71268227168073</v>
      </c>
    </row>
    <row r="103" spans="1:19" x14ac:dyDescent="0.3">
      <c r="A103" s="104"/>
      <c r="B103" s="104"/>
      <c r="C103" s="16"/>
      <c r="D103" s="16"/>
      <c r="E103" s="16"/>
      <c r="F103" s="16"/>
      <c r="G103" s="16"/>
      <c r="H103" s="16"/>
      <c r="I103" s="16"/>
      <c r="J103" s="16"/>
      <c r="K103" s="16"/>
      <c r="L103" s="16"/>
      <c r="M103" s="16"/>
      <c r="N103" s="16"/>
      <c r="O103" s="16"/>
      <c r="P103" s="16"/>
      <c r="Q103" s="16"/>
      <c r="R103" s="16"/>
      <c r="S103" s="44">
        <f t="shared" si="1"/>
        <v>0</v>
      </c>
    </row>
    <row r="104" spans="1:19" x14ac:dyDescent="0.3">
      <c r="A104" s="95" t="s">
        <v>730</v>
      </c>
      <c r="B104" s="104"/>
      <c r="C104" s="16"/>
      <c r="D104" s="16"/>
      <c r="E104" s="16"/>
      <c r="F104" s="16"/>
      <c r="G104" s="16"/>
      <c r="H104" s="16"/>
      <c r="I104" s="16"/>
      <c r="J104" s="16"/>
      <c r="K104" s="16"/>
      <c r="L104" s="16"/>
      <c r="M104" s="16"/>
      <c r="N104" s="16"/>
      <c r="O104" s="16"/>
      <c r="P104" s="16"/>
      <c r="Q104" s="16"/>
      <c r="R104" s="16"/>
      <c r="S104" s="44">
        <f t="shared" si="1"/>
        <v>0</v>
      </c>
    </row>
    <row r="105" spans="1:19" x14ac:dyDescent="0.3">
      <c r="A105" s="104"/>
      <c r="B105" s="89" t="s">
        <v>186</v>
      </c>
      <c r="C105" s="60">
        <v>500</v>
      </c>
      <c r="D105" s="60">
        <v>500</v>
      </c>
      <c r="E105" s="60">
        <v>500</v>
      </c>
      <c r="F105" s="60">
        <v>500</v>
      </c>
      <c r="G105" s="60">
        <v>500</v>
      </c>
      <c r="H105" s="60">
        <v>500</v>
      </c>
      <c r="I105" s="60">
        <v>500</v>
      </c>
      <c r="J105" s="60">
        <v>500</v>
      </c>
      <c r="K105" s="60">
        <v>500</v>
      </c>
      <c r="L105" s="60">
        <v>500</v>
      </c>
      <c r="M105" s="60">
        <v>500</v>
      </c>
      <c r="N105" s="60">
        <v>500</v>
      </c>
      <c r="O105" s="60">
        <v>500</v>
      </c>
      <c r="P105" s="60">
        <v>500</v>
      </c>
      <c r="Q105" s="60"/>
      <c r="R105" s="60">
        <v>500</v>
      </c>
      <c r="S105" s="45">
        <f t="shared" si="1"/>
        <v>500</v>
      </c>
    </row>
    <row r="106" spans="1:19" x14ac:dyDescent="0.3">
      <c r="A106" s="104"/>
      <c r="B106" s="89" t="s">
        <v>731</v>
      </c>
      <c r="C106" s="60">
        <v>416.66666666666669</v>
      </c>
      <c r="D106" s="60">
        <v>416.66666666666669</v>
      </c>
      <c r="E106" s="60">
        <v>416.66666666666669</v>
      </c>
      <c r="F106" s="60">
        <v>416.66666666666669</v>
      </c>
      <c r="G106" s="60">
        <v>416.66666666666669</v>
      </c>
      <c r="H106" s="60">
        <v>416.66666666666669</v>
      </c>
      <c r="I106" s="60">
        <v>416.66666666666669</v>
      </c>
      <c r="J106" s="60">
        <v>416.66666666666669</v>
      </c>
      <c r="K106" s="60">
        <v>416.66666666666669</v>
      </c>
      <c r="L106" s="60">
        <v>416.66666666666669</v>
      </c>
      <c r="M106" s="60">
        <v>416.66666666666669</v>
      </c>
      <c r="N106" s="60">
        <v>416.66666666666669</v>
      </c>
      <c r="O106" s="60">
        <v>416.66666666666669</v>
      </c>
      <c r="P106" s="60">
        <v>416.66666666666669</v>
      </c>
      <c r="Q106" s="60"/>
      <c r="R106" s="60">
        <v>416.66666666666669</v>
      </c>
      <c r="S106" s="45">
        <f t="shared" si="1"/>
        <v>416.66666666666674</v>
      </c>
    </row>
    <row r="107" spans="1:19" x14ac:dyDescent="0.3">
      <c r="A107" s="104"/>
      <c r="B107" s="89" t="s">
        <v>96</v>
      </c>
      <c r="C107" s="60">
        <v>412.5</v>
      </c>
      <c r="D107" s="60">
        <v>412.5</v>
      </c>
      <c r="E107" s="60">
        <v>412.5</v>
      </c>
      <c r="F107" s="60">
        <v>412.5</v>
      </c>
      <c r="G107" s="60">
        <v>412.5</v>
      </c>
      <c r="H107" s="60">
        <v>412.5</v>
      </c>
      <c r="I107" s="60">
        <v>412.5</v>
      </c>
      <c r="J107" s="60">
        <v>412.5</v>
      </c>
      <c r="K107" s="60">
        <v>412.5</v>
      </c>
      <c r="L107" s="60">
        <v>412.5</v>
      </c>
      <c r="M107" s="60">
        <v>412.5</v>
      </c>
      <c r="N107" s="60">
        <v>412.5</v>
      </c>
      <c r="O107" s="60">
        <v>412.5</v>
      </c>
      <c r="P107" s="60">
        <v>412.5</v>
      </c>
      <c r="Q107" s="60"/>
      <c r="R107" s="60">
        <v>412.5</v>
      </c>
      <c r="S107" s="45">
        <f t="shared" si="1"/>
        <v>412.5</v>
      </c>
    </row>
    <row r="108" spans="1:19" x14ac:dyDescent="0.3">
      <c r="A108" s="104"/>
      <c r="B108" s="89" t="s">
        <v>95</v>
      </c>
      <c r="C108" s="60">
        <v>353.57142857142856</v>
      </c>
      <c r="D108" s="60">
        <v>353.57142857142856</v>
      </c>
      <c r="E108" s="60">
        <v>353.57142857142856</v>
      </c>
      <c r="F108" s="60">
        <v>353.57142857142856</v>
      </c>
      <c r="G108" s="60">
        <v>353.57142857142856</v>
      </c>
      <c r="H108" s="60">
        <v>353.57142857142856</v>
      </c>
      <c r="I108" s="60">
        <v>353.57142857142856</v>
      </c>
      <c r="J108" s="60">
        <v>353.57142857142856</v>
      </c>
      <c r="K108" s="60">
        <v>353.57142857142856</v>
      </c>
      <c r="L108" s="60">
        <v>353.57142857142856</v>
      </c>
      <c r="M108" s="60">
        <v>353.57142857142856</v>
      </c>
      <c r="N108" s="60">
        <v>353.57142857142856</v>
      </c>
      <c r="O108" s="60">
        <v>353.57142857142856</v>
      </c>
      <c r="P108" s="60">
        <v>353.57142857142856</v>
      </c>
      <c r="Q108" s="60"/>
      <c r="R108" s="60">
        <v>353.57142857142856</v>
      </c>
      <c r="S108" s="45">
        <f t="shared" si="1"/>
        <v>353.5714285714285</v>
      </c>
    </row>
    <row r="109" spans="1:19" x14ac:dyDescent="0.3">
      <c r="A109" s="104"/>
      <c r="B109" s="89" t="s">
        <v>94</v>
      </c>
      <c r="C109" s="60">
        <v>189.53125</v>
      </c>
      <c r="D109" s="60">
        <v>189.53125</v>
      </c>
      <c r="E109" s="60">
        <v>189.53125</v>
      </c>
      <c r="F109" s="60">
        <v>189.53125</v>
      </c>
      <c r="G109" s="60">
        <v>189.53125</v>
      </c>
      <c r="H109" s="60">
        <v>189.53125</v>
      </c>
      <c r="I109" s="60">
        <v>189.53125</v>
      </c>
      <c r="J109" s="60">
        <v>189.53125</v>
      </c>
      <c r="K109" s="60">
        <v>189.53125</v>
      </c>
      <c r="L109" s="60">
        <v>189.53125</v>
      </c>
      <c r="M109" s="60">
        <v>189.53125</v>
      </c>
      <c r="N109" s="60">
        <v>189.53125</v>
      </c>
      <c r="O109" s="60">
        <v>189.53125</v>
      </c>
      <c r="P109" s="60">
        <v>189.53125</v>
      </c>
      <c r="Q109" s="60"/>
      <c r="R109" s="60">
        <v>189.53125</v>
      </c>
      <c r="S109" s="45">
        <f t="shared" si="1"/>
        <v>189.53125</v>
      </c>
    </row>
    <row r="110" spans="1:19" x14ac:dyDescent="0.3">
      <c r="A110" s="89"/>
      <c r="B110" s="89" t="s">
        <v>188</v>
      </c>
      <c r="C110" s="60">
        <v>160.30000000000001</v>
      </c>
      <c r="D110" s="60">
        <v>160.30000000000001</v>
      </c>
      <c r="E110" s="60">
        <v>160.30000000000001</v>
      </c>
      <c r="F110" s="60">
        <v>160.30000000000001</v>
      </c>
      <c r="G110" s="60">
        <v>160.30000000000001</v>
      </c>
      <c r="H110" s="60">
        <v>160.30000000000001</v>
      </c>
      <c r="I110" s="60">
        <v>160.30000000000001</v>
      </c>
      <c r="J110" s="60">
        <v>160.30000000000001</v>
      </c>
      <c r="K110" s="60">
        <v>160.30000000000001</v>
      </c>
      <c r="L110" s="60">
        <v>160.30000000000001</v>
      </c>
      <c r="M110" s="60">
        <v>160.30000000000001</v>
      </c>
      <c r="N110" s="60">
        <v>160.30000000000001</v>
      </c>
      <c r="O110" s="60">
        <v>160.30000000000001</v>
      </c>
      <c r="P110" s="60">
        <v>160.30000000000001</v>
      </c>
      <c r="Q110" s="60"/>
      <c r="R110" s="60">
        <v>160.30000000000001</v>
      </c>
      <c r="S110" s="45">
        <f t="shared" si="1"/>
        <v>160.29999999999998</v>
      </c>
    </row>
    <row r="111" spans="1:19" x14ac:dyDescent="0.3">
      <c r="A111" s="89"/>
      <c r="B111" s="89" t="s">
        <v>239</v>
      </c>
      <c r="C111" s="60">
        <v>787.25</v>
      </c>
      <c r="D111" s="60">
        <v>787.25</v>
      </c>
      <c r="E111" s="60">
        <v>787.25</v>
      </c>
      <c r="F111" s="60">
        <v>787.25</v>
      </c>
      <c r="G111" s="60">
        <v>787.25</v>
      </c>
      <c r="H111" s="60">
        <v>787.25</v>
      </c>
      <c r="I111" s="60">
        <v>787.25</v>
      </c>
      <c r="J111" s="60">
        <v>787.25</v>
      </c>
      <c r="K111" s="60">
        <v>787.25</v>
      </c>
      <c r="L111" s="60">
        <v>787.25</v>
      </c>
      <c r="M111" s="60">
        <v>787.25</v>
      </c>
      <c r="N111" s="60">
        <v>787.25</v>
      </c>
      <c r="O111" s="60">
        <v>787.25</v>
      </c>
      <c r="P111" s="60">
        <v>787.25</v>
      </c>
      <c r="Q111" s="60"/>
      <c r="R111" s="60">
        <v>787.25</v>
      </c>
      <c r="S111" s="45">
        <f t="shared" si="1"/>
        <v>787.25</v>
      </c>
    </row>
    <row r="112" spans="1:19" x14ac:dyDescent="0.3">
      <c r="A112" s="89"/>
      <c r="B112" s="89"/>
      <c r="C112" s="16"/>
      <c r="D112" s="7"/>
      <c r="E112" s="7"/>
      <c r="F112" s="7"/>
      <c r="G112" s="7"/>
      <c r="H112" s="7"/>
      <c r="I112" s="7"/>
      <c r="J112" s="7"/>
      <c r="K112" s="7"/>
      <c r="L112" s="7"/>
      <c r="M112" s="7"/>
      <c r="N112" s="7"/>
      <c r="O112" s="7"/>
      <c r="P112" s="7"/>
      <c r="Q112" s="7"/>
      <c r="R112" s="7"/>
      <c r="S112" s="35">
        <f t="shared" si="1"/>
        <v>0</v>
      </c>
    </row>
    <row r="113" spans="1:19" x14ac:dyDescent="0.3">
      <c r="A113" s="95" t="s">
        <v>223</v>
      </c>
      <c r="B113" s="96"/>
      <c r="C113" s="7"/>
      <c r="D113" s="7"/>
      <c r="E113" s="7"/>
      <c r="F113" s="7"/>
      <c r="G113" s="7"/>
      <c r="H113" s="7"/>
      <c r="I113" s="7"/>
      <c r="J113" s="7"/>
      <c r="K113" s="7"/>
      <c r="L113" s="7"/>
      <c r="M113" s="7"/>
      <c r="N113" s="7"/>
      <c r="O113" s="7"/>
      <c r="P113" s="7"/>
      <c r="Q113" s="7"/>
      <c r="R113" s="7"/>
      <c r="S113" s="35">
        <f t="shared" si="1"/>
        <v>0</v>
      </c>
    </row>
    <row r="114" spans="1:19" x14ac:dyDescent="0.3">
      <c r="A114" s="105"/>
      <c r="B114" s="98" t="s">
        <v>240</v>
      </c>
      <c r="C114" s="18"/>
      <c r="D114" s="18"/>
      <c r="E114" s="18"/>
      <c r="F114" s="18"/>
      <c r="G114" s="18"/>
      <c r="H114" s="18"/>
      <c r="I114" s="18"/>
      <c r="J114" s="18"/>
      <c r="K114" s="18"/>
      <c r="L114" s="18"/>
      <c r="M114" s="18"/>
      <c r="N114" s="18"/>
      <c r="O114" s="18"/>
      <c r="P114" s="18"/>
      <c r="Q114" s="18"/>
      <c r="R114" s="18"/>
      <c r="S114" s="43">
        <f t="shared" si="1"/>
        <v>0</v>
      </c>
    </row>
    <row r="115" spans="1:19" x14ac:dyDescent="0.3">
      <c r="A115" s="105"/>
      <c r="B115" s="97" t="s">
        <v>241</v>
      </c>
      <c r="C115" s="18">
        <v>257.66860865074239</v>
      </c>
      <c r="D115" s="18">
        <v>131.84610338557502</v>
      </c>
      <c r="E115" s="18">
        <v>67.807571981217393</v>
      </c>
      <c r="F115" s="18">
        <v>80.335316545454532</v>
      </c>
      <c r="G115" s="18">
        <v>0</v>
      </c>
      <c r="H115" s="18">
        <v>57.719438815789474</v>
      </c>
      <c r="I115" s="18">
        <v>34.467195141428569</v>
      </c>
      <c r="J115" s="18">
        <v>197.59962885682575</v>
      </c>
      <c r="K115" s="18">
        <v>377.06478116197184</v>
      </c>
      <c r="L115" s="18">
        <v>75.759367943787879</v>
      </c>
      <c r="M115" s="18">
        <v>75.365239886734699</v>
      </c>
      <c r="N115" s="18">
        <v>49.267420574886536</v>
      </c>
      <c r="O115" s="18">
        <v>37.558217040169133</v>
      </c>
      <c r="P115" s="18">
        <v>158.28586674803336</v>
      </c>
      <c r="Q115" s="18"/>
      <c r="R115" s="18">
        <v>82.517441441441449</v>
      </c>
      <c r="S115" s="43">
        <f t="shared" si="1"/>
        <v>127.10375849746656</v>
      </c>
    </row>
    <row r="116" spans="1:19" x14ac:dyDescent="0.3">
      <c r="A116" s="105"/>
      <c r="B116" s="97" t="s">
        <v>242</v>
      </c>
      <c r="C116" s="18">
        <v>4940.2543576500966</v>
      </c>
      <c r="D116" s="18">
        <v>3501.2729044834305</v>
      </c>
      <c r="E116" s="18">
        <v>2058.782608695652</v>
      </c>
      <c r="F116" s="18">
        <v>3877.4125874125875</v>
      </c>
      <c r="G116" s="18">
        <v>1882.8171206225682</v>
      </c>
      <c r="H116" s="18">
        <v>5243.7171052631584</v>
      </c>
      <c r="I116" s="18">
        <v>3219.0357142857142</v>
      </c>
      <c r="J116" s="18">
        <v>5512.9744728079913</v>
      </c>
      <c r="K116" s="18">
        <v>5238.0088028169012</v>
      </c>
      <c r="L116" s="18">
        <v>2769.535984848485</v>
      </c>
      <c r="M116" s="18">
        <v>4217</v>
      </c>
      <c r="N116" s="18">
        <v>1775.7095310136158</v>
      </c>
      <c r="O116" s="18">
        <v>1957.6892177589853</v>
      </c>
      <c r="P116" s="18">
        <v>2203.400476758045</v>
      </c>
      <c r="Q116" s="18"/>
      <c r="R116" s="18">
        <v>4277.2329472329475</v>
      </c>
      <c r="S116" s="43">
        <f t="shared" si="1"/>
        <v>3708.997246251563</v>
      </c>
    </row>
    <row r="117" spans="1:19" x14ac:dyDescent="0.3">
      <c r="A117" s="105"/>
      <c r="B117" s="97" t="s">
        <v>243</v>
      </c>
      <c r="C117" s="18">
        <v>265.3602089089735</v>
      </c>
      <c r="D117" s="18">
        <v>1401.9051079954777</v>
      </c>
      <c r="E117" s="18">
        <v>380.83164781252179</v>
      </c>
      <c r="F117" s="18">
        <v>191.04694835664333</v>
      </c>
      <c r="G117" s="18">
        <v>0</v>
      </c>
      <c r="H117" s="18">
        <v>240.49766173245612</v>
      </c>
      <c r="I117" s="18">
        <v>130.88435016428571</v>
      </c>
      <c r="J117" s="18">
        <v>44.633249500554932</v>
      </c>
      <c r="K117" s="18">
        <v>295.35100352112676</v>
      </c>
      <c r="L117" s="18">
        <v>1207.5001292315151</v>
      </c>
      <c r="M117" s="18">
        <v>2.7707808781887753</v>
      </c>
      <c r="N117" s="18">
        <v>174.07821936459908</v>
      </c>
      <c r="O117" s="18">
        <v>74.217067975687101</v>
      </c>
      <c r="P117" s="18">
        <v>0</v>
      </c>
      <c r="Q117" s="18"/>
      <c r="R117" s="18">
        <v>183.78884684684684</v>
      </c>
      <c r="S117" s="43">
        <f t="shared" si="1"/>
        <v>342.82132577365456</v>
      </c>
    </row>
    <row r="118" spans="1:19" x14ac:dyDescent="0.3">
      <c r="A118" s="105"/>
      <c r="B118" s="106" t="s">
        <v>244</v>
      </c>
      <c r="C118" s="18"/>
      <c r="D118" s="18"/>
      <c r="E118" s="18"/>
      <c r="F118" s="18"/>
      <c r="G118" s="18"/>
      <c r="H118" s="18"/>
      <c r="I118" s="18"/>
      <c r="J118" s="18"/>
      <c r="K118" s="18"/>
      <c r="L118" s="18"/>
      <c r="M118" s="18"/>
      <c r="N118" s="18"/>
      <c r="O118" s="18"/>
      <c r="P118" s="18"/>
      <c r="Q118" s="18"/>
      <c r="R118" s="18"/>
      <c r="S118" s="43">
        <f t="shared" si="1"/>
        <v>0</v>
      </c>
    </row>
    <row r="119" spans="1:19" x14ac:dyDescent="0.3">
      <c r="A119" s="105"/>
      <c r="B119" s="97" t="s">
        <v>241</v>
      </c>
      <c r="C119" s="18">
        <v>0</v>
      </c>
      <c r="D119" s="18">
        <v>0</v>
      </c>
      <c r="E119" s="18">
        <v>0</v>
      </c>
      <c r="F119" s="18">
        <v>0</v>
      </c>
      <c r="G119" s="18">
        <v>0</v>
      </c>
      <c r="H119" s="18">
        <v>0</v>
      </c>
      <c r="I119" s="18">
        <v>0</v>
      </c>
      <c r="J119" s="18">
        <v>0</v>
      </c>
      <c r="K119" s="18">
        <v>0</v>
      </c>
      <c r="L119" s="18">
        <v>0</v>
      </c>
      <c r="M119" s="18">
        <v>1.1896437563775506</v>
      </c>
      <c r="N119" s="18">
        <v>2.8674735249621786</v>
      </c>
      <c r="O119" s="18">
        <v>0</v>
      </c>
      <c r="P119" s="18">
        <v>0</v>
      </c>
      <c r="Q119" s="18"/>
      <c r="R119" s="18">
        <v>0</v>
      </c>
      <c r="S119" s="43">
        <f t="shared" si="1"/>
        <v>0.18991223123942044</v>
      </c>
    </row>
    <row r="120" spans="1:19" x14ac:dyDescent="0.3">
      <c r="A120" s="105"/>
      <c r="B120" s="97" t="s">
        <v>242</v>
      </c>
      <c r="C120" s="18">
        <v>2203.9089735313105</v>
      </c>
      <c r="D120" s="18">
        <v>170</v>
      </c>
      <c r="E120" s="18">
        <v>0</v>
      </c>
      <c r="F120" s="18">
        <v>193.00699300699301</v>
      </c>
      <c r="G120" s="18">
        <v>3852.6919584954603</v>
      </c>
      <c r="H120" s="18">
        <v>0</v>
      </c>
      <c r="I120" s="18">
        <v>671.21428571428567</v>
      </c>
      <c r="J120" s="18">
        <v>0</v>
      </c>
      <c r="K120" s="18">
        <v>90</v>
      </c>
      <c r="L120" s="18">
        <v>278.43181818181819</v>
      </c>
      <c r="M120" s="18">
        <v>263.54336734693879</v>
      </c>
      <c r="N120" s="18">
        <v>1993.2829046898639</v>
      </c>
      <c r="O120" s="18">
        <v>1609.2621564482029</v>
      </c>
      <c r="P120" s="18">
        <v>3800</v>
      </c>
      <c r="Q120" s="18"/>
      <c r="R120" s="18">
        <v>0</v>
      </c>
      <c r="S120" s="43">
        <f t="shared" si="1"/>
        <v>1274.258219642189</v>
      </c>
    </row>
    <row r="121" spans="1:19" x14ac:dyDescent="0.3">
      <c r="A121" s="105"/>
      <c r="B121" s="97" t="s">
        <v>243</v>
      </c>
      <c r="C121" s="18">
        <v>0</v>
      </c>
      <c r="D121" s="18">
        <v>359.53670175438594</v>
      </c>
      <c r="E121" s="18">
        <v>0</v>
      </c>
      <c r="F121" s="18">
        <v>0</v>
      </c>
      <c r="G121" s="18">
        <v>0</v>
      </c>
      <c r="H121" s="18">
        <v>34.981478070175442</v>
      </c>
      <c r="I121" s="18">
        <v>110.83568633714285</v>
      </c>
      <c r="J121" s="18">
        <v>0</v>
      </c>
      <c r="K121" s="18">
        <v>0</v>
      </c>
      <c r="L121" s="18">
        <v>166.80961749090909</v>
      </c>
      <c r="M121" s="18">
        <v>70.607997580102037</v>
      </c>
      <c r="N121" s="18">
        <v>79.484771860816949</v>
      </c>
      <c r="O121" s="18">
        <v>80.522958357293874</v>
      </c>
      <c r="P121" s="18">
        <v>543.72819086722279</v>
      </c>
      <c r="Q121" s="18"/>
      <c r="R121" s="18">
        <v>0</v>
      </c>
      <c r="S121" s="43">
        <f t="shared" si="1"/>
        <v>108.36312282793068</v>
      </c>
    </row>
    <row r="122" spans="1:19" x14ac:dyDescent="0.3">
      <c r="A122" s="105"/>
      <c r="B122" s="98" t="s">
        <v>245</v>
      </c>
      <c r="C122" s="18"/>
      <c r="D122" s="18"/>
      <c r="E122" s="18"/>
      <c r="F122" s="18"/>
      <c r="G122" s="18"/>
      <c r="H122" s="18"/>
      <c r="I122" s="18"/>
      <c r="J122" s="18"/>
      <c r="K122" s="18"/>
      <c r="L122" s="18"/>
      <c r="M122" s="18"/>
      <c r="N122" s="18"/>
      <c r="O122" s="18"/>
      <c r="P122" s="18"/>
      <c r="Q122" s="18"/>
      <c r="R122" s="18"/>
      <c r="S122" s="43">
        <f t="shared" si="1"/>
        <v>0</v>
      </c>
    </row>
    <row r="123" spans="1:19" x14ac:dyDescent="0.3">
      <c r="A123" s="105"/>
      <c r="B123" s="97" t="s">
        <v>241</v>
      </c>
      <c r="C123" s="18">
        <v>0</v>
      </c>
      <c r="D123" s="18">
        <v>0</v>
      </c>
      <c r="E123" s="18">
        <v>0</v>
      </c>
      <c r="F123" s="18">
        <v>0</v>
      </c>
      <c r="G123" s="18">
        <v>0</v>
      </c>
      <c r="H123" s="18">
        <v>0</v>
      </c>
      <c r="I123" s="18">
        <v>0</v>
      </c>
      <c r="J123" s="18">
        <v>0</v>
      </c>
      <c r="K123" s="18">
        <v>0</v>
      </c>
      <c r="L123" s="18">
        <v>0</v>
      </c>
      <c r="M123" s="18">
        <v>0</v>
      </c>
      <c r="N123" s="18">
        <v>0</v>
      </c>
      <c r="O123" s="18">
        <v>0</v>
      </c>
      <c r="P123" s="18">
        <v>0</v>
      </c>
      <c r="Q123" s="18"/>
      <c r="R123" s="18">
        <v>0</v>
      </c>
      <c r="S123" s="43">
        <f t="shared" si="1"/>
        <v>0</v>
      </c>
    </row>
    <row r="124" spans="1:19" x14ac:dyDescent="0.3">
      <c r="A124" s="105"/>
      <c r="B124" s="97" t="s">
        <v>242</v>
      </c>
      <c r="C124" s="18">
        <v>2881.500322788896</v>
      </c>
      <c r="D124" s="18">
        <v>0</v>
      </c>
      <c r="E124" s="18">
        <v>82.017391304347825</v>
      </c>
      <c r="F124" s="18">
        <v>45.734265734265733</v>
      </c>
      <c r="G124" s="18">
        <v>756</v>
      </c>
      <c r="H124" s="18">
        <v>0</v>
      </c>
      <c r="I124" s="18">
        <v>0</v>
      </c>
      <c r="J124" s="18">
        <v>989.18756936736963</v>
      </c>
      <c r="K124" s="18">
        <v>268.9401408450704</v>
      </c>
      <c r="L124" s="18">
        <v>0</v>
      </c>
      <c r="M124" s="18">
        <v>480</v>
      </c>
      <c r="N124" s="18">
        <v>0</v>
      </c>
      <c r="O124" s="18">
        <v>0</v>
      </c>
      <c r="P124" s="18">
        <v>32.789034564958286</v>
      </c>
      <c r="Q124" s="18"/>
      <c r="R124" s="18">
        <v>0</v>
      </c>
      <c r="S124" s="43">
        <f t="shared" si="1"/>
        <v>700.08594095905073</v>
      </c>
    </row>
    <row r="125" spans="1:19" x14ac:dyDescent="0.3">
      <c r="A125" s="105"/>
      <c r="B125" s="97" t="s">
        <v>243</v>
      </c>
      <c r="C125" s="18">
        <v>0</v>
      </c>
      <c r="D125" s="18">
        <v>0</v>
      </c>
      <c r="E125" s="18">
        <v>0</v>
      </c>
      <c r="F125" s="18">
        <v>0</v>
      </c>
      <c r="G125" s="18">
        <v>0</v>
      </c>
      <c r="H125" s="18">
        <v>0</v>
      </c>
      <c r="I125" s="18">
        <v>0</v>
      </c>
      <c r="J125" s="18">
        <v>412.0992259711432</v>
      </c>
      <c r="K125" s="18">
        <v>0</v>
      </c>
      <c r="L125" s="18">
        <v>0</v>
      </c>
      <c r="M125" s="18">
        <v>0</v>
      </c>
      <c r="N125" s="18">
        <v>0</v>
      </c>
      <c r="O125" s="18">
        <v>0</v>
      </c>
      <c r="P125" s="18">
        <v>0</v>
      </c>
      <c r="Q125" s="18"/>
      <c r="R125" s="18">
        <v>0</v>
      </c>
      <c r="S125" s="43">
        <f t="shared" si="1"/>
        <v>28.464259660324551</v>
      </c>
    </row>
    <row r="126" spans="1:19" x14ac:dyDescent="0.3">
      <c r="A126" s="105"/>
      <c r="B126" s="107" t="s">
        <v>246</v>
      </c>
      <c r="C126" s="19">
        <v>10548.692471530019</v>
      </c>
      <c r="D126" s="19">
        <v>5564.5608176188689</v>
      </c>
      <c r="E126" s="19">
        <v>2589.4392197937386</v>
      </c>
      <c r="F126" s="19">
        <v>4387.5361110559443</v>
      </c>
      <c r="G126" s="19">
        <v>6491.5090791180282</v>
      </c>
      <c r="H126" s="19">
        <v>5576.9156838815798</v>
      </c>
      <c r="I126" s="19">
        <v>4166.4372316428571</v>
      </c>
      <c r="J126" s="19">
        <v>7156.4941465038837</v>
      </c>
      <c r="K126" s="19">
        <v>6269.36472834507</v>
      </c>
      <c r="L126" s="19">
        <v>4498.036917696515</v>
      </c>
      <c r="M126" s="19">
        <v>5110.4770294483415</v>
      </c>
      <c r="N126" s="19">
        <v>4074.6903210287446</v>
      </c>
      <c r="O126" s="19">
        <v>3759.2496175803381</v>
      </c>
      <c r="P126" s="19">
        <v>6738.2035689382601</v>
      </c>
      <c r="Q126" s="19"/>
      <c r="R126" s="19">
        <v>4543.5392355212362</v>
      </c>
      <c r="S126" s="43">
        <f t="shared" si="1"/>
        <v>6290.2837858434168</v>
      </c>
    </row>
    <row r="127" spans="1:19" x14ac:dyDescent="0.3">
      <c r="A127" s="105"/>
      <c r="B127" s="108" t="s">
        <v>247</v>
      </c>
      <c r="C127" s="20">
        <v>3.51623082384334</v>
      </c>
      <c r="D127" s="20">
        <v>1.8548536058729563</v>
      </c>
      <c r="E127" s="20">
        <v>0.86314640659791286</v>
      </c>
      <c r="F127" s="20">
        <v>1.4625120370186482</v>
      </c>
      <c r="G127" s="20">
        <v>2.1638363597060093</v>
      </c>
      <c r="H127" s="20">
        <v>1.8589718946271931</v>
      </c>
      <c r="I127" s="20">
        <v>1.3888124105476189</v>
      </c>
      <c r="J127" s="20">
        <v>2.385498048834628</v>
      </c>
      <c r="K127" s="20">
        <v>2.0897882427816898</v>
      </c>
      <c r="L127" s="20">
        <v>1.4993456392321718</v>
      </c>
      <c r="M127" s="20">
        <v>1.7034923431494471</v>
      </c>
      <c r="N127" s="20">
        <v>1.3582301070095815</v>
      </c>
      <c r="O127" s="20">
        <v>1.2530832058601127</v>
      </c>
      <c r="P127" s="20">
        <v>2.2460678563127532</v>
      </c>
      <c r="Q127" s="20"/>
      <c r="R127" s="20">
        <v>1.5145130785070786</v>
      </c>
      <c r="S127" s="43">
        <f t="shared" si="1"/>
        <v>2.0967612619478055</v>
      </c>
    </row>
    <row r="128" spans="1:19" ht="17.25" thickBot="1" x14ac:dyDescent="0.35">
      <c r="A128" s="89"/>
      <c r="B128" s="108" t="s">
        <v>248</v>
      </c>
      <c r="C128" s="21">
        <v>93.427727788920294</v>
      </c>
      <c r="D128" s="21">
        <v>97.040366423748864</v>
      </c>
      <c r="E128" s="21">
        <v>106.33811855677112</v>
      </c>
      <c r="F128" s="21">
        <v>25.785354440662914</v>
      </c>
      <c r="G128" s="21">
        <v>79.513118216328834</v>
      </c>
      <c r="H128" s="21">
        <v>50.412734804237679</v>
      </c>
      <c r="I128" s="21">
        <v>66.59848893569162</v>
      </c>
      <c r="J128" s="21">
        <v>42.765661451634507</v>
      </c>
      <c r="K128" s="21">
        <v>46.184911264090417</v>
      </c>
      <c r="L128" s="21">
        <v>31.952095268556935</v>
      </c>
      <c r="M128" s="21">
        <v>61.632106036830677</v>
      </c>
      <c r="N128" s="21">
        <v>41.597649892460417</v>
      </c>
      <c r="O128" s="21">
        <v>39.425565019097384</v>
      </c>
      <c r="P128" s="21">
        <v>41.10035674018588</v>
      </c>
      <c r="Q128" s="21"/>
      <c r="R128" s="21">
        <v>68.200962517685483</v>
      </c>
      <c r="S128" s="43">
        <f t="shared" si="1"/>
        <v>69.363402940227502</v>
      </c>
    </row>
    <row r="129" spans="1:19" x14ac:dyDescent="0.3">
      <c r="A129" s="89"/>
      <c r="B129" s="108"/>
      <c r="C129" s="17"/>
      <c r="D129" s="17"/>
      <c r="E129" s="17"/>
      <c r="F129" s="17"/>
      <c r="G129" s="17"/>
      <c r="H129" s="17"/>
      <c r="I129" s="17"/>
      <c r="J129" s="17"/>
      <c r="K129" s="17"/>
      <c r="L129" s="17"/>
      <c r="M129" s="17"/>
      <c r="N129" s="17"/>
      <c r="O129" s="17"/>
      <c r="P129" s="17"/>
      <c r="Q129" s="17"/>
      <c r="R129" s="17"/>
      <c r="S129" s="43">
        <f t="shared" si="1"/>
        <v>0</v>
      </c>
    </row>
    <row r="130" spans="1:19" x14ac:dyDescent="0.3">
      <c r="A130" s="95" t="s">
        <v>732</v>
      </c>
      <c r="B130" s="108"/>
      <c r="C130" s="17"/>
      <c r="D130" s="17"/>
      <c r="E130" s="17"/>
      <c r="F130" s="17"/>
      <c r="G130" s="17"/>
      <c r="H130" s="17"/>
      <c r="I130" s="17"/>
      <c r="J130" s="17"/>
      <c r="K130" s="17"/>
      <c r="L130" s="17"/>
      <c r="M130" s="17"/>
      <c r="N130" s="17"/>
      <c r="O130" s="17"/>
      <c r="P130" s="17"/>
      <c r="Q130" s="17"/>
      <c r="R130" s="17"/>
      <c r="S130" s="43">
        <f t="shared" si="1"/>
        <v>0</v>
      </c>
    </row>
    <row r="131" spans="1:19" x14ac:dyDescent="0.3">
      <c r="A131" s="89"/>
      <c r="B131" s="98" t="s">
        <v>240</v>
      </c>
      <c r="C131" s="17"/>
      <c r="D131" s="17"/>
      <c r="E131" s="17"/>
      <c r="F131" s="17"/>
      <c r="G131" s="17"/>
      <c r="H131" s="17"/>
      <c r="I131" s="17"/>
      <c r="J131" s="17"/>
      <c r="K131" s="17"/>
      <c r="L131" s="17"/>
      <c r="M131" s="17"/>
      <c r="N131" s="17"/>
      <c r="O131" s="17"/>
      <c r="P131" s="17"/>
      <c r="Q131" s="17"/>
      <c r="R131" s="17"/>
      <c r="S131" s="43">
        <f t="shared" si="1"/>
        <v>0</v>
      </c>
    </row>
    <row r="132" spans="1:19" x14ac:dyDescent="0.3">
      <c r="A132" s="89"/>
      <c r="B132" s="97" t="s">
        <v>241</v>
      </c>
      <c r="C132" s="17">
        <v>35.523408650742411</v>
      </c>
      <c r="D132" s="17">
        <v>31.038685785575041</v>
      </c>
      <c r="E132" s="17">
        <v>20.023733021217392</v>
      </c>
      <c r="F132" s="17">
        <v>24.830529545454542</v>
      </c>
      <c r="G132" s="17">
        <v>0</v>
      </c>
      <c r="H132" s="17">
        <v>5.9358388157894737</v>
      </c>
      <c r="I132" s="17">
        <v>3.2503287214285717</v>
      </c>
      <c r="J132" s="17">
        <v>58.474028856825754</v>
      </c>
      <c r="K132" s="17">
        <v>72.464881161971832</v>
      </c>
      <c r="L132" s="17">
        <v>26.906542403787881</v>
      </c>
      <c r="M132" s="17">
        <v>16.179155086734692</v>
      </c>
      <c r="N132" s="17">
        <v>8.6024205748865352</v>
      </c>
      <c r="O132" s="17">
        <v>6.4756270401691349</v>
      </c>
      <c r="P132" s="17">
        <v>63.667914748033368</v>
      </c>
      <c r="Q132" s="17"/>
      <c r="R132" s="17">
        <v>5.561441441441441</v>
      </c>
      <c r="S132" s="43">
        <f t="shared" si="1"/>
        <v>26.282871609114679</v>
      </c>
    </row>
    <row r="133" spans="1:19" x14ac:dyDescent="0.3">
      <c r="A133" s="89"/>
      <c r="B133" s="97" t="s">
        <v>242</v>
      </c>
      <c r="C133" s="17">
        <v>494.25435765009684</v>
      </c>
      <c r="D133" s="17">
        <v>585.27290448343069</v>
      </c>
      <c r="E133" s="17">
        <v>415.78260869565219</v>
      </c>
      <c r="F133" s="17">
        <v>1337.4125874125873</v>
      </c>
      <c r="G133" s="17">
        <v>5.817120622568094</v>
      </c>
      <c r="H133" s="17">
        <v>763.71710526315792</v>
      </c>
      <c r="I133" s="17">
        <v>98.035714285714278</v>
      </c>
      <c r="J133" s="17">
        <v>1822.9744728079911</v>
      </c>
      <c r="K133" s="17">
        <v>1465.0088028169014</v>
      </c>
      <c r="L133" s="17">
        <v>314.53598484848487</v>
      </c>
      <c r="M133" s="17">
        <v>0</v>
      </c>
      <c r="N133" s="17">
        <v>371.70953101361579</v>
      </c>
      <c r="O133" s="17">
        <v>83.689217758985208</v>
      </c>
      <c r="P133" s="17">
        <v>2136.400476758045</v>
      </c>
      <c r="Q133" s="17"/>
      <c r="R133" s="17">
        <v>1197.2329472329473</v>
      </c>
      <c r="S133" s="43">
        <f t="shared" si="1"/>
        <v>694.93268370359658</v>
      </c>
    </row>
    <row r="134" spans="1:19" x14ac:dyDescent="0.3">
      <c r="A134" s="89"/>
      <c r="B134" s="97" t="s">
        <v>243</v>
      </c>
      <c r="C134" s="17">
        <v>36.583808908973531</v>
      </c>
      <c r="D134" s="17">
        <v>330.03093023547757</v>
      </c>
      <c r="E134" s="17">
        <v>112.46046745252175</v>
      </c>
      <c r="F134" s="17">
        <v>59.049955856643351</v>
      </c>
      <c r="G134" s="17">
        <v>0</v>
      </c>
      <c r="H134" s="17">
        <v>24.732661732456137</v>
      </c>
      <c r="I134" s="17">
        <v>12.342668464285714</v>
      </c>
      <c r="J134" s="17">
        <v>13.207949500554937</v>
      </c>
      <c r="K134" s="17">
        <v>56.76100352112676</v>
      </c>
      <c r="L134" s="17">
        <v>428.85327995151516</v>
      </c>
      <c r="M134" s="17">
        <v>0.5948218781887753</v>
      </c>
      <c r="N134" s="17">
        <v>30.395219364599097</v>
      </c>
      <c r="O134" s="17">
        <v>12.796189225687105</v>
      </c>
      <c r="P134" s="17">
        <v>0</v>
      </c>
      <c r="Q134" s="17"/>
      <c r="R134" s="17">
        <v>12.386846846846847</v>
      </c>
      <c r="S134" s="43">
        <f t="shared" ref="S134:S143" si="2">SUMPRODUCT(C134:R134,$C$87:$R$87)/SUM($C$87:$R$87)</f>
        <v>75.742740823054106</v>
      </c>
    </row>
    <row r="135" spans="1:19" x14ac:dyDescent="0.3">
      <c r="A135" s="89"/>
      <c r="B135" s="98" t="s">
        <v>244</v>
      </c>
      <c r="C135" s="17"/>
      <c r="D135" s="17"/>
      <c r="E135" s="17"/>
      <c r="F135" s="17"/>
      <c r="G135" s="17"/>
      <c r="H135" s="17"/>
      <c r="I135" s="17"/>
      <c r="J135" s="17"/>
      <c r="K135" s="17"/>
      <c r="L135" s="17"/>
      <c r="M135" s="17"/>
      <c r="N135" s="17"/>
      <c r="O135" s="17"/>
      <c r="P135" s="17"/>
      <c r="Q135" s="17"/>
      <c r="R135" s="17"/>
      <c r="S135" s="43">
        <f t="shared" si="2"/>
        <v>0</v>
      </c>
    </row>
    <row r="136" spans="1:19" x14ac:dyDescent="0.3">
      <c r="A136" s="89"/>
      <c r="B136" s="97" t="s">
        <v>241</v>
      </c>
      <c r="C136" s="17">
        <v>0</v>
      </c>
      <c r="D136" s="17">
        <v>0</v>
      </c>
      <c r="E136" s="17">
        <v>0</v>
      </c>
      <c r="F136" s="17">
        <v>0</v>
      </c>
      <c r="G136" s="17">
        <v>0</v>
      </c>
      <c r="H136" s="17">
        <v>0</v>
      </c>
      <c r="I136" s="17">
        <v>0</v>
      </c>
      <c r="J136" s="17">
        <v>0</v>
      </c>
      <c r="K136" s="17">
        <v>0</v>
      </c>
      <c r="L136" s="17">
        <v>0</v>
      </c>
      <c r="M136" s="17">
        <v>1.1896437563775506</v>
      </c>
      <c r="N136" s="17">
        <v>2.8674735249621786</v>
      </c>
      <c r="O136" s="17">
        <v>0</v>
      </c>
      <c r="P136" s="17">
        <v>0</v>
      </c>
      <c r="Q136" s="17"/>
      <c r="R136" s="17">
        <v>0</v>
      </c>
      <c r="S136" s="43">
        <f t="shared" si="2"/>
        <v>0.18991223123942044</v>
      </c>
    </row>
    <row r="137" spans="1:19" x14ac:dyDescent="0.3">
      <c r="A137" s="89"/>
      <c r="B137" s="97" t="s">
        <v>242</v>
      </c>
      <c r="C137" s="17">
        <v>608.90897353131049</v>
      </c>
      <c r="D137" s="17">
        <v>0</v>
      </c>
      <c r="E137" s="17">
        <v>0</v>
      </c>
      <c r="F137" s="17">
        <v>118.006993006993</v>
      </c>
      <c r="G137" s="17">
        <v>359.69195849546048</v>
      </c>
      <c r="H137" s="17">
        <v>0</v>
      </c>
      <c r="I137" s="17">
        <v>78.214285714285708</v>
      </c>
      <c r="J137" s="17">
        <v>0</v>
      </c>
      <c r="K137" s="17">
        <v>0</v>
      </c>
      <c r="L137" s="17">
        <v>134.43181818181819</v>
      </c>
      <c r="M137" s="17">
        <v>1.5433673469387754</v>
      </c>
      <c r="N137" s="17">
        <v>113.28290468986386</v>
      </c>
      <c r="O137" s="17">
        <v>592.26215644820297</v>
      </c>
      <c r="P137" s="17">
        <v>0</v>
      </c>
      <c r="Q137" s="17"/>
      <c r="R137" s="17">
        <v>0</v>
      </c>
      <c r="S137" s="43">
        <f t="shared" si="2"/>
        <v>175.00495793842859</v>
      </c>
    </row>
    <row r="138" spans="1:19" x14ac:dyDescent="0.3">
      <c r="A138" s="89"/>
      <c r="B138" s="97" t="s">
        <v>243</v>
      </c>
      <c r="C138" s="17">
        <v>0</v>
      </c>
      <c r="D138" s="17">
        <v>84.640701754385958</v>
      </c>
      <c r="E138" s="17">
        <v>0</v>
      </c>
      <c r="F138" s="17">
        <v>0</v>
      </c>
      <c r="G138" s="17">
        <v>0</v>
      </c>
      <c r="H138" s="17">
        <v>3.5974780701754385</v>
      </c>
      <c r="I138" s="17">
        <v>10.452037457142856</v>
      </c>
      <c r="J138" s="17">
        <v>0</v>
      </c>
      <c r="K138" s="17">
        <v>0</v>
      </c>
      <c r="L138" s="17">
        <v>59.243763090909091</v>
      </c>
      <c r="M138" s="17">
        <v>15.157886380102038</v>
      </c>
      <c r="N138" s="17">
        <v>13.878571860816946</v>
      </c>
      <c r="O138" s="17">
        <v>13.88342385729387</v>
      </c>
      <c r="P138" s="17">
        <v>218.70581886722286</v>
      </c>
      <c r="Q138" s="17"/>
      <c r="R138" s="17">
        <v>0</v>
      </c>
      <c r="S138" s="43">
        <f t="shared" si="2"/>
        <v>30.776058107892332</v>
      </c>
    </row>
    <row r="139" spans="1:19" x14ac:dyDescent="0.3">
      <c r="A139" s="89"/>
      <c r="B139" s="109" t="s">
        <v>245</v>
      </c>
      <c r="C139" s="17"/>
      <c r="D139" s="17"/>
      <c r="E139" s="17"/>
      <c r="F139" s="17"/>
      <c r="G139" s="17"/>
      <c r="H139" s="17"/>
      <c r="I139" s="17"/>
      <c r="J139" s="17"/>
      <c r="K139" s="17"/>
      <c r="L139" s="17"/>
      <c r="M139" s="17"/>
      <c r="N139" s="17"/>
      <c r="O139" s="17"/>
      <c r="P139" s="17"/>
      <c r="Q139" s="17"/>
      <c r="R139" s="17"/>
      <c r="S139" s="43">
        <f t="shared" si="2"/>
        <v>0</v>
      </c>
    </row>
    <row r="140" spans="1:19" x14ac:dyDescent="0.3">
      <c r="A140" s="89"/>
      <c r="B140" s="104" t="s">
        <v>241</v>
      </c>
      <c r="C140" s="17">
        <v>0</v>
      </c>
      <c r="D140" s="17">
        <v>0</v>
      </c>
      <c r="E140" s="17">
        <v>0</v>
      </c>
      <c r="F140" s="17">
        <v>0</v>
      </c>
      <c r="G140" s="17">
        <v>0</v>
      </c>
      <c r="H140" s="17">
        <v>0</v>
      </c>
      <c r="I140" s="17">
        <v>0</v>
      </c>
      <c r="J140" s="17">
        <v>0</v>
      </c>
      <c r="K140" s="17">
        <v>0</v>
      </c>
      <c r="L140" s="17">
        <v>0</v>
      </c>
      <c r="M140" s="17">
        <v>0</v>
      </c>
      <c r="N140" s="17">
        <v>0</v>
      </c>
      <c r="O140" s="17">
        <v>0</v>
      </c>
      <c r="P140" s="17">
        <v>0</v>
      </c>
      <c r="Q140" s="17"/>
      <c r="R140" s="17">
        <v>0</v>
      </c>
      <c r="S140" s="43">
        <f t="shared" si="2"/>
        <v>0</v>
      </c>
    </row>
    <row r="141" spans="1:19" x14ac:dyDescent="0.3">
      <c r="A141" s="89"/>
      <c r="B141" s="104" t="s">
        <v>242</v>
      </c>
      <c r="C141" s="17">
        <v>125.50032278889606</v>
      </c>
      <c r="D141" s="17">
        <v>0</v>
      </c>
      <c r="E141" s="17">
        <v>82.017391304347825</v>
      </c>
      <c r="F141" s="17">
        <v>15.734265734265733</v>
      </c>
      <c r="G141" s="17">
        <v>0</v>
      </c>
      <c r="H141" s="17">
        <v>0</v>
      </c>
      <c r="I141" s="17">
        <v>0</v>
      </c>
      <c r="J141" s="17">
        <v>56.187569367369591</v>
      </c>
      <c r="K141" s="17">
        <v>12.940140845070424</v>
      </c>
      <c r="L141" s="17">
        <v>0</v>
      </c>
      <c r="M141" s="17">
        <v>0</v>
      </c>
      <c r="N141" s="17">
        <v>0</v>
      </c>
      <c r="O141" s="17">
        <v>0</v>
      </c>
      <c r="P141" s="17">
        <v>2.7890345649582837</v>
      </c>
      <c r="Q141" s="17"/>
      <c r="R141" s="17">
        <v>0</v>
      </c>
      <c r="S141" s="43">
        <f t="shared" si="2"/>
        <v>30.025311642089815</v>
      </c>
    </row>
    <row r="142" spans="1:19" x14ac:dyDescent="0.3">
      <c r="A142" s="89"/>
      <c r="B142" s="104" t="s">
        <v>243</v>
      </c>
      <c r="C142" s="17">
        <v>0</v>
      </c>
      <c r="D142" s="17">
        <v>0</v>
      </c>
      <c r="E142" s="17">
        <v>0</v>
      </c>
      <c r="F142" s="17">
        <v>0</v>
      </c>
      <c r="G142" s="17">
        <v>0</v>
      </c>
      <c r="H142" s="17">
        <v>0</v>
      </c>
      <c r="I142" s="17">
        <v>0</v>
      </c>
      <c r="J142" s="17">
        <v>121.94912597114318</v>
      </c>
      <c r="K142" s="17">
        <v>0</v>
      </c>
      <c r="L142" s="17">
        <v>0</v>
      </c>
      <c r="M142" s="17">
        <v>0</v>
      </c>
      <c r="N142" s="17">
        <v>0</v>
      </c>
      <c r="O142" s="17">
        <v>0</v>
      </c>
      <c r="P142" s="17">
        <v>0</v>
      </c>
      <c r="Q142" s="17"/>
      <c r="R142" s="17">
        <v>0</v>
      </c>
      <c r="S142" s="43">
        <f t="shared" si="2"/>
        <v>8.4231936587896286</v>
      </c>
    </row>
    <row r="143" spans="1:19" ht="17.25" thickBot="1" x14ac:dyDescent="0.35">
      <c r="A143" s="89"/>
      <c r="B143" s="110" t="s">
        <v>733</v>
      </c>
      <c r="C143" s="87">
        <v>1300.7708715300193</v>
      </c>
      <c r="D143" s="87">
        <v>1030.9832222588691</v>
      </c>
      <c r="E143" s="87">
        <v>630.28420047373913</v>
      </c>
      <c r="F143" s="87">
        <v>1555.0343315559442</v>
      </c>
      <c r="G143" s="87">
        <v>365.50907911802858</v>
      </c>
      <c r="H143" s="87">
        <v>797.98308388157886</v>
      </c>
      <c r="I143" s="87">
        <v>202.29503464285713</v>
      </c>
      <c r="J143" s="87">
        <v>2072.7931465038846</v>
      </c>
      <c r="K143" s="87">
        <v>1607.1748283450702</v>
      </c>
      <c r="L143" s="87">
        <v>963.97138847651524</v>
      </c>
      <c r="M143" s="87">
        <v>34.664874448341834</v>
      </c>
      <c r="N143" s="87">
        <v>540.73612102874438</v>
      </c>
      <c r="O143" s="87">
        <v>709.10661433033829</v>
      </c>
      <c r="P143" s="87">
        <v>2421.5632449382597</v>
      </c>
      <c r="Q143" s="87"/>
      <c r="R143" s="87">
        <v>1215.1812355212355</v>
      </c>
      <c r="S143" s="43">
        <f t="shared" si="2"/>
        <v>1041.3777297142051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3CFB-B593-4F44-8E64-638FC6839F82}">
  <sheetPr>
    <tabColor theme="5" tint="9.9978637043366805E-2"/>
  </sheetPr>
  <dimension ref="A1:M95"/>
  <sheetViews>
    <sheetView showGridLines="0" zoomScaleNormal="100" workbookViewId="0">
      <pane xSplit="4" ySplit="8" topLeftCell="E9" activePane="bottomRight" state="frozen"/>
      <selection activeCell="A18" sqref="A18"/>
      <selection pane="topRight" activeCell="A18" sqref="A18"/>
      <selection pane="bottomLeft" activeCell="A18" sqref="A18"/>
      <selection pane="bottomRight" activeCell="E5" sqref="E5"/>
    </sheetView>
  </sheetViews>
  <sheetFormatPr defaultColWidth="8.625" defaultRowHeight="14.25" x14ac:dyDescent="0.2"/>
  <cols>
    <col min="1" max="1" width="5.125" style="115" customWidth="1"/>
    <col min="2" max="2" width="63.875" style="115" customWidth="1"/>
    <col min="3" max="3" width="10.875" style="231" hidden="1" customWidth="1"/>
    <col min="4" max="4" width="17.625" style="231" hidden="1" customWidth="1"/>
    <col min="5" max="5" width="18.625" style="231" bestFit="1" customWidth="1"/>
    <col min="6" max="6" width="5.625" style="133" customWidth="1"/>
    <col min="7" max="7" width="16.125" style="133" hidden="1" customWidth="1"/>
    <col min="8" max="9" width="6.25" style="133" hidden="1" customWidth="1"/>
    <col min="10" max="10" width="20.75" style="133" bestFit="1" customWidth="1"/>
    <col min="11" max="11" width="5.625" style="133" customWidth="1"/>
    <col min="12" max="13" width="14.625" style="133" customWidth="1"/>
    <col min="14" max="16384" width="8.625" style="133"/>
  </cols>
  <sheetData>
    <row r="1" spans="1:13" ht="41.45" customHeight="1" x14ac:dyDescent="0.2"/>
    <row r="2" spans="1:13" ht="16.5" x14ac:dyDescent="0.25">
      <c r="A2" s="134" t="s">
        <v>128</v>
      </c>
    </row>
    <row r="3" spans="1:13" x14ac:dyDescent="0.2">
      <c r="A3" s="115" t="s">
        <v>206</v>
      </c>
    </row>
    <row r="4" spans="1:13" ht="15" x14ac:dyDescent="0.25">
      <c r="B4" s="617"/>
    </row>
    <row r="5" spans="1:13" ht="45.75" x14ac:dyDescent="0.25">
      <c r="B5" s="681" t="s">
        <v>208</v>
      </c>
      <c r="E5" s="352" t="s">
        <v>210</v>
      </c>
      <c r="G5" s="232"/>
      <c r="J5" s="723" t="s">
        <v>211</v>
      </c>
      <c r="K5" s="723"/>
      <c r="L5" s="723"/>
      <c r="M5" s="723"/>
    </row>
    <row r="6" spans="1:13" ht="15" x14ac:dyDescent="0.25">
      <c r="B6" s="233" t="str">
        <f>E5</f>
        <v>Litres de lait produits (standardisés)</v>
      </c>
      <c r="D6" s="235"/>
      <c r="E6" s="234">
        <f>VLOOKUP(B6,Statistiques!$B$14:$E$17,4,FALSE)</f>
        <v>0</v>
      </c>
    </row>
    <row r="7" spans="1:13" ht="15" x14ac:dyDescent="0.25">
      <c r="A7" s="236"/>
      <c r="B7" s="236"/>
      <c r="G7" s="608" t="s">
        <v>565</v>
      </c>
      <c r="H7" s="608"/>
      <c r="I7" s="609"/>
      <c r="J7" s="607" t="s">
        <v>212</v>
      </c>
    </row>
    <row r="8" spans="1:13" ht="45" x14ac:dyDescent="0.25">
      <c r="C8" s="237" t="s">
        <v>563</v>
      </c>
      <c r="D8" s="237" t="s">
        <v>564</v>
      </c>
      <c r="E8" s="708" t="s">
        <v>205</v>
      </c>
      <c r="G8" s="238">
        <v>2019</v>
      </c>
      <c r="H8" s="238">
        <v>2020</v>
      </c>
      <c r="I8" s="610">
        <v>2021</v>
      </c>
      <c r="J8" s="680" t="s">
        <v>213</v>
      </c>
      <c r="L8" s="349" t="s">
        <v>214</v>
      </c>
      <c r="M8" s="239" t="s">
        <v>215</v>
      </c>
    </row>
    <row r="9" spans="1:13" ht="15" x14ac:dyDescent="0.25">
      <c r="A9" s="236" t="s">
        <v>130</v>
      </c>
      <c r="C9" s="240"/>
      <c r="D9" s="241"/>
      <c r="E9" s="242"/>
      <c r="G9" s="168"/>
      <c r="J9" s="198"/>
      <c r="L9" s="198"/>
      <c r="M9" s="198"/>
    </row>
    <row r="10" spans="1:13" x14ac:dyDescent="0.2">
      <c r="B10" s="188" t="s">
        <v>139</v>
      </c>
      <c r="C10" s="295">
        <f>IFERROR('CP Totaux'!C10/$E$6,0)</f>
        <v>0</v>
      </c>
      <c r="D10" s="296">
        <f>IFERROR('CP Totaux'!D10/$E$6,0)</f>
        <v>0</v>
      </c>
      <c r="E10" s="297">
        <f>C10+D10</f>
        <v>0</v>
      </c>
      <c r="F10" s="298"/>
      <c r="G10" s="295">
        <f>INDEX('2019Litre'!$B$3:$S$131,MATCH($B10,'2019Litre'!$B$3:$B$131,0),MATCH("Weighted Average",'2019Litre'!$B$3:$S$3,0))</f>
        <v>0.43131997124470334</v>
      </c>
      <c r="H10" s="299">
        <f>INDEX('2020Litre'!$B$3:$S$131,MATCH($B10,'2020Litre'!$B$3:$B$131,0),MATCH("Weighted Average",'2020Litre'!$B$3:$S$3,0))</f>
        <v>0.43631679110640709</v>
      </c>
      <c r="I10" s="299">
        <f>INDEX('2021Litre'!$B$3:$S$131,MATCH($B10,'2021Litre'!$B$3:$B$131,0),MATCH("Weighted Average",'2021Litre'!$B$3:$S$3,0))</f>
        <v>0.47747416224403383</v>
      </c>
      <c r="J10" s="300">
        <f>AVERAGE(G10:I10)</f>
        <v>0.44837030819838142</v>
      </c>
      <c r="L10" s="300">
        <f>E10-J10</f>
        <v>-0.44837030819838142</v>
      </c>
      <c r="M10" s="193" t="str">
        <f>IFERROR(L10/E10,"")</f>
        <v/>
      </c>
    </row>
    <row r="11" spans="1:13" x14ac:dyDescent="0.2">
      <c r="B11" s="188" t="s">
        <v>140</v>
      </c>
      <c r="C11" s="295">
        <f>IFERROR('CP Totaux'!C11/$E$6,0)</f>
        <v>0</v>
      </c>
      <c r="D11" s="296">
        <f>IFERROR('CP Totaux'!D11/$E$6,0)</f>
        <v>0</v>
      </c>
      <c r="E11" s="297">
        <f t="shared" ref="E11:E26" si="0">C11+D11</f>
        <v>0</v>
      </c>
      <c r="F11" s="298"/>
      <c r="G11" s="295">
        <f>INDEX('2019Litre'!$B$3:$S$131,MATCH($B11,'2019Litre'!$B$3:$B$131,0),MATCH("Weighted Average",'2019Litre'!$B$3:$S$3,0))</f>
        <v>4.9177816486376917E-3</v>
      </c>
      <c r="H11" s="299">
        <f>INDEX('2020Litre'!$B$3:$S$131,MATCH($B11,'2020Litre'!$B$3:$B$131,0),MATCH("Weighted Average",'2020Litre'!$B$3:$S$3,0))</f>
        <v>7.5184809019724101E-3</v>
      </c>
      <c r="I11" s="299">
        <f>INDEX('2021Litre'!$B$3:$S$131,MATCH($B11,'2021Litre'!$B$3:$B$131,0),MATCH("Weighted Average",'2021Litre'!$B$3:$S$3,0))</f>
        <v>3.9382340807703614E-3</v>
      </c>
      <c r="J11" s="300">
        <f t="shared" ref="J11:J26" si="1">AVERAGE(G11:I11)</f>
        <v>5.4581655437934877E-3</v>
      </c>
      <c r="L11" s="300">
        <f t="shared" ref="L11:L27" si="2">E11-J11</f>
        <v>-5.4581655437934877E-3</v>
      </c>
      <c r="M11" s="193" t="str">
        <f t="shared" ref="M11:M27" si="3">IFERROR(L11/E11,"")</f>
        <v/>
      </c>
    </row>
    <row r="12" spans="1:13" x14ac:dyDescent="0.2">
      <c r="B12" s="188" t="s">
        <v>141</v>
      </c>
      <c r="C12" s="295">
        <f>IFERROR('CP Totaux'!C12/$E$6,0)</f>
        <v>0</v>
      </c>
      <c r="D12" s="296">
        <f>IFERROR('CP Totaux'!D12/$E$6,0)</f>
        <v>0</v>
      </c>
      <c r="E12" s="297">
        <f t="shared" si="0"/>
        <v>0</v>
      </c>
      <c r="F12" s="298"/>
      <c r="G12" s="295">
        <f>INDEX('2019Litre'!$B$3:$S$131,MATCH($B12,'2019Litre'!$B$3:$B$131,0),MATCH("Weighted Average",'2019Litre'!$B$3:$S$3,0))</f>
        <v>2.6057861400683138E-2</v>
      </c>
      <c r="H12" s="299">
        <f>INDEX('2020Litre'!$B$3:$S$131,MATCH($B12,'2020Litre'!$B$3:$B$131,0),MATCH("Weighted Average",'2020Litre'!$B$3:$S$3,0))</f>
        <v>2.2993360755301593E-2</v>
      </c>
      <c r="I12" s="299">
        <f>INDEX('2021Litre'!$B$3:$S$131,MATCH($B12,'2021Litre'!$B$3:$B$131,0),MATCH("Weighted Average",'2021Litre'!$B$3:$S$3,0))</f>
        <v>2.3376311400116968E-2</v>
      </c>
      <c r="J12" s="300">
        <f t="shared" si="1"/>
        <v>2.414251118536723E-2</v>
      </c>
      <c r="L12" s="300">
        <f t="shared" si="2"/>
        <v>-2.414251118536723E-2</v>
      </c>
      <c r="M12" s="193" t="str">
        <f t="shared" si="3"/>
        <v/>
      </c>
    </row>
    <row r="13" spans="1:13" x14ac:dyDescent="0.2">
      <c r="B13" s="188" t="s">
        <v>142</v>
      </c>
      <c r="C13" s="295">
        <f>IFERROR('CP Totaux'!C13/$E$6,0)</f>
        <v>0</v>
      </c>
      <c r="D13" s="296">
        <f>IFERROR('CP Totaux'!D13/$E$6,0)</f>
        <v>0</v>
      </c>
      <c r="E13" s="297">
        <f t="shared" si="0"/>
        <v>0</v>
      </c>
      <c r="F13" s="298"/>
      <c r="G13" s="295">
        <f>INDEX('2019Litre'!$B$3:$S$131,MATCH($B13,'2019Litre'!$B$3:$B$131,0),MATCH("Weighted Average",'2019Litre'!$B$3:$S$3,0))</f>
        <v>2.680470278769567E-4</v>
      </c>
      <c r="H13" s="299">
        <f>INDEX('2020Litre'!$B$3:$S$131,MATCH($B13,'2020Litre'!$B$3:$B$131,0),MATCH("Weighted Average",'2020Litre'!$B$3:$S$3,0))</f>
        <v>4.4774088079150822E-4</v>
      </c>
      <c r="I13" s="299">
        <f>INDEX('2021Litre'!$B$3:$S$131,MATCH($B13,'2021Litre'!$B$3:$B$131,0),MATCH("Weighted Average",'2021Litre'!$B$3:$S$3,0))</f>
        <v>1.1895196180771034E-3</v>
      </c>
      <c r="J13" s="300">
        <f t="shared" si="1"/>
        <v>6.3510250891518941E-4</v>
      </c>
      <c r="L13" s="300">
        <f t="shared" si="2"/>
        <v>-6.3510250891518941E-4</v>
      </c>
      <c r="M13" s="193" t="str">
        <f t="shared" si="3"/>
        <v/>
      </c>
    </row>
    <row r="14" spans="1:13" x14ac:dyDescent="0.2">
      <c r="B14" s="188" t="s">
        <v>143</v>
      </c>
      <c r="C14" s="295">
        <f>IFERROR('CP Totaux'!C14/$E$6,0)</f>
        <v>0</v>
      </c>
      <c r="D14" s="296">
        <f>IFERROR('CP Totaux'!D14/$E$6,0)</f>
        <v>0</v>
      </c>
      <c r="E14" s="297">
        <f t="shared" si="0"/>
        <v>0</v>
      </c>
      <c r="F14" s="298"/>
      <c r="G14" s="295">
        <f>INDEX('2019Litre'!$B$3:$S$131,MATCH($B14,'2019Litre'!$B$3:$B$131,0),MATCH("Weighted Average",'2019Litre'!$B$3:$S$3,0))</f>
        <v>2.7926927170337457E-2</v>
      </c>
      <c r="H14" s="299">
        <f>INDEX('2020Litre'!$B$3:$S$131,MATCH($B14,'2020Litre'!$B$3:$B$131,0),MATCH("Weighted Average",'2020Litre'!$B$3:$S$3,0))</f>
        <v>2.3763219137642094E-2</v>
      </c>
      <c r="I14" s="299">
        <f>INDEX('2021Litre'!$B$3:$S$131,MATCH($B14,'2021Litre'!$B$3:$B$131,0),MATCH("Weighted Average",'2021Litre'!$B$3:$S$3,0))</f>
        <v>3.0980438019733988E-2</v>
      </c>
      <c r="J14" s="300">
        <f t="shared" si="1"/>
        <v>2.755686144257118E-2</v>
      </c>
      <c r="L14" s="300">
        <f t="shared" si="2"/>
        <v>-2.755686144257118E-2</v>
      </c>
      <c r="M14" s="193" t="str">
        <f t="shared" si="3"/>
        <v/>
      </c>
    </row>
    <row r="15" spans="1:13" x14ac:dyDescent="0.2">
      <c r="B15" s="188" t="s">
        <v>144</v>
      </c>
      <c r="C15" s="295">
        <f>IFERROR('CP Totaux'!C15/$E$6,0)</f>
        <v>0</v>
      </c>
      <c r="D15" s="296">
        <f>IFERROR('CP Totaux'!D15/$E$6,0)</f>
        <v>0</v>
      </c>
      <c r="E15" s="297">
        <f t="shared" si="0"/>
        <v>0</v>
      </c>
      <c r="F15" s="298"/>
      <c r="G15" s="295">
        <f>INDEX('2019Litre'!$B$3:$S$131,MATCH($B15,'2019Litre'!$B$3:$B$131,0),MATCH("Weighted Average",'2019Litre'!$B$3:$S$3,0))</f>
        <v>2.4992994246395322E-2</v>
      </c>
      <c r="H15" s="299">
        <f>INDEX('2020Litre'!$B$3:$S$131,MATCH($B15,'2020Litre'!$B$3:$B$131,0),MATCH("Weighted Average",'2020Litre'!$B$3:$S$3,0))</f>
        <v>3.3675965682286708E-2</v>
      </c>
      <c r="I15" s="299">
        <f>INDEX('2021Litre'!$B$3:$S$131,MATCH($B15,'2021Litre'!$B$3:$B$131,0),MATCH("Weighted Average",'2021Litre'!$B$3:$S$3,0))</f>
        <v>2.9386250568654602E-2</v>
      </c>
      <c r="J15" s="300">
        <f t="shared" si="1"/>
        <v>2.9351736832445543E-2</v>
      </c>
      <c r="L15" s="300">
        <f t="shared" si="2"/>
        <v>-2.9351736832445543E-2</v>
      </c>
      <c r="M15" s="193" t="str">
        <f t="shared" si="3"/>
        <v/>
      </c>
    </row>
    <row r="16" spans="1:13" x14ac:dyDescent="0.2">
      <c r="B16" s="188" t="s">
        <v>145</v>
      </c>
      <c r="C16" s="295">
        <f>IFERROR('CP Totaux'!C16/$E$6,0)</f>
        <v>0</v>
      </c>
      <c r="D16" s="296">
        <f>IFERROR('CP Totaux'!D16/$E$6,0)</f>
        <v>0</v>
      </c>
      <c r="E16" s="297">
        <f t="shared" si="0"/>
        <v>0</v>
      </c>
      <c r="F16" s="298"/>
      <c r="G16" s="295">
        <f>INDEX('2019Litre'!$B$3:$S$131,MATCH($B16,'2019Litre'!$B$3:$B$131,0),MATCH("Weighted Average",'2019Litre'!$B$3:$S$3,0))</f>
        <v>2.85728130777245E-3</v>
      </c>
      <c r="H16" s="299">
        <f>INDEX('2020Litre'!$B$3:$S$131,MATCH($B16,'2020Litre'!$B$3:$B$131,0),MATCH("Weighted Average",'2020Litre'!$B$3:$S$3,0))</f>
        <v>1.4949120854244225E-3</v>
      </c>
      <c r="I16" s="299">
        <f>INDEX('2021Litre'!$B$3:$S$131,MATCH($B16,'2021Litre'!$B$3:$B$131,0),MATCH("Weighted Average",'2021Litre'!$B$3:$S$3,0))</f>
        <v>1.0951747621217385E-3</v>
      </c>
      <c r="J16" s="300">
        <f t="shared" si="1"/>
        <v>1.8157893851062038E-3</v>
      </c>
      <c r="L16" s="300">
        <f t="shared" si="2"/>
        <v>-1.8157893851062038E-3</v>
      </c>
      <c r="M16" s="193" t="str">
        <f t="shared" si="3"/>
        <v/>
      </c>
    </row>
    <row r="17" spans="1:13" x14ac:dyDescent="0.2">
      <c r="B17" s="188" t="s">
        <v>146</v>
      </c>
      <c r="C17" s="295">
        <f>IFERROR('CP Totaux'!C17/$E$6,0)</f>
        <v>0</v>
      </c>
      <c r="D17" s="296">
        <f>IFERROR('CP Totaux'!D17/$E$6,0)</f>
        <v>0</v>
      </c>
      <c r="E17" s="297">
        <f t="shared" si="0"/>
        <v>0</v>
      </c>
      <c r="F17" s="298"/>
      <c r="G17" s="295">
        <f>INDEX('2019Litre'!$B$3:$S$131,MATCH($B17,'2019Litre'!$B$3:$B$131,0),MATCH("Weighted Average",'2019Litre'!$B$3:$S$3,0))</f>
        <v>2.055905098930863E-2</v>
      </c>
      <c r="H17" s="299">
        <f>INDEX('2020Litre'!$B$3:$S$131,MATCH($B17,'2020Litre'!$B$3:$B$131,0),MATCH("Weighted Average",'2020Litre'!$B$3:$S$3,0))</f>
        <v>1.5046574244244146E-2</v>
      </c>
      <c r="I17" s="299">
        <f>INDEX('2021Litre'!$B$3:$S$131,MATCH($B17,'2021Litre'!$B$3:$B$131,0),MATCH("Weighted Average",'2021Litre'!$B$3:$S$3,0))</f>
        <v>2.1628198948438957E-2</v>
      </c>
      <c r="J17" s="300">
        <f t="shared" si="1"/>
        <v>1.9077941393997242E-2</v>
      </c>
      <c r="L17" s="300">
        <f t="shared" si="2"/>
        <v>-1.9077941393997242E-2</v>
      </c>
      <c r="M17" s="193" t="str">
        <f t="shared" si="3"/>
        <v/>
      </c>
    </row>
    <row r="18" spans="1:13" x14ac:dyDescent="0.2">
      <c r="B18" s="188" t="s">
        <v>147</v>
      </c>
      <c r="C18" s="295">
        <f>IFERROR('CP Totaux'!C18/$E$6,0)</f>
        <v>0</v>
      </c>
      <c r="D18" s="296">
        <f>IFERROR('CP Totaux'!D18/$E$6,0)</f>
        <v>0</v>
      </c>
      <c r="E18" s="297">
        <f t="shared" si="0"/>
        <v>0</v>
      </c>
      <c r="F18" s="298"/>
      <c r="G18" s="295">
        <f>INDEX('2019Litre'!$B$3:$S$131,MATCH($B18,'2019Litre'!$B$3:$B$131,0),MATCH("Weighted Average",'2019Litre'!$B$3:$S$3,0))</f>
        <v>1.6016408410950068E-2</v>
      </c>
      <c r="H18" s="299">
        <f>INDEX('2020Litre'!$B$3:$S$131,MATCH($B18,'2020Litre'!$B$3:$B$131,0),MATCH("Weighted Average",'2020Litre'!$B$3:$S$3,0))</f>
        <v>1.1419466039847082E-2</v>
      </c>
      <c r="I18" s="299">
        <f>INDEX('2021Litre'!$B$3:$S$131,MATCH($B18,'2021Litre'!$B$3:$B$131,0),MATCH("Weighted Average",'2021Litre'!$B$3:$S$3,0))</f>
        <v>1.6950442754323648E-2</v>
      </c>
      <c r="J18" s="300">
        <f t="shared" si="1"/>
        <v>1.4795439068373599E-2</v>
      </c>
      <c r="L18" s="300">
        <f t="shared" si="2"/>
        <v>-1.4795439068373599E-2</v>
      </c>
      <c r="M18" s="193" t="str">
        <f t="shared" si="3"/>
        <v/>
      </c>
    </row>
    <row r="19" spans="1:13" x14ac:dyDescent="0.2">
      <c r="B19" s="188" t="s">
        <v>148</v>
      </c>
      <c r="C19" s="295">
        <f>IFERROR('CP Totaux'!C19/$E$6,0)</f>
        <v>0</v>
      </c>
      <c r="D19" s="296">
        <f>IFERROR('CP Totaux'!D19/$E$6,0)</f>
        <v>0</v>
      </c>
      <c r="E19" s="297">
        <f t="shared" si="0"/>
        <v>0</v>
      </c>
      <c r="F19" s="298"/>
      <c r="G19" s="295">
        <f>INDEX('2019Litre'!$B$3:$S$131,MATCH($B19,'2019Litre'!$B$3:$B$131,0),MATCH("Weighted Average",'2019Litre'!$B$3:$S$3,0))</f>
        <v>5.7765399624331817E-2</v>
      </c>
      <c r="H19" s="299">
        <f>INDEX('2020Litre'!$B$3:$S$131,MATCH($B19,'2020Litre'!$B$3:$B$131,0),MATCH("Weighted Average",'2020Litre'!$B$3:$S$3,0))</f>
        <v>6.2045428372271963E-2</v>
      </c>
      <c r="I19" s="299">
        <f>INDEX('2021Litre'!$B$3:$S$131,MATCH($B19,'2021Litre'!$B$3:$B$131,0),MATCH("Weighted Average",'2021Litre'!$B$3:$S$3,0))</f>
        <v>6.0515408207611976E-2</v>
      </c>
      <c r="J19" s="300">
        <f t="shared" si="1"/>
        <v>6.0108745401405254E-2</v>
      </c>
      <c r="L19" s="300">
        <f t="shared" si="2"/>
        <v>-6.0108745401405254E-2</v>
      </c>
      <c r="M19" s="193" t="str">
        <f t="shared" si="3"/>
        <v/>
      </c>
    </row>
    <row r="20" spans="1:13" x14ac:dyDescent="0.2">
      <c r="B20" s="188" t="s">
        <v>149</v>
      </c>
      <c r="C20" s="295">
        <f>IFERROR('CP Totaux'!C20/$E$6,0)</f>
        <v>0</v>
      </c>
      <c r="D20" s="296">
        <f>IFERROR('CP Totaux'!D20/$E$6,0)</f>
        <v>0</v>
      </c>
      <c r="E20" s="297">
        <f t="shared" si="0"/>
        <v>0</v>
      </c>
      <c r="F20" s="298"/>
      <c r="G20" s="295">
        <f>INDEX('2019Litre'!$B$3:$S$131,MATCH($B20,'2019Litre'!$B$3:$B$131,0),MATCH("Weighted Average",'2019Litre'!$B$3:$S$3,0))</f>
        <v>5.2180447955210351E-3</v>
      </c>
      <c r="H20" s="299">
        <f>INDEX('2020Litre'!$B$3:$S$131,MATCH($B20,'2020Litre'!$B$3:$B$131,0),MATCH("Weighted Average",'2020Litre'!$B$3:$S$3,0))</f>
        <v>6.4053170336381025E-3</v>
      </c>
      <c r="I20" s="299">
        <f>INDEX('2021Litre'!$B$3:$S$131,MATCH($B20,'2021Litre'!$B$3:$B$131,0),MATCH("Weighted Average",'2021Litre'!$B$3:$S$3,0))</f>
        <v>8.435161094211812E-3</v>
      </c>
      <c r="J20" s="300">
        <f t="shared" si="1"/>
        <v>6.6861743077903171E-3</v>
      </c>
      <c r="L20" s="300">
        <f t="shared" si="2"/>
        <v>-6.6861743077903171E-3</v>
      </c>
      <c r="M20" s="193" t="str">
        <f t="shared" si="3"/>
        <v/>
      </c>
    </row>
    <row r="21" spans="1:13" x14ac:dyDescent="0.2">
      <c r="B21" s="188" t="s">
        <v>150</v>
      </c>
      <c r="C21" s="295">
        <f>IFERROR('CP Totaux'!C21/$E$6,0)</f>
        <v>0</v>
      </c>
      <c r="D21" s="296">
        <f>IFERROR('CP Totaux'!D21/$E$6,0)</f>
        <v>0</v>
      </c>
      <c r="E21" s="297">
        <f t="shared" si="0"/>
        <v>0</v>
      </c>
      <c r="F21" s="298"/>
      <c r="G21" s="295">
        <f>INDEX('2019Litre'!$B$3:$S$131,MATCH($B21,'2019Litre'!$B$3:$B$131,0),MATCH("Weighted Average",'2019Litre'!$B$3:$S$3,0))</f>
        <v>2.0958966783652094E-2</v>
      </c>
      <c r="H21" s="299">
        <f>INDEX('2020Litre'!$B$3:$S$131,MATCH($B21,'2020Litre'!$B$3:$B$131,0),MATCH("Weighted Average",'2020Litre'!$B$3:$S$3,0))</f>
        <v>2.4840867219563221E-2</v>
      </c>
      <c r="I21" s="299">
        <f>INDEX('2021Litre'!$B$3:$S$131,MATCH($B21,'2021Litre'!$B$3:$B$131,0),MATCH("Weighted Average",'2021Litre'!$B$3:$S$3,0))</f>
        <v>2.4469047929265492E-2</v>
      </c>
      <c r="J21" s="300">
        <f t="shared" si="1"/>
        <v>2.342296064416027E-2</v>
      </c>
      <c r="L21" s="300">
        <f t="shared" si="2"/>
        <v>-2.342296064416027E-2</v>
      </c>
      <c r="M21" s="193" t="str">
        <f t="shared" si="3"/>
        <v/>
      </c>
    </row>
    <row r="22" spans="1:13" x14ac:dyDescent="0.2">
      <c r="B22" s="188" t="s">
        <v>151</v>
      </c>
      <c r="C22" s="295">
        <f>IFERROR('CP Totaux'!C22/$E$6,0)</f>
        <v>0</v>
      </c>
      <c r="D22" s="296">
        <f>IFERROR('CP Totaux'!D22/$E$6,0)</f>
        <v>0</v>
      </c>
      <c r="E22" s="297">
        <f t="shared" si="0"/>
        <v>0</v>
      </c>
      <c r="F22" s="298"/>
      <c r="G22" s="295">
        <f>INDEX('2019Litre'!$B$3:$S$131,MATCH($B22,'2019Litre'!$B$3:$B$131,0),MATCH("Weighted Average",'2019Litre'!$B$3:$S$3,0))</f>
        <v>7.7286022845432078E-3</v>
      </c>
      <c r="H22" s="299">
        <f>INDEX('2020Litre'!$B$3:$S$131,MATCH($B22,'2020Litre'!$B$3:$B$131,0),MATCH("Weighted Average",'2020Litre'!$B$3:$S$3,0))</f>
        <v>7.2994854347043702E-3</v>
      </c>
      <c r="I22" s="299">
        <f>INDEX('2021Litre'!$B$3:$S$131,MATCH($B22,'2021Litre'!$B$3:$B$131,0),MATCH("Weighted Average",'2021Litre'!$B$3:$S$3,0))</f>
        <v>1.1394447654250519E-2</v>
      </c>
      <c r="J22" s="300">
        <f t="shared" si="1"/>
        <v>8.8075117911660325E-3</v>
      </c>
      <c r="L22" s="300">
        <f t="shared" si="2"/>
        <v>-8.8075117911660325E-3</v>
      </c>
      <c r="M22" s="193" t="str">
        <f t="shared" si="3"/>
        <v/>
      </c>
    </row>
    <row r="23" spans="1:13" x14ac:dyDescent="0.2">
      <c r="B23" s="188" t="s">
        <v>152</v>
      </c>
      <c r="C23" s="295">
        <f>IFERROR('CP Totaux'!C23/$E$6,0)</f>
        <v>0</v>
      </c>
      <c r="D23" s="296">
        <f>IFERROR('CP Totaux'!D23/$E$6,0)</f>
        <v>0</v>
      </c>
      <c r="E23" s="297">
        <f t="shared" si="0"/>
        <v>0</v>
      </c>
      <c r="F23" s="298"/>
      <c r="G23" s="295">
        <f>INDEX('2019Litre'!$B$3:$S$131,MATCH($B23,'2019Litre'!$B$3:$B$131,0),MATCH("Weighted Average",'2019Litre'!$B$3:$S$3,0))</f>
        <v>5.558127033624459E-2</v>
      </c>
      <c r="H23" s="299">
        <f>INDEX('2020Litre'!$B$3:$S$131,MATCH($B23,'2020Litre'!$B$3:$B$131,0),MATCH("Weighted Average",'2020Litre'!$B$3:$S$3,0))</f>
        <v>6.7890611169915516E-2</v>
      </c>
      <c r="I23" s="299">
        <f>INDEX('2021Litre'!$B$3:$S$131,MATCH($B23,'2021Litre'!$B$3:$B$131,0),MATCH("Weighted Average",'2021Litre'!$B$3:$S$3,0))</f>
        <v>7.7441141093729807E-2</v>
      </c>
      <c r="J23" s="300">
        <f t="shared" si="1"/>
        <v>6.6971007533296642E-2</v>
      </c>
      <c r="L23" s="300">
        <f t="shared" si="2"/>
        <v>-6.6971007533296642E-2</v>
      </c>
      <c r="M23" s="193" t="str">
        <f t="shared" si="3"/>
        <v/>
      </c>
    </row>
    <row r="24" spans="1:13" x14ac:dyDescent="0.2">
      <c r="B24" s="188" t="s">
        <v>153</v>
      </c>
      <c r="C24" s="295">
        <f>IFERROR('CP Totaux'!C24/$E$6,0)</f>
        <v>0</v>
      </c>
      <c r="D24" s="296">
        <f>IFERROR('CP Totaux'!D24/$E$6,0)</f>
        <v>0</v>
      </c>
      <c r="E24" s="297">
        <f t="shared" si="0"/>
        <v>0</v>
      </c>
      <c r="F24" s="298"/>
      <c r="G24" s="295">
        <f>INDEX('2019Litre'!$B$3:$S$131,MATCH($B24,'2019Litre'!$B$3:$B$131,0),MATCH("Weighted Average",'2019Litre'!$B$3:$S$3,0))</f>
        <v>2.9838314578408059E-2</v>
      </c>
      <c r="H24" s="299">
        <f>INDEX('2020Litre'!$B$3:$S$131,MATCH($B24,'2020Litre'!$B$3:$B$131,0),MATCH("Weighted Average",'2020Litre'!$B$3:$S$3,0))</f>
        <v>2.8096810201404705E-2</v>
      </c>
      <c r="I24" s="299">
        <f>INDEX('2021Litre'!$B$3:$S$131,MATCH($B24,'2021Litre'!$B$3:$B$131,0),MATCH("Weighted Average",'2021Litre'!$B$3:$S$3,0))</f>
        <v>3.1346681130944472E-2</v>
      </c>
      <c r="J24" s="300">
        <f t="shared" si="1"/>
        <v>2.9760601970252414E-2</v>
      </c>
      <c r="L24" s="300">
        <f t="shared" si="2"/>
        <v>-2.9760601970252414E-2</v>
      </c>
      <c r="M24" s="193" t="str">
        <f t="shared" si="3"/>
        <v/>
      </c>
    </row>
    <row r="25" spans="1:13" x14ac:dyDescent="0.2">
      <c r="B25" s="188" t="s">
        <v>154</v>
      </c>
      <c r="C25" s="295">
        <f>IFERROR('CP Totaux'!C25/$E$6,0)</f>
        <v>0</v>
      </c>
      <c r="D25" s="296">
        <f>IFERROR('CP Totaux'!D25/$E$6,0)</f>
        <v>0</v>
      </c>
      <c r="E25" s="297">
        <f t="shared" si="0"/>
        <v>0</v>
      </c>
      <c r="F25" s="298"/>
      <c r="G25" s="295">
        <f>INDEX('2019Litre'!$B$3:$S$131,MATCH($B25,'2019Litre'!$B$3:$B$131,0),MATCH("Weighted Average",'2019Litre'!$B$3:$S$3,0))</f>
        <v>3.6171846753852301E-2</v>
      </c>
      <c r="H25" s="299">
        <f>INDEX('2020Litre'!$B$3:$S$131,MATCH($B25,'2020Litre'!$B$3:$B$131,0),MATCH("Weighted Average",'2020Litre'!$B$3:$S$3,0))</f>
        <v>3.6139714499170555E-2</v>
      </c>
      <c r="I25" s="299">
        <f>INDEX('2021Litre'!$B$3:$S$131,MATCH($B25,'2021Litre'!$B$3:$B$131,0),MATCH("Weighted Average",'2021Litre'!$B$3:$S$3,0))</f>
        <v>3.3289523856692441E-2</v>
      </c>
      <c r="J25" s="300">
        <f t="shared" si="1"/>
        <v>3.5200361703238432E-2</v>
      </c>
      <c r="L25" s="300">
        <f t="shared" si="2"/>
        <v>-3.5200361703238432E-2</v>
      </c>
      <c r="M25" s="193" t="str">
        <f t="shared" si="3"/>
        <v/>
      </c>
    </row>
    <row r="26" spans="1:13" x14ac:dyDescent="0.2">
      <c r="B26" s="188" t="s">
        <v>155</v>
      </c>
      <c r="C26" s="295">
        <f>IFERROR('CP Totaux'!C26/$E$6,0)</f>
        <v>0</v>
      </c>
      <c r="D26" s="296">
        <f>IFERROR('CP Totaux'!D26/$E$6,0)</f>
        <v>0</v>
      </c>
      <c r="E26" s="297">
        <f t="shared" si="0"/>
        <v>0</v>
      </c>
      <c r="F26" s="298"/>
      <c r="G26" s="295">
        <f>INDEX('2019Litre'!$B$3:$S$131,MATCH($B26,'2019Litre'!$B$3:$B$131,0),MATCH("Weighted Average",'2019Litre'!$B$3:$S$3,0))</f>
        <v>-8.4105532275860997E-2</v>
      </c>
      <c r="H26" s="299">
        <f>INDEX('2020Litre'!$B$3:$S$131,MATCH($B26,'2020Litre'!$B$3:$B$131,0),MATCH("Weighted Average",'2020Litre'!$B$3:$S$3,0))</f>
        <v>-0.11982491953932491</v>
      </c>
      <c r="I26" s="299">
        <f>INDEX('2021Litre'!$B$3:$S$131,MATCH($B26,'2021Litre'!$B$3:$B$131,0),MATCH("Weighted Average",'2021Litre'!$B$3:$S$3,0))</f>
        <v>-0.14704202462800481</v>
      </c>
      <c r="J26" s="300">
        <f t="shared" si="1"/>
        <v>-0.11699082548106358</v>
      </c>
      <c r="L26" s="300">
        <f t="shared" si="2"/>
        <v>0.11699082548106358</v>
      </c>
      <c r="M26" s="193" t="str">
        <f t="shared" si="3"/>
        <v/>
      </c>
    </row>
    <row r="27" spans="1:13" ht="15" x14ac:dyDescent="0.25">
      <c r="B27" s="288" t="s">
        <v>156</v>
      </c>
      <c r="C27" s="301">
        <f>SUM(C10:C26)</f>
        <v>0</v>
      </c>
      <c r="D27" s="302">
        <f>SUM(D10:D26)</f>
        <v>0</v>
      </c>
      <c r="E27" s="303">
        <f>SUM(E10:E26)</f>
        <v>0</v>
      </c>
      <c r="F27" s="304"/>
      <c r="G27" s="301">
        <f>SUM(G10:G26)</f>
        <v>0.68407323632735706</v>
      </c>
      <c r="H27" s="302">
        <f>SUM(H10:H26)</f>
        <v>0.66556982522526065</v>
      </c>
      <c r="I27" s="302">
        <f>SUM(I10:I26)</f>
        <v>0.70586811873497313</v>
      </c>
      <c r="J27" s="305">
        <f>AVERAGEIF(G27:I27,"&lt;&gt;"&amp;0,G27:I27)</f>
        <v>0.68517039342919694</v>
      </c>
      <c r="L27" s="305">
        <f t="shared" si="2"/>
        <v>-0.68517039342919694</v>
      </c>
      <c r="M27" s="253" t="str">
        <f t="shared" si="3"/>
        <v/>
      </c>
    </row>
    <row r="28" spans="1:13" x14ac:dyDescent="0.2">
      <c r="C28" s="306"/>
      <c r="E28" s="307"/>
      <c r="G28" s="168"/>
      <c r="J28" s="198"/>
      <c r="L28" s="198"/>
      <c r="M28" s="258"/>
    </row>
    <row r="29" spans="1:13" ht="15" x14ac:dyDescent="0.25">
      <c r="A29" s="236" t="s">
        <v>131</v>
      </c>
      <c r="B29" s="166"/>
      <c r="C29" s="306"/>
      <c r="E29" s="307"/>
      <c r="G29" s="168"/>
      <c r="J29" s="198"/>
      <c r="L29" s="198"/>
      <c r="M29" s="258"/>
    </row>
    <row r="30" spans="1:13" x14ac:dyDescent="0.2">
      <c r="A30" s="166"/>
      <c r="B30" s="308" t="s">
        <v>157</v>
      </c>
      <c r="C30" s="295">
        <f>IFERROR('CP Totaux'!C30/$E$6,0)</f>
        <v>0</v>
      </c>
      <c r="D30" s="296">
        <f>IFERROR('CP Totaux'!D30/$E$6,0)</f>
        <v>0</v>
      </c>
      <c r="E30" s="297">
        <f t="shared" ref="E30:E32" si="4">C30+D30</f>
        <v>0</v>
      </c>
      <c r="F30" s="298"/>
      <c r="G30" s="295">
        <f>INDEX('2019Litre'!$B$3:$S$131,MATCH($B30,'2019Litre'!$B$3:$B$131,0),MATCH("Weighted Average",'2019Litre'!$B$3:$S$3,0))</f>
        <v>0</v>
      </c>
      <c r="H30" s="299">
        <f>INDEX('2020Litre'!$B$3:$S$131,MATCH($B30,'2020Litre'!$B$3:$B$131,0),MATCH("Weighted Average",'2020Litre'!$B$3:$S$3,0))</f>
        <v>0</v>
      </c>
      <c r="I30" s="299">
        <f>INDEX('2021Litre'!$B$3:$S$131,MATCH($B30,'2021Litre'!$B$3:$B$131,0),MATCH("Weighted Average",'2021Litre'!$B$3:$S$3,0))</f>
        <v>-1.5583245060397892E-2</v>
      </c>
      <c r="J30" s="300">
        <f t="shared" ref="J30:J32" si="5">AVERAGE(G30:I30)</f>
        <v>-5.1944150201326308E-3</v>
      </c>
      <c r="L30" s="300">
        <f t="shared" ref="L30:L33" si="6">E30-J30</f>
        <v>5.1944150201326308E-3</v>
      </c>
      <c r="M30" s="193" t="str">
        <f t="shared" ref="M30:M33" si="7">IFERROR(L30/E30,"")</f>
        <v/>
      </c>
    </row>
    <row r="31" spans="1:13" x14ac:dyDescent="0.2">
      <c r="A31" s="166"/>
      <c r="B31" s="308" t="s">
        <v>158</v>
      </c>
      <c r="C31" s="295">
        <f>IFERROR('CP Totaux'!C31/$E$6,0)</f>
        <v>0</v>
      </c>
      <c r="D31" s="296">
        <f>IFERROR('CP Totaux'!D31/$E$6,0)</f>
        <v>0</v>
      </c>
      <c r="E31" s="297">
        <f t="shared" si="4"/>
        <v>0</v>
      </c>
      <c r="F31" s="298"/>
      <c r="G31" s="295">
        <f>INDEX('2019Litre'!$B$3:$S$131,MATCH($B31,'2019Litre'!$B$3:$B$131,0),MATCH("Weighted Average",'2019Litre'!$B$3:$S$3,0))</f>
        <v>-9.0837745470982896E-3</v>
      </c>
      <c r="H31" s="299">
        <f>INDEX('2020Litre'!$B$3:$S$131,MATCH($B31,'2020Litre'!$B$3:$B$131,0),MATCH("Weighted Average",'2020Litre'!$B$3:$S$3,0))</f>
        <v>-2.8670709076633449E-3</v>
      </c>
      <c r="I31" s="299">
        <f>INDEX('2021Litre'!$B$3:$S$131,MATCH($B31,'2021Litre'!$B$3:$B$131,0),MATCH("Weighted Average",'2021Litre'!$B$3:$S$3,0))</f>
        <v>-6.2041931306611375E-3</v>
      </c>
      <c r="J31" s="300">
        <f t="shared" si="5"/>
        <v>-6.0516795284742573E-3</v>
      </c>
      <c r="L31" s="300">
        <f t="shared" si="6"/>
        <v>6.0516795284742573E-3</v>
      </c>
      <c r="M31" s="193" t="str">
        <f t="shared" si="7"/>
        <v/>
      </c>
    </row>
    <row r="32" spans="1:13" x14ac:dyDescent="0.2">
      <c r="A32" s="166"/>
      <c r="B32" s="308" t="s">
        <v>159</v>
      </c>
      <c r="C32" s="295">
        <f>IFERROR('CP Totaux'!C32/$E$6,0)</f>
        <v>0</v>
      </c>
      <c r="D32" s="296">
        <f>IFERROR('CP Totaux'!D32/$E$6,0)</f>
        <v>0</v>
      </c>
      <c r="E32" s="297">
        <f t="shared" si="4"/>
        <v>0</v>
      </c>
      <c r="F32" s="298"/>
      <c r="G32" s="295">
        <f>INDEX('2019Litre'!$B$3:$S$131,MATCH($B32,'2019Litre'!$B$3:$B$131,0),MATCH("Weighted Average",'2019Litre'!$B$3:$S$3,0))</f>
        <v>-9.0480502835015367E-3</v>
      </c>
      <c r="H32" s="299">
        <f>INDEX('2020Litre'!$B$3:$S$131,MATCH($B32,'2020Litre'!$B$3:$B$131,0),MATCH("Weighted Average",'2020Litre'!$B$3:$S$3,0))</f>
        <v>-5.1016276301669737E-2</v>
      </c>
      <c r="I32" s="299">
        <f>INDEX('2021Litre'!$B$3:$S$131,MATCH($B32,'2021Litre'!$B$3:$B$131,0),MATCH("Weighted Average",'2021Litre'!$B$3:$S$3,0))</f>
        <v>-3.6056314345779002E-2</v>
      </c>
      <c r="J32" s="300">
        <f t="shared" si="5"/>
        <v>-3.204021364365009E-2</v>
      </c>
      <c r="L32" s="300">
        <f t="shared" si="6"/>
        <v>3.204021364365009E-2</v>
      </c>
      <c r="M32" s="193" t="str">
        <f t="shared" si="7"/>
        <v/>
      </c>
    </row>
    <row r="33" spans="1:13" ht="15" x14ac:dyDescent="0.25">
      <c r="A33" s="166"/>
      <c r="B33" s="288" t="s">
        <v>160</v>
      </c>
      <c r="C33" s="301">
        <f>SUM(C30:C32)</f>
        <v>0</v>
      </c>
      <c r="D33" s="302">
        <f>SUM(D30:D32)</f>
        <v>0</v>
      </c>
      <c r="E33" s="303">
        <f>SUM(E30:E32)</f>
        <v>0</v>
      </c>
      <c r="F33" s="304"/>
      <c r="G33" s="301">
        <f>SUM(G30:G32)</f>
        <v>-1.8131824830599826E-2</v>
      </c>
      <c r="H33" s="302">
        <f>SUM(H30:H32)</f>
        <v>-5.3883347209333084E-2</v>
      </c>
      <c r="I33" s="302">
        <f>SUM(I30:I32)</f>
        <v>-5.7843752536838031E-2</v>
      </c>
      <c r="J33" s="305">
        <f>AVERAGEIF(G33:I33,"&lt;&gt;"&amp;0,G33:I33)</f>
        <v>-4.3286308192256984E-2</v>
      </c>
      <c r="L33" s="305">
        <f t="shared" si="6"/>
        <v>4.3286308192256984E-2</v>
      </c>
      <c r="M33" s="253" t="str">
        <f t="shared" si="7"/>
        <v/>
      </c>
    </row>
    <row r="34" spans="1:13" x14ac:dyDescent="0.2">
      <c r="A34" s="166"/>
      <c r="B34" s="166"/>
      <c r="C34" s="306"/>
      <c r="E34" s="307"/>
      <c r="G34" s="168"/>
      <c r="J34" s="198"/>
      <c r="L34" s="198"/>
      <c r="M34" s="258"/>
    </row>
    <row r="35" spans="1:13" ht="15" x14ac:dyDescent="0.25">
      <c r="A35" s="236" t="s">
        <v>132</v>
      </c>
      <c r="B35" s="166"/>
      <c r="C35" s="306"/>
      <c r="E35" s="307"/>
      <c r="G35" s="168"/>
      <c r="J35" s="198"/>
      <c r="L35" s="198"/>
      <c r="M35" s="258"/>
    </row>
    <row r="36" spans="1:13" x14ac:dyDescent="0.2">
      <c r="A36" s="166"/>
      <c r="B36" s="188" t="s">
        <v>161</v>
      </c>
      <c r="C36" s="295">
        <f>IFERROR('CP Totaux'!C36/$E$6,0)</f>
        <v>0</v>
      </c>
      <c r="D36" s="296">
        <f>IFERROR('CP Totaux'!D36/$E$6,0)</f>
        <v>0</v>
      </c>
      <c r="E36" s="297">
        <f t="shared" ref="E36:E38" si="8">C36+D36</f>
        <v>0</v>
      </c>
      <c r="F36" s="298"/>
      <c r="G36" s="295">
        <f>INDEX('2019Litre'!$B$3:$S$131,MATCH($B36,'2019Litre'!$B$3:$B$131,0),MATCH("Weighted Average",'2019Litre'!$B$3:$S$3,0))</f>
        <v>8.6439607685428105E-2</v>
      </c>
      <c r="H36" s="299">
        <f>INDEX('2020Litre'!$B$3:$S$131,MATCH($B36,'2020Litre'!$B$3:$B$131,0),MATCH("Weighted Average",'2020Litre'!$B$3:$S$3,0))</f>
        <v>8.7754821079978951E-2</v>
      </c>
      <c r="I36" s="299">
        <f>INDEX('2021Litre'!$B$3:$S$131,MATCH($B36,'2021Litre'!$B$3:$B$131,0),MATCH("Weighted Average",'2021Litre'!$B$3:$S$3,0))</f>
        <v>6.0390796861936893E-2</v>
      </c>
      <c r="J36" s="300">
        <f t="shared" ref="J36:J38" si="9">AVERAGE(G36:I36)</f>
        <v>7.8195075209114659E-2</v>
      </c>
      <c r="L36" s="300">
        <f t="shared" ref="L36:L39" si="10">E36-J36</f>
        <v>-7.8195075209114659E-2</v>
      </c>
      <c r="M36" s="193" t="str">
        <f t="shared" ref="M36:M39" si="11">IFERROR(L36/E36,"")</f>
        <v/>
      </c>
    </row>
    <row r="37" spans="1:13" x14ac:dyDescent="0.2">
      <c r="A37" s="166"/>
      <c r="B37" s="188" t="s">
        <v>162</v>
      </c>
      <c r="C37" s="295">
        <f>IFERROR('CP Totaux'!C37/$E$6,0)</f>
        <v>0</v>
      </c>
      <c r="D37" s="296">
        <f>IFERROR('CP Totaux'!D37/$E$6,0)</f>
        <v>0</v>
      </c>
      <c r="E37" s="297">
        <f t="shared" si="8"/>
        <v>0</v>
      </c>
      <c r="F37" s="298"/>
      <c r="G37" s="295">
        <f>INDEX('2019Litre'!$B$3:$S$131,MATCH($B37,'2019Litre'!$B$3:$B$131,0),MATCH("Weighted Average",'2019Litre'!$B$3:$S$3,0))</f>
        <v>5.5147792497652663E-2</v>
      </c>
      <c r="H37" s="299">
        <f>INDEX('2020Litre'!$B$3:$S$131,MATCH($B37,'2020Litre'!$B$3:$B$131,0),MATCH("Weighted Average",'2020Litre'!$B$3:$S$3,0))</f>
        <v>5.8975351361244648E-2</v>
      </c>
      <c r="I37" s="299">
        <f>INDEX('2021Litre'!$B$3:$S$131,MATCH($B37,'2021Litre'!$B$3:$B$131,0),MATCH("Weighted Average",'2021Litre'!$B$3:$S$3,0))</f>
        <v>5.1738232572885533E-2</v>
      </c>
      <c r="J37" s="300">
        <f t="shared" si="9"/>
        <v>5.5287125477260946E-2</v>
      </c>
      <c r="L37" s="300">
        <f t="shared" si="10"/>
        <v>-5.5287125477260946E-2</v>
      </c>
      <c r="M37" s="193" t="str">
        <f t="shared" si="11"/>
        <v/>
      </c>
    </row>
    <row r="38" spans="1:13" x14ac:dyDescent="0.2">
      <c r="A38" s="261"/>
      <c r="B38" s="188" t="s">
        <v>163</v>
      </c>
      <c r="C38" s="295">
        <f>IFERROR('CP Totaux'!C38/$E$6,0)</f>
        <v>0</v>
      </c>
      <c r="D38" s="296">
        <f>IFERROR('CP Totaux'!D38/$E$6,0)</f>
        <v>0</v>
      </c>
      <c r="E38" s="297">
        <f t="shared" si="8"/>
        <v>0</v>
      </c>
      <c r="F38" s="298"/>
      <c r="G38" s="295">
        <f>INDEX('2019Litre'!$B$3:$S$131,MATCH($B38,'2019Litre'!$B$3:$B$131,0),MATCH("Weighted Average",'2019Litre'!$B$3:$S$3,0))</f>
        <v>4.9409791627281381E-2</v>
      </c>
      <c r="H38" s="299">
        <f>INDEX('2020Litre'!$B$3:$S$131,MATCH($B38,'2020Litre'!$B$3:$B$131,0),MATCH("Weighted Average",'2020Litre'!$B$3:$S$3,0))</f>
        <v>5.4618608373792558E-2</v>
      </c>
      <c r="I38" s="299">
        <f>INDEX('2021Litre'!$B$3:$S$131,MATCH($B38,'2021Litre'!$B$3:$B$131,0),MATCH("Weighted Average",'2021Litre'!$B$3:$S$3,0))</f>
        <v>4.4528971223915303E-2</v>
      </c>
      <c r="J38" s="300">
        <f t="shared" si="9"/>
        <v>4.9519123741663083E-2</v>
      </c>
      <c r="L38" s="300">
        <f t="shared" si="10"/>
        <v>-4.9519123741663083E-2</v>
      </c>
      <c r="M38" s="193" t="str">
        <f t="shared" si="11"/>
        <v/>
      </c>
    </row>
    <row r="39" spans="1:13" ht="15" x14ac:dyDescent="0.25">
      <c r="A39" s="166"/>
      <c r="B39" s="288" t="s">
        <v>164</v>
      </c>
      <c r="C39" s="301">
        <f>SUM(C36:C38)</f>
        <v>0</v>
      </c>
      <c r="D39" s="302">
        <f>SUM(D36:D38)</f>
        <v>0</v>
      </c>
      <c r="E39" s="303">
        <f>SUM(E36:E38)</f>
        <v>0</v>
      </c>
      <c r="F39" s="304"/>
      <c r="G39" s="301">
        <f>SUM(G36:G38)</f>
        <v>0.19099719181036215</v>
      </c>
      <c r="H39" s="302">
        <f>SUM(H36:H38)</f>
        <v>0.20134878081501617</v>
      </c>
      <c r="I39" s="302">
        <f>SUM(I36:I38)</f>
        <v>0.15665800065873772</v>
      </c>
      <c r="J39" s="305">
        <f>AVERAGEIF(G39:I39,"&lt;&gt;"&amp;0,G39:I39)</f>
        <v>0.18300132442803865</v>
      </c>
      <c r="L39" s="305">
        <f t="shared" si="10"/>
        <v>-0.18300132442803865</v>
      </c>
      <c r="M39" s="253" t="str">
        <f t="shared" si="11"/>
        <v/>
      </c>
    </row>
    <row r="40" spans="1:13" x14ac:dyDescent="0.2">
      <c r="A40" s="166"/>
      <c r="B40" s="166"/>
      <c r="C40" s="306"/>
      <c r="E40" s="307"/>
      <c r="G40" s="168"/>
      <c r="J40" s="198"/>
      <c r="L40" s="198"/>
      <c r="M40" s="258"/>
    </row>
    <row r="41" spans="1:13" ht="15" x14ac:dyDescent="0.25">
      <c r="A41" s="236" t="s">
        <v>133</v>
      </c>
      <c r="B41" s="166"/>
      <c r="C41" s="306"/>
      <c r="E41" s="307"/>
      <c r="G41" s="168"/>
      <c r="J41" s="198"/>
      <c r="L41" s="198"/>
      <c r="M41" s="258"/>
    </row>
    <row r="42" spans="1:13" x14ac:dyDescent="0.2">
      <c r="A42" s="166"/>
      <c r="B42" s="188" t="s">
        <v>165</v>
      </c>
      <c r="C42" s="295">
        <f>IFERROR('CP Totaux'!C42/$E$6,0)</f>
        <v>0</v>
      </c>
      <c r="D42" s="296">
        <f>IFERROR('CP Totaux'!D42/$E$6,0)</f>
        <v>0</v>
      </c>
      <c r="E42" s="297">
        <f t="shared" ref="E42:E43" si="12">C42+D42</f>
        <v>0</v>
      </c>
      <c r="F42" s="298"/>
      <c r="G42" s="295">
        <f>INDEX('2019Litre'!$B$3:$S$131,MATCH($B42,'2019Litre'!$B$3:$B$131,0),MATCH("Weighted Average",'2019Litre'!$B$3:$S$3,0))</f>
        <v>0.39758353307591443</v>
      </c>
      <c r="H42" s="299">
        <f>INDEX('2020Litre'!$B$3:$S$131,MATCH($B42,'2020Litre'!$B$3:$B$131,0),MATCH("Weighted Average",'2020Litre'!$B$3:$S$3,0))</f>
        <v>0.39547220940248556</v>
      </c>
      <c r="I42" s="299">
        <f>INDEX('2021Litre'!$B$3:$S$131,MATCH($B42,'2021Litre'!$B$3:$B$131,0),MATCH("Weighted Average",'2021Litre'!$B$3:$S$3,0))</f>
        <v>0.37788209758665431</v>
      </c>
      <c r="J42" s="300">
        <f t="shared" ref="J42:J43" si="13">AVERAGE(G42:I42)</f>
        <v>0.3903126133550181</v>
      </c>
      <c r="L42" s="300">
        <f t="shared" ref="L42:L44" si="14">E42-J42</f>
        <v>-0.3903126133550181</v>
      </c>
      <c r="M42" s="193" t="str">
        <f t="shared" ref="M42:M44" si="15">IFERROR(L42/E42,"")</f>
        <v/>
      </c>
    </row>
    <row r="43" spans="1:13" x14ac:dyDescent="0.2">
      <c r="A43" s="166"/>
      <c r="B43" s="188" t="s">
        <v>166</v>
      </c>
      <c r="C43" s="295">
        <f>IFERROR('CP Totaux'!C43/$E$6,0)</f>
        <v>0</v>
      </c>
      <c r="D43" s="296">
        <f>IFERROR('CP Totaux'!D43/$E$6,0)</f>
        <v>0</v>
      </c>
      <c r="E43" s="297">
        <f t="shared" si="12"/>
        <v>0</v>
      </c>
      <c r="F43" s="298"/>
      <c r="G43" s="295">
        <f>INDEX('2019Litre'!$B$3:$S$131,MATCH($B43,'2019Litre'!$B$3:$B$131,0),MATCH("Weighted Average",'2019Litre'!$B$3:$S$3,0))</f>
        <v>1.7740442762229858E-2</v>
      </c>
      <c r="H43" s="299">
        <f>INDEX('2020Litre'!$B$3:$S$131,MATCH($B43,'2020Litre'!$B$3:$B$131,0),MATCH("Weighted Average",'2020Litre'!$B$3:$S$3,0))</f>
        <v>1.6060215760349807E-2</v>
      </c>
      <c r="I43" s="299">
        <f>INDEX('2021Litre'!$B$3:$S$131,MATCH($B43,'2021Litre'!$B$3:$B$131,0),MATCH("Weighted Average",'2021Litre'!$B$3:$S$3,0))</f>
        <v>1.5663000800654688E-2</v>
      </c>
      <c r="J43" s="300">
        <f t="shared" si="13"/>
        <v>1.6487886441078115E-2</v>
      </c>
      <c r="L43" s="300">
        <f t="shared" si="14"/>
        <v>-1.6487886441078115E-2</v>
      </c>
      <c r="M43" s="193" t="str">
        <f t="shared" si="15"/>
        <v/>
      </c>
    </row>
    <row r="44" spans="1:13" ht="15" x14ac:dyDescent="0.25">
      <c r="A44" s="166"/>
      <c r="B44" s="288" t="s">
        <v>167</v>
      </c>
      <c r="C44" s="301">
        <f>SUM(C41:C43)</f>
        <v>0</v>
      </c>
      <c r="D44" s="302">
        <f>SUM(D41:D43)</f>
        <v>0</v>
      </c>
      <c r="E44" s="303">
        <f>SUM(E41:E43)</f>
        <v>0</v>
      </c>
      <c r="F44" s="304"/>
      <c r="G44" s="301">
        <f>SUM(G41:G43)</f>
        <v>0.41532397583814429</v>
      </c>
      <c r="H44" s="302">
        <f>SUM(H41:H43)</f>
        <v>0.41153242516283539</v>
      </c>
      <c r="I44" s="302">
        <f>SUM(I41:I43)</f>
        <v>0.393545098387309</v>
      </c>
      <c r="J44" s="305">
        <f>AVERAGEIF(G44:I44,"&lt;&gt;"&amp;0,G44:I44)</f>
        <v>0.40680049979609628</v>
      </c>
      <c r="L44" s="305">
        <f t="shared" si="14"/>
        <v>-0.40680049979609628</v>
      </c>
      <c r="M44" s="253" t="str">
        <f t="shared" si="15"/>
        <v/>
      </c>
    </row>
    <row r="45" spans="1:13" x14ac:dyDescent="0.2">
      <c r="A45" s="166"/>
      <c r="B45" s="166"/>
      <c r="C45" s="306"/>
      <c r="E45" s="307"/>
      <c r="G45" s="168"/>
      <c r="J45" s="198"/>
      <c r="L45" s="198"/>
      <c r="M45" s="258"/>
    </row>
    <row r="46" spans="1:13" ht="15.75" thickBot="1" x14ac:dyDescent="0.3">
      <c r="A46" s="262" t="s">
        <v>207</v>
      </c>
      <c r="B46" s="309"/>
      <c r="C46" s="310">
        <f>C27+C33+C39+C44</f>
        <v>0</v>
      </c>
      <c r="D46" s="311">
        <f>D27+D33+D39+D44</f>
        <v>0</v>
      </c>
      <c r="E46" s="312">
        <f>E27+E33+E39+E44</f>
        <v>0</v>
      </c>
      <c r="F46" s="313"/>
      <c r="G46" s="310">
        <f>G27+G33+G39+G44</f>
        <v>1.2722625791452638</v>
      </c>
      <c r="H46" s="311">
        <f>H27+H33+H39+H44</f>
        <v>1.2245676839937791</v>
      </c>
      <c r="I46" s="311">
        <f>I27+I33+I39+I44</f>
        <v>1.1982274652441818</v>
      </c>
      <c r="J46" s="314">
        <f>AVERAGEIF(G46:I46,"&lt;&gt;"&amp;0,G46:I46)</f>
        <v>1.231685909461075</v>
      </c>
      <c r="L46" s="314">
        <f>E46-J46</f>
        <v>-1.231685909461075</v>
      </c>
      <c r="M46" s="270" t="str">
        <f>IFERROR(L46/E46,"")</f>
        <v/>
      </c>
    </row>
    <row r="47" spans="1:13" x14ac:dyDescent="0.2">
      <c r="C47" s="306"/>
      <c r="E47" s="307"/>
      <c r="G47" s="168"/>
      <c r="J47" s="198"/>
      <c r="L47" s="198"/>
      <c r="M47" s="258"/>
    </row>
    <row r="48" spans="1:13" ht="15" x14ac:dyDescent="0.25">
      <c r="A48" s="236" t="s">
        <v>135</v>
      </c>
      <c r="B48" s="166"/>
      <c r="C48" s="306"/>
      <c r="E48" s="307"/>
      <c r="G48" s="168"/>
      <c r="J48" s="198"/>
      <c r="L48" s="198"/>
      <c r="M48" s="258"/>
    </row>
    <row r="49" spans="1:13" x14ac:dyDescent="0.2">
      <c r="A49" s="166"/>
      <c r="B49" s="166" t="s">
        <v>168</v>
      </c>
      <c r="C49" s="295">
        <f>IFERROR('CP Totaux'!C49/$E$6,0)</f>
        <v>0</v>
      </c>
      <c r="D49" s="296">
        <f>IFERROR('CP Totaux'!D49/$E$6,0)</f>
        <v>0</v>
      </c>
      <c r="E49" s="297">
        <f t="shared" ref="E49:E54" si="16">C49+D49</f>
        <v>0</v>
      </c>
      <c r="F49" s="298"/>
      <c r="G49" s="295">
        <f>INDEX('2019Litre'!$B$3:$S$131,MATCH($B49,'2019Litre'!$B$3:$B$131,0),MATCH("Weighted Average",'2019Litre'!$B$3:$S$3,0))</f>
        <v>1.0256758100158772</v>
      </c>
      <c r="H49" s="299">
        <f>INDEX('2020Litre'!$B$3:$S$131,MATCH($B49,'2020Litre'!$B$3:$B$131,0),MATCH("Weighted Average",'2020Litre'!$B$3:$S$3,0))</f>
        <v>1.0306202524491681</v>
      </c>
      <c r="I49" s="299">
        <f>INDEX('2021Litre'!$B$3:$S$131,MATCH($B49,'2021Litre'!$B$3:$B$131,0),MATCH("Weighted Average",'2021Litre'!$B$3:$S$3,0))</f>
        <v>1.0380983846059755</v>
      </c>
      <c r="J49" s="300">
        <f t="shared" ref="J49:J54" si="17">AVERAGE(G49:I49)</f>
        <v>1.0314648156903401</v>
      </c>
      <c r="L49" s="300">
        <f t="shared" ref="L49:L55" si="18">E49-J49</f>
        <v>-1.0314648156903401</v>
      </c>
      <c r="M49" s="193" t="str">
        <f t="shared" ref="M49:M55" si="19">IFERROR(L49/E49,"")</f>
        <v/>
      </c>
    </row>
    <row r="50" spans="1:13" x14ac:dyDescent="0.2">
      <c r="A50" s="166"/>
      <c r="B50" s="166" t="s">
        <v>169</v>
      </c>
      <c r="C50" s="295">
        <f>IFERROR('CP Totaux'!C50/$E$6,0)</f>
        <v>0</v>
      </c>
      <c r="D50" s="296">
        <f>IFERROR('CP Totaux'!D50/$E$6,0)</f>
        <v>0</v>
      </c>
      <c r="E50" s="297">
        <f t="shared" si="16"/>
        <v>0</v>
      </c>
      <c r="F50" s="298"/>
      <c r="G50" s="295">
        <f>INDEX('2019Litre'!$B$3:$S$131,MATCH($B50,'2019Litre'!$B$3:$B$131,0),MATCH("Weighted Average",'2019Litre'!$B$3:$S$3,0))</f>
        <v>0.10923272227145739</v>
      </c>
      <c r="H50" s="299">
        <f>INDEX('2020Litre'!$B$3:$S$131,MATCH($B50,'2020Litre'!$B$3:$B$131,0),MATCH("Weighted Average",'2020Litre'!$B$3:$S$3,0))</f>
        <v>0.13098887737694406</v>
      </c>
      <c r="I50" s="299">
        <f>INDEX('2021Litre'!$B$3:$S$131,MATCH($B50,'2021Litre'!$B$3:$B$131,0),MATCH("Weighted Average",'2021Litre'!$B$3:$S$3,0))</f>
        <v>0.14356089776556052</v>
      </c>
      <c r="J50" s="300">
        <f t="shared" si="17"/>
        <v>0.12792749913798732</v>
      </c>
      <c r="L50" s="300">
        <f t="shared" si="18"/>
        <v>-0.12792749913798732</v>
      </c>
      <c r="M50" s="193" t="str">
        <f t="shared" si="19"/>
        <v/>
      </c>
    </row>
    <row r="51" spans="1:13" x14ac:dyDescent="0.2">
      <c r="A51" s="166"/>
      <c r="B51" s="166" t="s">
        <v>170</v>
      </c>
      <c r="C51" s="295">
        <f>IFERROR('CP Totaux'!C51/$E$6,0)</f>
        <v>0</v>
      </c>
      <c r="D51" s="296">
        <f>IFERROR('CP Totaux'!D51/$E$6,0)</f>
        <v>0</v>
      </c>
      <c r="E51" s="297">
        <f t="shared" si="16"/>
        <v>0</v>
      </c>
      <c r="F51" s="298"/>
      <c r="G51" s="295">
        <f>INDEX('2019Litre'!$B$3:$S$131,MATCH($B51,'2019Litre'!$B$3:$B$131,0),MATCH("Weighted Average",'2019Litre'!$B$3:$S$3,0))</f>
        <v>1.38657942826411E-2</v>
      </c>
      <c r="H51" s="299">
        <f>INDEX('2020Litre'!$B$3:$S$131,MATCH($B51,'2020Litre'!$B$3:$B$131,0),MATCH("Weighted Average",'2020Litre'!$B$3:$S$3,0))</f>
        <v>7.2635345921144272E-3</v>
      </c>
      <c r="I51" s="299">
        <f>INDEX('2021Litre'!$B$3:$S$131,MATCH($B51,'2021Litre'!$B$3:$B$131,0),MATCH("Weighted Average",'2021Litre'!$B$3:$S$3,0))</f>
        <v>1.900610180615455E-2</v>
      </c>
      <c r="J51" s="300">
        <f t="shared" si="17"/>
        <v>1.3378476893636693E-2</v>
      </c>
      <c r="L51" s="300">
        <f t="shared" si="18"/>
        <v>-1.3378476893636693E-2</v>
      </c>
      <c r="M51" s="193" t="str">
        <f t="shared" si="19"/>
        <v/>
      </c>
    </row>
    <row r="52" spans="1:13" x14ac:dyDescent="0.2">
      <c r="A52" s="166"/>
      <c r="B52" s="308" t="s">
        <v>157</v>
      </c>
      <c r="C52" s="295">
        <f>IFERROR('CP Totaux'!C52/$E$6,0)</f>
        <v>0</v>
      </c>
      <c r="D52" s="296">
        <f>IFERROR('CP Totaux'!D52/$E$6,0)</f>
        <v>0</v>
      </c>
      <c r="E52" s="297">
        <f t="shared" si="16"/>
        <v>0</v>
      </c>
      <c r="F52" s="298"/>
      <c r="G52" s="295">
        <f>INDEX('2019Litre'!$B$3:$S$131,MATCH($B52,'2019Litre'!$B$3:$B$131,0),MATCH("Weighted Average",'2019Litre'!$B$3:$S$3,0))</f>
        <v>0</v>
      </c>
      <c r="H52" s="299">
        <f>INDEX('2020Litre'!$B$3:$S$131,MATCH($B52,'2020Litre'!$B$3:$B$131,0),MATCH("Weighted Average",'2020Litre'!$B$3:$S$3,0))</f>
        <v>0</v>
      </c>
      <c r="I52" s="299">
        <f>INDEX('2021Litre'!$B$3:$S$131,MATCH($B52,'2021Litre'!$B$3:$B$131,0),MATCH("Weighted Average",'2021Litre'!$B$3:$S$3,0))</f>
        <v>-1.5583245060397892E-2</v>
      </c>
      <c r="J52" s="300">
        <f t="shared" si="17"/>
        <v>-5.1944150201326308E-3</v>
      </c>
      <c r="L52" s="300">
        <f t="shared" si="18"/>
        <v>5.1944150201326308E-3</v>
      </c>
      <c r="M52" s="193" t="str">
        <f t="shared" si="19"/>
        <v/>
      </c>
    </row>
    <row r="53" spans="1:13" x14ac:dyDescent="0.2">
      <c r="A53" s="166"/>
      <c r="B53" s="308" t="s">
        <v>158</v>
      </c>
      <c r="C53" s="295">
        <f>IFERROR('CP Totaux'!C53/$E$6,0)</f>
        <v>0</v>
      </c>
      <c r="D53" s="296">
        <f>IFERROR('CP Totaux'!D53/$E$6,0)</f>
        <v>0</v>
      </c>
      <c r="E53" s="297">
        <f t="shared" si="16"/>
        <v>0</v>
      </c>
      <c r="F53" s="298"/>
      <c r="G53" s="295">
        <f>INDEX('2019Litre'!$B$3:$S$131,MATCH($B53,'2019Litre'!$B$3:$B$131,0),MATCH("Weighted Average",'2019Litre'!$B$3:$S$3,0))</f>
        <v>-9.0837745470982896E-3</v>
      </c>
      <c r="H53" s="299">
        <f>INDEX('2020Litre'!$B$3:$S$131,MATCH($B53,'2020Litre'!$B$3:$B$131,0),MATCH("Weighted Average",'2020Litre'!$B$3:$S$3,0))</f>
        <v>-2.8670709076633449E-3</v>
      </c>
      <c r="I53" s="299">
        <f>INDEX('2021Litre'!$B$3:$S$131,MATCH($B53,'2021Litre'!$B$3:$B$131,0),MATCH("Weighted Average",'2021Litre'!$B$3:$S$3,0))</f>
        <v>-6.2041931306611375E-3</v>
      </c>
      <c r="J53" s="300">
        <f t="shared" si="17"/>
        <v>-6.0516795284742573E-3</v>
      </c>
      <c r="L53" s="300">
        <f t="shared" si="18"/>
        <v>6.0516795284742573E-3</v>
      </c>
      <c r="M53" s="193" t="str">
        <f t="shared" si="19"/>
        <v/>
      </c>
    </row>
    <row r="54" spans="1:13" x14ac:dyDescent="0.2">
      <c r="A54" s="166"/>
      <c r="B54" s="308" t="s">
        <v>159</v>
      </c>
      <c r="C54" s="295">
        <f>IFERROR('CP Totaux'!C54/$E$6,0)</f>
        <v>0</v>
      </c>
      <c r="D54" s="296">
        <f>IFERROR('CP Totaux'!D54/$E$6,0)</f>
        <v>0</v>
      </c>
      <c r="E54" s="297">
        <f t="shared" si="16"/>
        <v>0</v>
      </c>
      <c r="F54" s="298"/>
      <c r="G54" s="295">
        <f>INDEX('2019Litre'!$B$3:$S$131,MATCH($B54,'2019Litre'!$B$3:$B$131,0),MATCH("Weighted Average",'2019Litre'!$B$3:$S$3,0))</f>
        <v>-9.0480502835015367E-3</v>
      </c>
      <c r="H54" s="299">
        <f>INDEX('2020Litre'!$B$3:$S$131,MATCH($B54,'2020Litre'!$B$3:$B$131,0),MATCH("Weighted Average",'2020Litre'!$B$3:$S$3,0))</f>
        <v>-5.1016276301669737E-2</v>
      </c>
      <c r="I54" s="299">
        <f>INDEX('2021Litre'!$B$3:$S$131,MATCH($B54,'2021Litre'!$B$3:$B$131,0),MATCH("Weighted Average",'2021Litre'!$B$3:$S$3,0))</f>
        <v>-3.6056314345779002E-2</v>
      </c>
      <c r="J54" s="300">
        <f t="shared" si="17"/>
        <v>-3.204021364365009E-2</v>
      </c>
      <c r="L54" s="300">
        <f t="shared" si="18"/>
        <v>3.204021364365009E-2</v>
      </c>
      <c r="M54" s="193" t="str">
        <f t="shared" si="19"/>
        <v/>
      </c>
    </row>
    <row r="55" spans="1:13" ht="15" x14ac:dyDescent="0.25">
      <c r="A55" s="166"/>
      <c r="B55" s="315" t="s">
        <v>171</v>
      </c>
      <c r="C55" s="301">
        <f>SUM(C49:C54)</f>
        <v>0</v>
      </c>
      <c r="D55" s="302">
        <f>SUM(D49:D54)</f>
        <v>0</v>
      </c>
      <c r="E55" s="303">
        <f t="shared" ref="E55" si="20">SUM(E49:E54)</f>
        <v>0</v>
      </c>
      <c r="F55" s="304"/>
      <c r="G55" s="301">
        <f t="shared" ref="G55:I55" si="21">SUM(G49:G54)</f>
        <v>1.1306425017393757</v>
      </c>
      <c r="H55" s="302">
        <f t="shared" si="21"/>
        <v>1.1149893172088936</v>
      </c>
      <c r="I55" s="302">
        <f t="shared" si="21"/>
        <v>1.1428216316408524</v>
      </c>
      <c r="J55" s="305">
        <f>AVERAGEIF(G55:I55,"&lt;&gt;"&amp;0,G55:I55)</f>
        <v>1.1294844835297073</v>
      </c>
      <c r="L55" s="305">
        <f t="shared" si="18"/>
        <v>-1.1294844835297073</v>
      </c>
      <c r="M55" s="253" t="str">
        <f t="shared" si="19"/>
        <v/>
      </c>
    </row>
    <row r="56" spans="1:13" ht="15" x14ac:dyDescent="0.25">
      <c r="A56" s="166"/>
      <c r="B56" s="288"/>
      <c r="C56" s="306"/>
      <c r="E56" s="307"/>
      <c r="G56" s="168"/>
      <c r="J56" s="198"/>
      <c r="L56" s="198"/>
      <c r="M56" s="258"/>
    </row>
    <row r="57" spans="1:13" ht="15" x14ac:dyDescent="0.25">
      <c r="A57" s="236" t="s">
        <v>136</v>
      </c>
      <c r="B57" s="166"/>
      <c r="C57" s="306"/>
      <c r="E57" s="307"/>
      <c r="G57" s="168"/>
      <c r="J57" s="198"/>
      <c r="L57" s="198"/>
      <c r="M57" s="258"/>
    </row>
    <row r="58" spans="1:13" x14ac:dyDescent="0.2">
      <c r="A58" s="166"/>
      <c r="B58" s="166" t="s">
        <v>172</v>
      </c>
      <c r="C58" s="295">
        <f>IFERROR('CP Totaux'!C58/$E$6,0)</f>
        <v>0</v>
      </c>
      <c r="D58" s="296">
        <f>IFERROR('CP Totaux'!D58/$E$6,0)</f>
        <v>0</v>
      </c>
      <c r="E58" s="297">
        <f>C58+D58</f>
        <v>0</v>
      </c>
      <c r="F58" s="298"/>
      <c r="G58" s="295">
        <f>INDEX('2019Litre'!$B$3:$S$131,MATCH($B58,'2019Litre'!$B$3:$B$131,0),MATCH("Weighted Average",'2019Litre'!$B$3:$S$3,0))</f>
        <v>3.1529178417345476E-2</v>
      </c>
      <c r="H58" s="299">
        <f>INDEX('2020Litre'!$B$3:$S$131,MATCH($B58,'2020Litre'!$B$3:$B$131,0),MATCH("Weighted Average",'2020Litre'!$B$3:$S$3,0))</f>
        <v>1.6947492329289184E-2</v>
      </c>
      <c r="I58" s="299">
        <f>INDEX('2021Litre'!$B$3:$S$131,MATCH($B58,'2021Litre'!$B$3:$B$131,0),MATCH("Weighted Average",'2021Litre'!$B$3:$S$3,0))</f>
        <v>5.4824321953734481E-3</v>
      </c>
      <c r="J58" s="300">
        <f t="shared" ref="J58:J59" si="22">AVERAGE(G58:I58)</f>
        <v>1.7986367647336035E-2</v>
      </c>
      <c r="L58" s="300">
        <f t="shared" ref="L58:L69" si="23">E58-J58</f>
        <v>-1.7986367647336035E-2</v>
      </c>
      <c r="M58" s="193" t="str">
        <f t="shared" ref="M58:M67" si="24">IFERROR(L58/E58,"")</f>
        <v/>
      </c>
    </row>
    <row r="59" spans="1:13" x14ac:dyDescent="0.2">
      <c r="A59" s="166"/>
      <c r="B59" s="316" t="s">
        <v>173</v>
      </c>
      <c r="C59" s="295">
        <f>IFERROR('CP Totaux'!C59/$E$6,0)</f>
        <v>0</v>
      </c>
      <c r="D59" s="296">
        <f>IFERROR('CP Totaux'!D59/$E$6,0)</f>
        <v>0</v>
      </c>
      <c r="E59" s="297">
        <f>C59+D59</f>
        <v>0</v>
      </c>
      <c r="F59" s="298"/>
      <c r="G59" s="295">
        <f>INDEX('2019Litre'!$B$3:$S$131,MATCH($B59,'2019Litre'!$B$3:$B$131,0),MATCH("Weighted Average",'2019Litre'!$B$3:$S$3,0))</f>
        <v>4.3532627385407391E-3</v>
      </c>
      <c r="H59" s="299">
        <f>INDEX('2020Litre'!$B$3:$S$131,MATCH($B59,'2020Litre'!$B$3:$B$131,0),MATCH("Weighted Average",'2020Litre'!$B$3:$S$3,0))</f>
        <v>5.4888002837847728E-5</v>
      </c>
      <c r="I59" s="299">
        <f>INDEX('2021Litre'!$B$3:$S$131,MATCH($B59,'2021Litre'!$B$3:$B$131,0),MATCH("Weighted Average",'2021Litre'!$B$3:$S$3,0))</f>
        <v>8.9006275560120814E-3</v>
      </c>
      <c r="J59" s="300">
        <f t="shared" si="22"/>
        <v>4.436259432463556E-3</v>
      </c>
      <c r="L59" s="300">
        <f t="shared" si="23"/>
        <v>-4.436259432463556E-3</v>
      </c>
      <c r="M59" s="193" t="str">
        <f t="shared" si="24"/>
        <v/>
      </c>
    </row>
    <row r="60" spans="1:13" ht="15" x14ac:dyDescent="0.25">
      <c r="A60" s="166"/>
      <c r="B60" s="317" t="s">
        <v>174</v>
      </c>
      <c r="C60" s="301">
        <f>SUM(C58:C59)</f>
        <v>0</v>
      </c>
      <c r="D60" s="302">
        <f>SUM(D58:D59)</f>
        <v>0</v>
      </c>
      <c r="E60" s="303">
        <f>SUM(E58:E59)</f>
        <v>0</v>
      </c>
      <c r="F60" s="304"/>
      <c r="G60" s="301">
        <f t="shared" ref="G60:I60" si="25">SUM(G58:G59)</f>
        <v>3.5882441155886215E-2</v>
      </c>
      <c r="H60" s="302">
        <f t="shared" si="25"/>
        <v>1.7002380332127032E-2</v>
      </c>
      <c r="I60" s="302">
        <f t="shared" si="25"/>
        <v>1.438305975138553E-2</v>
      </c>
      <c r="J60" s="305">
        <f>AVERAGEIF(G60:I60,"&lt;&gt;"&amp;0,G60:I60)</f>
        <v>2.2422627079799595E-2</v>
      </c>
      <c r="L60" s="305">
        <f t="shared" si="23"/>
        <v>-2.2422627079799595E-2</v>
      </c>
      <c r="M60" s="253" t="str">
        <f t="shared" si="24"/>
        <v/>
      </c>
    </row>
    <row r="61" spans="1:13" x14ac:dyDescent="0.2">
      <c r="A61" s="166"/>
      <c r="B61" s="166" t="s">
        <v>175</v>
      </c>
      <c r="C61" s="295">
        <f>IFERROR('CP Totaux'!C61/$E$6,0)</f>
        <v>0</v>
      </c>
      <c r="D61" s="296">
        <f>IFERROR('CP Totaux'!D61/$E$6,0)</f>
        <v>0</v>
      </c>
      <c r="E61" s="297">
        <f t="shared" ref="E61:E69" si="26">C61+D61</f>
        <v>0</v>
      </c>
      <c r="F61" s="298"/>
      <c r="G61" s="295">
        <f>INDEX('2019Litre'!$B$3:$S$131,MATCH($B61,'2019Litre'!$B$3:$B$131,0),MATCH("Weighted Average",'2019Litre'!$B$3:$S$3,0))</f>
        <v>0.29220846313894866</v>
      </c>
      <c r="H61" s="299">
        <f>INDEX('2020Litre'!$B$3:$S$131,MATCH($B61,'2020Litre'!$B$3:$B$131,0),MATCH("Weighted Average",'2020Litre'!$B$3:$S$3,0))</f>
        <v>0.29349928421158061</v>
      </c>
      <c r="I61" s="299">
        <f>INDEX('2021Litre'!$B$3:$S$131,MATCH($B61,'2021Litre'!$B$3:$B$131,0),MATCH("Weighted Average",'2021Litre'!$B$3:$S$3,0))</f>
        <v>0.33584122887641199</v>
      </c>
      <c r="J61" s="300">
        <f t="shared" ref="J61:J65" si="27">AVERAGE(G61:I61)</f>
        <v>0.30718299207564709</v>
      </c>
      <c r="L61" s="300">
        <f t="shared" si="23"/>
        <v>-0.30718299207564709</v>
      </c>
      <c r="M61" s="193" t="str">
        <f t="shared" si="24"/>
        <v/>
      </c>
    </row>
    <row r="62" spans="1:13" x14ac:dyDescent="0.2">
      <c r="A62" s="166"/>
      <c r="B62" s="316" t="s">
        <v>176</v>
      </c>
      <c r="C62" s="295">
        <f>IFERROR('CP Totaux'!C62/$E$6,0)</f>
        <v>0</v>
      </c>
      <c r="D62" s="296">
        <f>IFERROR('CP Totaux'!D62/$E$6,0)</f>
        <v>0</v>
      </c>
      <c r="E62" s="297">
        <f t="shared" si="26"/>
        <v>0</v>
      </c>
      <c r="F62" s="298"/>
      <c r="G62" s="295">
        <f>INDEX('2019Litre'!$B$3:$S$131,MATCH($B62,'2019Litre'!$B$3:$B$131,0),MATCH("Weighted Average",'2019Litre'!$B$3:$S$3,0))</f>
        <v>3.7518972383465267E-3</v>
      </c>
      <c r="H62" s="299">
        <f>INDEX('2020Litre'!$B$3:$S$131,MATCH($B62,'2020Litre'!$B$3:$B$131,0),MATCH("Weighted Average",'2020Litre'!$B$3:$S$3,0))</f>
        <v>4.586670821892248E-3</v>
      </c>
      <c r="I62" s="299">
        <f>INDEX('2021Litre'!$B$3:$S$131,MATCH($B62,'2021Litre'!$B$3:$B$131,0),MATCH("Weighted Average",'2021Litre'!$B$3:$S$3,0))</f>
        <v>2.9469824095635674E-3</v>
      </c>
      <c r="J62" s="300">
        <f t="shared" si="27"/>
        <v>3.7618501566007811E-3</v>
      </c>
      <c r="L62" s="300">
        <f t="shared" si="23"/>
        <v>-3.7618501566007811E-3</v>
      </c>
      <c r="M62" s="193" t="str">
        <f t="shared" si="24"/>
        <v/>
      </c>
    </row>
    <row r="63" spans="1:13" x14ac:dyDescent="0.2">
      <c r="A63" s="166"/>
      <c r="B63" s="316" t="s">
        <v>177</v>
      </c>
      <c r="C63" s="295">
        <f>IFERROR('CP Totaux'!C63/$E$6,0)</f>
        <v>0</v>
      </c>
      <c r="D63" s="296">
        <f>IFERROR('CP Totaux'!D63/$E$6,0)</f>
        <v>0</v>
      </c>
      <c r="E63" s="297">
        <f t="shared" si="26"/>
        <v>0</v>
      </c>
      <c r="F63" s="298"/>
      <c r="G63" s="295">
        <f>INDEX('2019Litre'!$B$3:$S$131,MATCH($B63,'2019Litre'!$B$3:$B$131,0),MATCH("Weighted Average",'2019Litre'!$B$3:$S$3,0))</f>
        <v>8.0236968579562057E-2</v>
      </c>
      <c r="H63" s="299">
        <f>INDEX('2020Litre'!$B$3:$S$131,MATCH($B63,'2020Litre'!$B$3:$B$131,0),MATCH("Weighted Average",'2020Litre'!$B$3:$S$3,0))</f>
        <v>6.9540563740450811E-2</v>
      </c>
      <c r="I63" s="299">
        <f>INDEX('2021Litre'!$B$3:$S$131,MATCH($B63,'2021Litre'!$B$3:$B$131,0),MATCH("Weighted Average",'2021Litre'!$B$3:$S$3,0))</f>
        <v>9.4867224541121647E-2</v>
      </c>
      <c r="J63" s="300">
        <f t="shared" si="27"/>
        <v>8.1548252287044834E-2</v>
      </c>
      <c r="L63" s="300">
        <f t="shared" si="23"/>
        <v>-8.1548252287044834E-2</v>
      </c>
      <c r="M63" s="193" t="str">
        <f t="shared" si="24"/>
        <v/>
      </c>
    </row>
    <row r="64" spans="1:13" x14ac:dyDescent="0.2">
      <c r="A64" s="166"/>
      <c r="B64" s="316" t="s">
        <v>178</v>
      </c>
      <c r="C64" s="295">
        <f>IFERROR('CP Totaux'!C64/$E$6,0)</f>
        <v>0</v>
      </c>
      <c r="D64" s="296">
        <f>IFERROR('CP Totaux'!D64/$E$6,0)</f>
        <v>0</v>
      </c>
      <c r="E64" s="297">
        <f t="shared" si="26"/>
        <v>0</v>
      </c>
      <c r="F64" s="298"/>
      <c r="G64" s="295">
        <f>INDEX('2019Litre'!$B$3:$S$131,MATCH($B64,'2019Litre'!$B$3:$B$131,0),MATCH("Weighted Average",'2019Litre'!$B$3:$S$3,0))</f>
        <v>1.6962295555482777E-2</v>
      </c>
      <c r="H64" s="299">
        <f>INDEX('2020Litre'!$B$3:$S$131,MATCH($B64,'2020Litre'!$B$3:$B$131,0),MATCH("Weighted Average",'2020Litre'!$B$3:$S$3,0))</f>
        <v>2.1992438067014654E-2</v>
      </c>
      <c r="I64" s="299">
        <f>INDEX('2021Litre'!$B$3:$S$131,MATCH($B64,'2021Litre'!$B$3:$B$131,0),MATCH("Weighted Average",'2021Litre'!$B$3:$S$3,0))</f>
        <v>1.4444856853917163E-2</v>
      </c>
      <c r="J64" s="300">
        <f t="shared" si="27"/>
        <v>1.7799863492138201E-2</v>
      </c>
      <c r="L64" s="300">
        <f t="shared" si="23"/>
        <v>-1.7799863492138201E-2</v>
      </c>
      <c r="M64" s="193" t="str">
        <f t="shared" si="24"/>
        <v/>
      </c>
    </row>
    <row r="65" spans="1:13" x14ac:dyDescent="0.2">
      <c r="A65" s="166"/>
      <c r="B65" s="316" t="s">
        <v>179</v>
      </c>
      <c r="C65" s="295">
        <f>IFERROR('CP Totaux'!C65/$E$6,0)</f>
        <v>0</v>
      </c>
      <c r="D65" s="296">
        <f>IFERROR('CP Totaux'!D65/$E$6,0)</f>
        <v>0</v>
      </c>
      <c r="E65" s="297">
        <f t="shared" si="26"/>
        <v>0</v>
      </c>
      <c r="F65" s="298"/>
      <c r="G65" s="295">
        <f>INDEX('2019Litre'!$B$3:$S$131,MATCH($B65,'2019Litre'!$B$3:$B$131,0),MATCH("Weighted Average",'2019Litre'!$B$3:$S$3,0))</f>
        <v>3.7424458509791883E-2</v>
      </c>
      <c r="H65" s="299">
        <f>INDEX('2020Litre'!$B$3:$S$131,MATCH($B65,'2020Litre'!$B$3:$B$131,0),MATCH("Weighted Average",'2020Litre'!$B$3:$S$3,0))</f>
        <v>4.6196007101259873E-2</v>
      </c>
      <c r="I65" s="299">
        <f>INDEX('2021Litre'!$B$3:$S$131,MATCH($B65,'2021Litre'!$B$3:$B$131,0),MATCH("Weighted Average",'2021Litre'!$B$3:$S$3,0))</f>
        <v>2.6277536001684268E-2</v>
      </c>
      <c r="J65" s="300">
        <f t="shared" si="27"/>
        <v>3.6632667204245344E-2</v>
      </c>
      <c r="L65" s="300">
        <f t="shared" si="23"/>
        <v>-3.6632667204245344E-2</v>
      </c>
      <c r="M65" s="193" t="str">
        <f t="shared" si="24"/>
        <v/>
      </c>
    </row>
    <row r="66" spans="1:13" ht="15" x14ac:dyDescent="0.25">
      <c r="A66" s="166"/>
      <c r="B66" s="317" t="s">
        <v>180</v>
      </c>
      <c r="C66" s="301">
        <f>SUM(C61:C65)</f>
        <v>0</v>
      </c>
      <c r="D66" s="302">
        <f>SUM(D61:D65)</f>
        <v>0</v>
      </c>
      <c r="E66" s="303">
        <f>SUM(E61:E65)</f>
        <v>0</v>
      </c>
      <c r="F66" s="304"/>
      <c r="G66" s="301">
        <f t="shared" ref="G66:I66" si="28">SUM(G61:G65)</f>
        <v>0.43058408302213186</v>
      </c>
      <c r="H66" s="302">
        <f t="shared" si="28"/>
        <v>0.43581496394219821</v>
      </c>
      <c r="I66" s="302">
        <f t="shared" si="28"/>
        <v>0.47437782868269862</v>
      </c>
      <c r="J66" s="305">
        <f>AVERAGEIF(G66:I66,"&lt;&gt;"&amp;0,G66:I66)</f>
        <v>0.44692562521567619</v>
      </c>
      <c r="L66" s="305">
        <f t="shared" si="23"/>
        <v>-0.44692562521567619</v>
      </c>
      <c r="M66" s="253" t="str">
        <f t="shared" si="24"/>
        <v/>
      </c>
    </row>
    <row r="67" spans="1:13" x14ac:dyDescent="0.2">
      <c r="A67" s="166"/>
      <c r="B67" s="316" t="s">
        <v>181</v>
      </c>
      <c r="C67" s="295">
        <f>IFERROR('CP Totaux'!C67/$E$6,0)</f>
        <v>0</v>
      </c>
      <c r="D67" s="296">
        <f>IFERROR('CP Totaux'!D67/$E$6,0)</f>
        <v>0</v>
      </c>
      <c r="E67" s="297">
        <f t="shared" si="26"/>
        <v>0</v>
      </c>
      <c r="F67" s="298"/>
      <c r="G67" s="295">
        <f>INDEX('2019Litre'!$B$3:$S$131,MATCH($B67,'2019Litre'!$B$3:$B$131,0),MATCH("Weighted Average",'2019Litre'!$B$3:$S$3,0))</f>
        <v>2.3474052462287159E-2</v>
      </c>
      <c r="H67" s="299">
        <f>INDEX('2020Litre'!$B$3:$S$131,MATCH($B67,'2020Litre'!$B$3:$B$131,0),MATCH("Weighted Average",'2020Litre'!$B$3:$S$3,0))</f>
        <v>2.2993360755301593E-2</v>
      </c>
      <c r="I67" s="299">
        <f>INDEX('2021Litre'!$B$3:$S$131,MATCH($B67,'2021Litre'!$B$3:$B$131,0),MATCH("Weighted Average",'2021Litre'!$B$3:$S$3,0))</f>
        <v>2.15774773939524E-2</v>
      </c>
      <c r="J67" s="300">
        <f t="shared" ref="J67:J68" si="29">AVERAGE(G67:I67)</f>
        <v>2.2681630203847048E-2</v>
      </c>
      <c r="L67" s="300">
        <f t="shared" si="23"/>
        <v>-2.2681630203847048E-2</v>
      </c>
      <c r="M67" s="193" t="str">
        <f t="shared" si="24"/>
        <v/>
      </c>
    </row>
    <row r="68" spans="1:13" x14ac:dyDescent="0.2">
      <c r="A68" s="166"/>
      <c r="B68" s="316" t="s">
        <v>182</v>
      </c>
      <c r="C68" s="295">
        <f>IFERROR('CP Totaux'!C68/$E$6,0)</f>
        <v>0</v>
      </c>
      <c r="D68" s="296">
        <f>IFERROR('CP Totaux'!D68/$E$6,0)</f>
        <v>0</v>
      </c>
      <c r="E68" s="297">
        <f t="shared" si="26"/>
        <v>0</v>
      </c>
      <c r="F68" s="298"/>
      <c r="G68" s="295">
        <f>INDEX('2019Litre'!$B$3:$S$131,MATCH($B68,'2019Litre'!$B$3:$B$131,0),MATCH("Weighted Average",'2019Litre'!$B$3:$S$3,0))</f>
        <v>2.5838089383959798E-3</v>
      </c>
      <c r="H68" s="299">
        <f>INDEX('2020Litre'!$B$3:$S$131,MATCH($B68,'2020Litre'!$B$3:$B$131,0),MATCH("Weighted Average",'2020Litre'!$B$3:$S$3,0))</f>
        <v>0</v>
      </c>
      <c r="I68" s="299">
        <f>INDEX('2021Litre'!$B$3:$S$131,MATCH($B68,'2021Litre'!$B$3:$B$131,0),MATCH("Weighted Average",'2021Litre'!$B$3:$S$3,0))</f>
        <v>1.7988340061645687E-3</v>
      </c>
      <c r="J68" s="300">
        <f t="shared" si="29"/>
        <v>1.460880981520183E-3</v>
      </c>
      <c r="L68" s="300">
        <f t="shared" si="23"/>
        <v>-1.460880981520183E-3</v>
      </c>
      <c r="M68" s="193" t="str">
        <f>IFERROR(L68/E68,"")</f>
        <v/>
      </c>
    </row>
    <row r="69" spans="1:13" ht="15" x14ac:dyDescent="0.25">
      <c r="A69" s="166"/>
      <c r="B69" s="318" t="s">
        <v>183</v>
      </c>
      <c r="C69" s="301">
        <f>SUM(C67:C68)</f>
        <v>0</v>
      </c>
      <c r="D69" s="302">
        <f>SUM(D67:D68)</f>
        <v>0</v>
      </c>
      <c r="E69" s="303">
        <f t="shared" si="26"/>
        <v>0</v>
      </c>
      <c r="F69" s="304"/>
      <c r="G69" s="301">
        <f t="shared" ref="G69:I69" si="30">SUM(G67:G68)</f>
        <v>2.6057861400683138E-2</v>
      </c>
      <c r="H69" s="302">
        <f t="shared" si="30"/>
        <v>2.2993360755301593E-2</v>
      </c>
      <c r="I69" s="302">
        <f t="shared" si="30"/>
        <v>2.3376311400116968E-2</v>
      </c>
      <c r="J69" s="305">
        <f>AVERAGEIF(G69:I69,"&lt;&gt;"&amp;0,G69:I69)</f>
        <v>2.414251118536723E-2</v>
      </c>
      <c r="L69" s="305">
        <f t="shared" si="23"/>
        <v>-2.414251118536723E-2</v>
      </c>
      <c r="M69" s="253" t="str">
        <f t="shared" ref="M69" si="31">IFERROR(L69/E69,"")</f>
        <v/>
      </c>
    </row>
    <row r="70" spans="1:13" ht="15" x14ac:dyDescent="0.25">
      <c r="A70" s="166"/>
      <c r="B70" s="318"/>
      <c r="C70" s="306"/>
      <c r="E70" s="307"/>
      <c r="G70" s="168"/>
      <c r="J70" s="198"/>
      <c r="L70" s="198"/>
      <c r="M70" s="258"/>
    </row>
    <row r="71" spans="1:13" ht="15" x14ac:dyDescent="0.25">
      <c r="A71" s="236" t="s">
        <v>137</v>
      </c>
      <c r="B71" s="166"/>
      <c r="C71" s="306"/>
      <c r="E71" s="307"/>
      <c r="G71" s="168"/>
      <c r="J71" s="198"/>
      <c r="L71" s="198"/>
      <c r="M71" s="258"/>
    </row>
    <row r="72" spans="1:13" ht="15" x14ac:dyDescent="0.25">
      <c r="A72" s="166"/>
      <c r="B72" s="288" t="s">
        <v>184</v>
      </c>
      <c r="C72" s="306"/>
      <c r="E72" s="307"/>
      <c r="G72" s="168"/>
      <c r="J72" s="198"/>
      <c r="L72" s="198"/>
      <c r="M72" s="258"/>
    </row>
    <row r="73" spans="1:13" x14ac:dyDescent="0.2">
      <c r="A73" s="166"/>
      <c r="B73" s="188" t="s">
        <v>185</v>
      </c>
      <c r="C73" s="295">
        <f>IFERROR('CP Totaux'!C73/$E$6,0)</f>
        <v>0</v>
      </c>
      <c r="D73" s="296">
        <f>IFERROR('CP Totaux'!D73/$E$6,0)</f>
        <v>0</v>
      </c>
      <c r="E73" s="297">
        <f>IFERROR('CP Totaux'!E73/$E$6,0)</f>
        <v>0</v>
      </c>
      <c r="F73" s="298"/>
      <c r="G73" s="295">
        <f>INDEX('2019Litre'!$B$3:$S$131,MATCH($B73,'2019Litre'!$B$3:$B$131,0),MATCH("Weighted Average",'2019Litre'!$B$3:$S$3,0))</f>
        <v>0.1566519021890459</v>
      </c>
      <c r="H73" s="299">
        <f>INDEX('2020Litre'!$B$3:$S$131,MATCH($B73,'2020Litre'!$B$3:$B$131,0),MATCH("Weighted Average",'2020Litre'!$B$3:$S$3,0))</f>
        <v>0.15428457497387998</v>
      </c>
      <c r="I73" s="299">
        <f>INDEX('2021Litre'!$B$3:$S$131,MATCH($B73,'2021Litre'!$B$3:$B$131,0),MATCH("Weighted Average",'2021Litre'!$B$3:$S$3,0))</f>
        <v>0.14921209791975931</v>
      </c>
      <c r="J73" s="300">
        <f t="shared" ref="J73:J82" si="32">AVERAGE(G73:I73)</f>
        <v>0.15338285836089507</v>
      </c>
      <c r="L73" s="300">
        <f t="shared" ref="L73:L83" si="33">E73-J73</f>
        <v>-0.15338285836089507</v>
      </c>
      <c r="M73" s="193" t="str">
        <f t="shared" ref="M73:M83" si="34">IFERROR(L73/E73,"")</f>
        <v/>
      </c>
    </row>
    <row r="74" spans="1:13" x14ac:dyDescent="0.2">
      <c r="A74" s="166"/>
      <c r="B74" s="188" t="s">
        <v>186</v>
      </c>
      <c r="C74" s="295">
        <f>IFERROR('CP Totaux'!C74/$E$6,0)</f>
        <v>0</v>
      </c>
      <c r="D74" s="296">
        <f>IFERROR('CP Totaux'!D74/$E$6,0)</f>
        <v>0</v>
      </c>
      <c r="E74" s="297">
        <f>IFERROR('CP Totaux'!E74/$E$6,0)</f>
        <v>0</v>
      </c>
      <c r="F74" s="298"/>
      <c r="G74" s="295">
        <f>INDEX('2019Litre'!$B$3:$S$131,MATCH($B74,'2019Litre'!$B$3:$B$131,0),MATCH("Weighted Average",'2019Litre'!$B$3:$S$3,0))</f>
        <v>0.48353168147186709</v>
      </c>
      <c r="H74" s="299">
        <f>INDEX('2020Litre'!$B$3:$S$131,MATCH($B74,'2020Litre'!$B$3:$B$131,0),MATCH("Weighted Average",'2020Litre'!$B$3:$S$3,0))</f>
        <v>0.50192984421874909</v>
      </c>
      <c r="I74" s="299">
        <f>INDEX('2021Litre'!$B$3:$S$131,MATCH($B74,'2021Litre'!$B$3:$B$131,0),MATCH("Weighted Average",'2021Litre'!$B$3:$S$3,0))</f>
        <v>0.51433803978531178</v>
      </c>
      <c r="J74" s="300">
        <f t="shared" si="32"/>
        <v>0.49993318849197599</v>
      </c>
      <c r="L74" s="300">
        <f t="shared" si="33"/>
        <v>-0.49993318849197599</v>
      </c>
      <c r="M74" s="193" t="str">
        <f t="shared" si="34"/>
        <v/>
      </c>
    </row>
    <row r="75" spans="1:13" ht="18" customHeight="1" x14ac:dyDescent="0.2">
      <c r="A75" s="166"/>
      <c r="B75" s="188" t="s">
        <v>187</v>
      </c>
      <c r="C75" s="295">
        <f>IFERROR('CP Totaux'!C75/$E$6,0)</f>
        <v>0</v>
      </c>
      <c r="D75" s="296">
        <f>IFERROR('CP Totaux'!D75/$E$6,0)</f>
        <v>0</v>
      </c>
      <c r="E75" s="297">
        <f>IFERROR('CP Totaux'!E75/$E$6,0)</f>
        <v>0</v>
      </c>
      <c r="F75" s="298"/>
      <c r="G75" s="295">
        <f>INDEX('2019Litre'!$B$3:$S$131,MATCH($B75,'2019Litre'!$B$3:$B$131,0),MATCH("Weighted Average",'2019Litre'!$B$3:$S$3,0))</f>
        <v>0.22143923790802336</v>
      </c>
      <c r="H75" s="299">
        <f>INDEX('2020Litre'!$B$3:$S$131,MATCH($B75,'2020Litre'!$B$3:$B$131,0),MATCH("Weighted Average",'2020Litre'!$B$3:$S$3,0))</f>
        <v>0.22851109067908765</v>
      </c>
      <c r="I75" s="299">
        <f>INDEX('2021Litre'!$B$3:$S$131,MATCH($B75,'2021Litre'!$B$3:$B$131,0),MATCH("Weighted Average",'2021Litre'!$B$3:$S$3,0))</f>
        <v>0.21839291388468177</v>
      </c>
      <c r="J75" s="300">
        <f t="shared" si="32"/>
        <v>0.22278108082393092</v>
      </c>
      <c r="L75" s="300">
        <f t="shared" si="33"/>
        <v>-0.22278108082393092</v>
      </c>
      <c r="M75" s="193" t="str">
        <f t="shared" si="34"/>
        <v/>
      </c>
    </row>
    <row r="76" spans="1:13" x14ac:dyDescent="0.2">
      <c r="A76" s="166"/>
      <c r="B76" s="188" t="s">
        <v>209</v>
      </c>
      <c r="C76" s="295">
        <f>IFERROR('CP Totaux'!C76/$E$6,0)</f>
        <v>0</v>
      </c>
      <c r="D76" s="296">
        <f>IFERROR('CP Totaux'!D76/$E$6,0)</f>
        <v>0</v>
      </c>
      <c r="E76" s="297">
        <f>IFERROR('CP Totaux'!E76/$E$6,0)</f>
        <v>0</v>
      </c>
      <c r="F76" s="298"/>
      <c r="G76" s="295">
        <f>INDEX('2019Litre'!$B$3:$S$131,MATCH($B76,'2019Litre'!$B$3:$B$131,0),MATCH("Weighted Average",'2019Litre'!$B$3:$S$3,0))</f>
        <v>3.4179189196193338E-2</v>
      </c>
      <c r="H76" s="299">
        <f>INDEX('2020Litre'!$B$3:$S$131,MATCH($B76,'2020Litre'!$B$3:$B$131,0),MATCH("Weighted Average",'2020Litre'!$B$3:$S$3,0))</f>
        <v>3.3842577164072851E-2</v>
      </c>
      <c r="I76" s="299">
        <f>INDEX('2021Litre'!$B$3:$S$131,MATCH($B76,'2021Litre'!$B$3:$B$131,0),MATCH("Weighted Average",'2021Litre'!$B$3:$S$3,0))</f>
        <v>3.4540333417432512E-2</v>
      </c>
      <c r="J76" s="300">
        <f t="shared" si="32"/>
        <v>3.4187366592566236E-2</v>
      </c>
      <c r="L76" s="300">
        <f t="shared" si="33"/>
        <v>-3.4187366592566236E-2</v>
      </c>
      <c r="M76" s="193" t="str">
        <f t="shared" si="34"/>
        <v/>
      </c>
    </row>
    <row r="77" spans="1:13" x14ac:dyDescent="0.2">
      <c r="A77" s="166"/>
      <c r="B77" s="188" t="s">
        <v>190</v>
      </c>
      <c r="C77" s="295"/>
      <c r="D77" s="296"/>
      <c r="E77" s="297">
        <f>IFERROR('CP Totaux'!E78/$E$6,0)</f>
        <v>0</v>
      </c>
      <c r="F77" s="298"/>
      <c r="G77" s="319">
        <v>0</v>
      </c>
      <c r="H77" s="320">
        <v>0</v>
      </c>
      <c r="I77" s="320">
        <v>0</v>
      </c>
      <c r="J77" s="322">
        <f t="shared" si="32"/>
        <v>0</v>
      </c>
      <c r="K77" s="321"/>
      <c r="L77" s="322">
        <f t="shared" si="33"/>
        <v>0</v>
      </c>
      <c r="M77" s="278" t="str">
        <f t="shared" si="34"/>
        <v/>
      </c>
    </row>
    <row r="78" spans="1:13" x14ac:dyDescent="0.2">
      <c r="A78" s="166"/>
      <c r="B78" s="188" t="s">
        <v>191</v>
      </c>
      <c r="C78" s="295"/>
      <c r="D78" s="296"/>
      <c r="E78" s="297">
        <f>IFERROR('CP Totaux'!E79/$E$6,0)</f>
        <v>0</v>
      </c>
      <c r="F78" s="298"/>
      <c r="G78" s="319">
        <v>0</v>
      </c>
      <c r="H78" s="320">
        <v>0</v>
      </c>
      <c r="I78" s="320">
        <v>0</v>
      </c>
      <c r="J78" s="322">
        <f t="shared" si="32"/>
        <v>0</v>
      </c>
      <c r="K78" s="321"/>
      <c r="L78" s="322">
        <f t="shared" si="33"/>
        <v>0</v>
      </c>
      <c r="M78" s="278" t="str">
        <f t="shared" si="34"/>
        <v/>
      </c>
    </row>
    <row r="79" spans="1:13" x14ac:dyDescent="0.2">
      <c r="A79" s="166"/>
      <c r="B79" s="188" t="s">
        <v>192</v>
      </c>
      <c r="C79" s="295"/>
      <c r="D79" s="296"/>
      <c r="E79" s="297">
        <f>IFERROR('CP Totaux'!E80/$E$6,0)</f>
        <v>0</v>
      </c>
      <c r="F79" s="298"/>
      <c r="G79" s="319">
        <v>0</v>
      </c>
      <c r="H79" s="320">
        <v>0</v>
      </c>
      <c r="I79" s="320">
        <v>0</v>
      </c>
      <c r="J79" s="322">
        <f t="shared" si="32"/>
        <v>0</v>
      </c>
      <c r="K79" s="321"/>
      <c r="L79" s="322">
        <f t="shared" si="33"/>
        <v>0</v>
      </c>
      <c r="M79" s="278" t="str">
        <f t="shared" si="34"/>
        <v/>
      </c>
    </row>
    <row r="80" spans="1:13" x14ac:dyDescent="0.2">
      <c r="A80" s="166"/>
      <c r="B80" s="188" t="s">
        <v>193</v>
      </c>
      <c r="C80" s="295">
        <f>IFERROR('CP Totaux'!C81/$E$6,0)</f>
        <v>0</v>
      </c>
      <c r="D80" s="296">
        <f>IFERROR('CP Totaux'!D81/$E$6,0)</f>
        <v>0</v>
      </c>
      <c r="E80" s="297">
        <f>IFERROR('CP Totaux'!E81/$E$6,0)</f>
        <v>0</v>
      </c>
      <c r="F80" s="298"/>
      <c r="G80" s="295">
        <f>INDEX('2019Litre'!$B$3:$S$131,MATCH($B80,'2019Litre'!$B$3:$B$131,0),MATCH("Weighted Average",'2019Litre'!$B$3:$S$3,0))</f>
        <v>0.74867917852153598</v>
      </c>
      <c r="H80" s="299">
        <f>INDEX('2020Litre'!$B$3:$S$131,MATCH($B80,'2020Litre'!$B$3:$B$131,0),MATCH("Weighted Average",'2020Litre'!$B$3:$S$3,0))</f>
        <v>0.69883725943911257</v>
      </c>
      <c r="I80" s="299">
        <f>INDEX('2021Litre'!$B$3:$S$131,MATCH($B80,'2021Litre'!$B$3:$B$131,0),MATCH("Weighted Average",'2021Litre'!$B$3:$S$3,0))</f>
        <v>0.63236980254813213</v>
      </c>
      <c r="J80" s="300">
        <f t="shared" si="32"/>
        <v>0.69329541350292689</v>
      </c>
      <c r="L80" s="300">
        <f t="shared" si="33"/>
        <v>-0.69329541350292689</v>
      </c>
      <c r="M80" s="193" t="str">
        <f t="shared" si="34"/>
        <v/>
      </c>
    </row>
    <row r="81" spans="1:13" x14ac:dyDescent="0.2">
      <c r="A81" s="166"/>
      <c r="B81" s="188" t="s">
        <v>194</v>
      </c>
      <c r="C81" s="295">
        <f>IFERROR('CP Totaux'!C82/$E$6,0)</f>
        <v>0</v>
      </c>
      <c r="D81" s="296">
        <f>IFERROR('CP Totaux'!D82/$E$6,0)</f>
        <v>0</v>
      </c>
      <c r="E81" s="297">
        <f>IFERROR('CP Totaux'!E82/$E$6,0)</f>
        <v>0</v>
      </c>
      <c r="F81" s="298"/>
      <c r="G81" s="295">
        <f>INDEX('2019Litre'!$B$3:$S$131,MATCH($B81,'2019Litre'!$B$3:$B$131,0),MATCH("Weighted Average",'2019Litre'!$B$3:$S$3,0))</f>
        <v>1.123310725584445</v>
      </c>
      <c r="H81" s="299">
        <f>INDEX('2020Litre'!$B$3:$S$131,MATCH($B81,'2020Litre'!$B$3:$B$131,0),MATCH("Weighted Average",'2020Litre'!$B$3:$S$3,0))</f>
        <v>1.1967390368601309</v>
      </c>
      <c r="I81" s="299">
        <f>INDEX('2021Litre'!$B$3:$S$131,MATCH($B81,'2021Litre'!$B$3:$B$131,0),MATCH("Weighted Average",'2021Litre'!$B$3:$S$3,0))</f>
        <v>1.0086600985952825</v>
      </c>
      <c r="J81" s="300">
        <f t="shared" si="32"/>
        <v>1.1095699536799528</v>
      </c>
      <c r="L81" s="300">
        <f t="shared" si="33"/>
        <v>-1.1095699536799528</v>
      </c>
      <c r="M81" s="193" t="str">
        <f t="shared" si="34"/>
        <v/>
      </c>
    </row>
    <row r="82" spans="1:13" x14ac:dyDescent="0.2">
      <c r="A82" s="166"/>
      <c r="B82" s="188" t="s">
        <v>195</v>
      </c>
      <c r="C82" s="295">
        <f>IFERROR('CP Totaux'!C83/$E$6,0)</f>
        <v>0</v>
      </c>
      <c r="D82" s="296">
        <f>IFERROR('CP Totaux'!D83/$E$6,0)</f>
        <v>0</v>
      </c>
      <c r="E82" s="297">
        <f>IFERROR('CP Totaux'!E83/$E$6,0)</f>
        <v>0</v>
      </c>
      <c r="F82" s="298"/>
      <c r="G82" s="295">
        <f>INDEX('2019Litre'!$B$3:$S$131,MATCH($B82,'2019Litre'!$B$3:$B$131,0),MATCH("Weighted Average",'2019Litre'!$B$3:$S$3,0))</f>
        <v>0.43102380662631012</v>
      </c>
      <c r="H82" s="299">
        <f>INDEX('2020Litre'!$B$3:$S$131,MATCH($B82,'2020Litre'!$B$3:$B$131,0),MATCH("Weighted Average",'2020Litre'!$B$3:$S$3,0))</f>
        <v>0.48880923156682937</v>
      </c>
      <c r="I82" s="299">
        <f>INDEX('2021Litre'!$B$3:$S$131,MATCH($B82,'2021Litre'!$B$3:$B$131,0),MATCH("Weighted Average",'2021Litre'!$B$3:$S$3,0))</f>
        <v>0.36304130386875683</v>
      </c>
      <c r="J82" s="300">
        <f t="shared" si="32"/>
        <v>0.42762478068729876</v>
      </c>
      <c r="L82" s="300">
        <f t="shared" si="33"/>
        <v>-0.42762478068729876</v>
      </c>
      <c r="M82" s="193" t="str">
        <f t="shared" si="34"/>
        <v/>
      </c>
    </row>
    <row r="83" spans="1:13" ht="15" x14ac:dyDescent="0.25">
      <c r="A83" s="166"/>
      <c r="B83" s="315" t="s">
        <v>196</v>
      </c>
      <c r="C83" s="301">
        <f>SUM(C73:C82)</f>
        <v>0</v>
      </c>
      <c r="D83" s="302">
        <f>SUM(D73:D82)</f>
        <v>0</v>
      </c>
      <c r="E83" s="303">
        <f>SUM(E73:E82)</f>
        <v>0</v>
      </c>
      <c r="F83" s="298"/>
      <c r="G83" s="301">
        <f t="shared" ref="G83:I83" si="35">SUM(G73:G82)</f>
        <v>3.1988157214974207</v>
      </c>
      <c r="H83" s="302">
        <f t="shared" si="35"/>
        <v>3.3029536149018628</v>
      </c>
      <c r="I83" s="302">
        <f t="shared" si="35"/>
        <v>2.920554590019357</v>
      </c>
      <c r="J83" s="305">
        <f>AVERAGEIF(G83:I83,"&lt;&gt;"&amp;0,G83:I83)</f>
        <v>3.1407746421395468</v>
      </c>
      <c r="L83" s="305">
        <f t="shared" si="33"/>
        <v>-3.1407746421395468</v>
      </c>
      <c r="M83" s="253" t="str">
        <f t="shared" si="34"/>
        <v/>
      </c>
    </row>
    <row r="84" spans="1:13" ht="15" x14ac:dyDescent="0.25">
      <c r="A84" s="166"/>
      <c r="B84" s="188" t="s">
        <v>197</v>
      </c>
      <c r="C84" s="279">
        <f>IFERROR(C83/$E$83,0)</f>
        <v>0</v>
      </c>
      <c r="D84" s="280">
        <f>IFERROR(D83/$E$83,0)</f>
        <v>0</v>
      </c>
      <c r="E84" s="281">
        <f>IFERROR(E83/$E$83,0)</f>
        <v>0</v>
      </c>
      <c r="F84" s="298"/>
      <c r="G84" s="168"/>
      <c r="J84" s="198"/>
      <c r="L84" s="198"/>
      <c r="M84" s="258"/>
    </row>
    <row r="85" spans="1:13" ht="15" x14ac:dyDescent="0.25">
      <c r="A85" s="166"/>
      <c r="B85" s="288"/>
      <c r="C85" s="283"/>
      <c r="D85" s="235"/>
      <c r="E85" s="284"/>
      <c r="F85" s="298"/>
      <c r="G85" s="168"/>
      <c r="J85" s="198"/>
      <c r="L85" s="198"/>
      <c r="M85" s="258"/>
    </row>
    <row r="86" spans="1:13" x14ac:dyDescent="0.2">
      <c r="A86" s="166"/>
      <c r="B86" s="188" t="s">
        <v>198</v>
      </c>
      <c r="C86" s="306"/>
      <c r="E86" s="297">
        <f>IFERROR('CP Totaux'!E87/$E$6,0)</f>
        <v>0</v>
      </c>
      <c r="F86" s="298"/>
      <c r="G86" s="295">
        <f>INDEX('2019Litre'!$B$3:$S$131,MATCH($B86,'2019Litre'!$B$3:$B$131,0),MATCH("Weighted Average",'2019Litre'!$B$3:$S$3,0))</f>
        <v>-2.9106360118110276E-2</v>
      </c>
      <c r="H86" s="299">
        <f>INDEX('2020Litre'!$B$3:$S$131,MATCH($B86,'2020Litre'!$B$3:$B$131,0),MATCH("Weighted Average",'2020Litre'!$B$3:$S$3,0))</f>
        <v>4.2191499796666601E-2</v>
      </c>
      <c r="I86" s="299">
        <f>INDEX('2021Litre'!$B$3:$S$131,MATCH($B86,'2021Litre'!$B$3:$B$131,0),MATCH("Weighted Average",'2021Litre'!$B$3:$S$3,0))</f>
        <v>0.10713932408048743</v>
      </c>
      <c r="J86" s="300">
        <f t="shared" ref="J86:J87" si="36">AVERAGE(G86:I86)</f>
        <v>4.0074821253014585E-2</v>
      </c>
      <c r="L86" s="300">
        <f t="shared" ref="L86:L88" si="37">E86-J86</f>
        <v>-4.0074821253014585E-2</v>
      </c>
      <c r="M86" s="193" t="str">
        <f t="shared" ref="M86:M88" si="38">IFERROR(L86/E86,"")</f>
        <v/>
      </c>
    </row>
    <row r="87" spans="1:13" x14ac:dyDescent="0.2">
      <c r="A87" s="166"/>
      <c r="B87" s="188" t="s">
        <v>199</v>
      </c>
      <c r="C87" s="306"/>
      <c r="E87" s="297">
        <f>IFERROR('CP Totaux'!E88/$E$6,0)</f>
        <v>0</v>
      </c>
      <c r="F87" s="298"/>
      <c r="G87" s="295">
        <f>INDEX('2019Litre'!$B$3:$S$131,MATCH($B87,'2019Litre'!$B$3:$B$131,0),MATCH("Weighted Average",'2019Litre'!$B$3:$S$3,0))</f>
        <v>0.1418139500622087</v>
      </c>
      <c r="H87" s="299">
        <f>INDEX('2020Litre'!$B$3:$S$131,MATCH($B87,'2020Litre'!$B$3:$B$131,0),MATCH("Weighted Average",'2020Litre'!$B$3:$S$3,0))</f>
        <v>0.14163351082116041</v>
      </c>
      <c r="I87" s="299">
        <f>INDEX('2021Litre'!$B$3:$S$131,MATCH($B87,'2021Litre'!$B$3:$B$131,0),MATCH("Weighted Average",'2021Litre'!$B$3:$S$3,0))</f>
        <v>0.13809741608973136</v>
      </c>
      <c r="J87" s="300">
        <f t="shared" si="36"/>
        <v>0.1405149589910335</v>
      </c>
      <c r="L87" s="300">
        <f t="shared" si="37"/>
        <v>-0.1405149589910335</v>
      </c>
      <c r="M87" s="193" t="str">
        <f t="shared" si="38"/>
        <v/>
      </c>
    </row>
    <row r="88" spans="1:13" ht="15" x14ac:dyDescent="0.25">
      <c r="A88" s="166"/>
      <c r="B88" s="315" t="s">
        <v>200</v>
      </c>
      <c r="C88" s="301">
        <f>IFERROR('CP Totaux'!C89/$E$6,0)</f>
        <v>0</v>
      </c>
      <c r="D88" s="302">
        <f>IFERROR('CP Totaux'!D89/$E$6,0)</f>
        <v>0</v>
      </c>
      <c r="E88" s="303">
        <f>IFERROR('CP Totaux'!E89/$E$6,0)</f>
        <v>0</v>
      </c>
      <c r="F88" s="298"/>
      <c r="G88" s="301">
        <f>G83+G86+G87</f>
        <v>3.3115233114415195</v>
      </c>
      <c r="H88" s="302">
        <f>H83+H86+H87</f>
        <v>3.48677862551969</v>
      </c>
      <c r="I88" s="302">
        <f>I83+I86+I87</f>
        <v>3.1657913301895757</v>
      </c>
      <c r="J88" s="305">
        <f>AVERAGEIF(G88:I88,"&lt;&gt;"&amp;0,G88:I88)</f>
        <v>3.3213644223835952</v>
      </c>
      <c r="L88" s="305">
        <f t="shared" si="37"/>
        <v>-3.3213644223835952</v>
      </c>
      <c r="M88" s="253" t="str">
        <f t="shared" si="38"/>
        <v/>
      </c>
    </row>
    <row r="89" spans="1:13" x14ac:dyDescent="0.2">
      <c r="A89" s="166"/>
      <c r="B89" s="166"/>
      <c r="C89" s="306"/>
      <c r="E89" s="307"/>
      <c r="G89" s="168"/>
      <c r="J89" s="198"/>
      <c r="L89" s="198"/>
      <c r="M89" s="258"/>
    </row>
    <row r="90" spans="1:13" ht="15" x14ac:dyDescent="0.25">
      <c r="A90" s="236" t="s">
        <v>138</v>
      </c>
      <c r="B90" s="166"/>
      <c r="C90" s="306"/>
      <c r="E90" s="307"/>
      <c r="G90" s="168"/>
      <c r="J90" s="198"/>
      <c r="L90" s="198"/>
      <c r="M90" s="258"/>
    </row>
    <row r="91" spans="1:13" x14ac:dyDescent="0.2">
      <c r="A91" s="166"/>
      <c r="B91" s="188" t="s">
        <v>201</v>
      </c>
      <c r="C91" s="295">
        <f>IFERROR('CP Totaux'!C92/$E$6,0)</f>
        <v>0</v>
      </c>
      <c r="D91" s="296">
        <f>IFERROR('CP Totaux'!D92/$E$6,0)</f>
        <v>0</v>
      </c>
      <c r="E91" s="297">
        <f>SUM(C91:D91)</f>
        <v>0</v>
      </c>
      <c r="F91" s="298"/>
      <c r="G91" s="295">
        <f>INDEX('2019Litre'!$B$3:$S$131,MATCH($B91,'2019Litre'!$B$3:$B$131,0),MATCH("Weighted Average",'2019Litre'!$B$3:$S$3,0))</f>
        <v>9.4297035329520856E-2</v>
      </c>
      <c r="H91" s="299">
        <f>INDEX('2020Litre'!$B$3:$S$131,MATCH($B91,'2020Litre'!$B$3:$B$131,0),MATCH("Weighted Average",'2020Litre'!$B$3:$S$3,0))</f>
        <v>0.10503959012977408</v>
      </c>
      <c r="I91" s="299">
        <f>INDEX('2021Litre'!$B$3:$S$131,MATCH($B91,'2021Litre'!$B$3:$B$131,0),MATCH("Weighted Average",'2021Litre'!$B$3:$S$3,0))</f>
        <v>8.4843550301465162E-2</v>
      </c>
      <c r="J91" s="300">
        <f t="shared" ref="J91:J92" si="39">AVERAGE(G91:I91)</f>
        <v>9.4726725253586705E-2</v>
      </c>
      <c r="L91" s="300">
        <f t="shared" ref="L91:L94" si="40">E91-J91</f>
        <v>-9.4726725253586705E-2</v>
      </c>
      <c r="M91" s="193" t="str">
        <f t="shared" ref="M91:M94" si="41">IFERROR(L91/E91,"")</f>
        <v/>
      </c>
    </row>
    <row r="92" spans="1:13" x14ac:dyDescent="0.2">
      <c r="A92" s="166"/>
      <c r="B92" s="188" t="s">
        <v>202</v>
      </c>
      <c r="C92" s="295">
        <f>IFERROR('CP Totaux'!C93/$E$6,0)</f>
        <v>0</v>
      </c>
      <c r="D92" s="296">
        <f>IFERROR('CP Totaux'!D93/$E$6,0)</f>
        <v>0</v>
      </c>
      <c r="E92" s="297">
        <f>SUM(C92:D92)</f>
        <v>0</v>
      </c>
      <c r="F92" s="298"/>
      <c r="G92" s="295">
        <f>INDEX('2019Litre'!$B$3:$S$131,MATCH($B92,'2019Litre'!$B$3:$B$131,0),MATCH("Weighted Average",'2019Litre'!$B$3:$S$3,0))</f>
        <v>2.4343749687803222</v>
      </c>
      <c r="H92" s="299">
        <f>INDEX('2020Litre'!$B$3:$S$131,MATCH($B92,'2020Litre'!$B$3:$B$131,0),MATCH("Weighted Average",'2020Litre'!$B$3:$S$3,0))</f>
        <v>2.6003084621151382</v>
      </c>
      <c r="I92" s="299">
        <f>INDEX('2021Litre'!$B$3:$S$131,MATCH($B92,'2021Litre'!$B$3:$B$131,0),MATCH("Weighted Average",'2021Litre'!$B$3:$S$3,0))</f>
        <v>2.0100944461456551</v>
      </c>
      <c r="J92" s="300">
        <f t="shared" si="39"/>
        <v>2.3482592923470387</v>
      </c>
      <c r="L92" s="300">
        <f t="shared" si="40"/>
        <v>-2.3482592923470387</v>
      </c>
      <c r="M92" s="193" t="str">
        <f t="shared" si="41"/>
        <v/>
      </c>
    </row>
    <row r="93" spans="1:13" ht="15" x14ac:dyDescent="0.25">
      <c r="A93" s="166"/>
      <c r="B93" s="188" t="s">
        <v>203</v>
      </c>
      <c r="C93" s="301">
        <f>SUM(C91:C92)</f>
        <v>0</v>
      </c>
      <c r="D93" s="302">
        <f>SUM(D91:D92)</f>
        <v>0</v>
      </c>
      <c r="E93" s="303">
        <f>SUM(E91:E92)</f>
        <v>0</v>
      </c>
      <c r="F93" s="304"/>
      <c r="G93" s="301">
        <f t="shared" ref="G93:I93" si="42">SUM(G91:G92)</f>
        <v>2.5286720041098429</v>
      </c>
      <c r="H93" s="302">
        <f t="shared" si="42"/>
        <v>2.7053480522449123</v>
      </c>
      <c r="I93" s="302">
        <f t="shared" si="42"/>
        <v>2.0949379964471202</v>
      </c>
      <c r="J93" s="305">
        <f>AVERAGEIF(G93:I93,"&lt;&gt;"&amp;0,G93:I93)</f>
        <v>2.4429860176006248</v>
      </c>
      <c r="L93" s="305">
        <f t="shared" si="40"/>
        <v>-2.4429860176006248</v>
      </c>
      <c r="M93" s="253" t="str">
        <f t="shared" si="41"/>
        <v/>
      </c>
    </row>
    <row r="94" spans="1:13" ht="15" x14ac:dyDescent="0.25">
      <c r="A94" s="166"/>
      <c r="B94" s="288" t="s">
        <v>204</v>
      </c>
      <c r="C94" s="301">
        <f>C88-C93</f>
        <v>0</v>
      </c>
      <c r="D94" s="302">
        <f t="shared" ref="D94:E94" si="43">D88-D93</f>
        <v>0</v>
      </c>
      <c r="E94" s="303">
        <f t="shared" si="43"/>
        <v>0</v>
      </c>
      <c r="F94" s="304"/>
      <c r="G94" s="301">
        <f t="shared" ref="G94" si="44">G88-G93</f>
        <v>0.78285130733167652</v>
      </c>
      <c r="H94" s="302">
        <f t="shared" ref="H94" si="45">H88-H93</f>
        <v>0.78143057327477772</v>
      </c>
      <c r="I94" s="302">
        <f t="shared" ref="I94" si="46">I88-I93</f>
        <v>1.0708533337424555</v>
      </c>
      <c r="J94" s="305">
        <f>AVERAGEIF(G94:I94,"&lt;&gt;"&amp;0,G94:I94)</f>
        <v>0.87837840478296991</v>
      </c>
      <c r="L94" s="305">
        <f t="shared" si="40"/>
        <v>-0.87837840478296991</v>
      </c>
      <c r="M94" s="253" t="str">
        <f t="shared" si="41"/>
        <v/>
      </c>
    </row>
    <row r="95" spans="1:13" x14ac:dyDescent="0.2">
      <c r="A95" s="166"/>
      <c r="B95" s="166"/>
      <c r="C95" s="289"/>
      <c r="D95" s="290"/>
      <c r="E95" s="291"/>
      <c r="G95" s="227"/>
      <c r="H95" s="228"/>
      <c r="I95" s="228"/>
      <c r="J95" s="230"/>
      <c r="L95" s="230"/>
      <c r="M95" s="294"/>
    </row>
  </sheetData>
  <sheetProtection algorithmName="SHA-512" hashValue="b3a78Sfhgs1MgQ1ns8h6C/w33oE3dEMAIYe4HQpS07K6Q56Zb/fZwNRAmmwlm/MsYL0Hh01PYDY9R4p+e5sw3g==" saltValue="v140+KGtjUo6WvrdXlTZlg==" spinCount="100000" sheet="1" selectLockedCells="1"/>
  <mergeCells count="1">
    <mergeCell ref="J5:M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6F9321-78CA-431E-8628-A3A4321093F8}">
          <x14:formula1>
            <xm:f>Statistiques!$B$14:$B$17</xm:f>
          </x14:formula1>
          <xm:sqref>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B26AB-412F-4D6B-8885-9FB9E3611A23}">
  <sheetPr>
    <tabColor theme="5" tint="9.9978637043366805E-2"/>
  </sheetPr>
  <dimension ref="A1:M134"/>
  <sheetViews>
    <sheetView showGridLines="0" workbookViewId="0">
      <pane xSplit="2" ySplit="8" topLeftCell="E9" activePane="bottomRight" state="frozen"/>
      <selection activeCell="A18" sqref="A18"/>
      <selection pane="topRight" activeCell="A18" sqref="A18"/>
      <selection pane="bottomLeft" activeCell="A18" sqref="A18"/>
      <selection pane="bottomRight" activeCell="J9" sqref="J9"/>
    </sheetView>
  </sheetViews>
  <sheetFormatPr defaultColWidth="8.625" defaultRowHeight="14.25" x14ac:dyDescent="0.2"/>
  <cols>
    <col min="1" max="1" width="5.125" style="115" customWidth="1"/>
    <col min="2" max="2" width="63.375" style="115" customWidth="1"/>
    <col min="3" max="4" width="19.5" style="231" hidden="1" customWidth="1"/>
    <col min="5" max="5" width="19.5" style="231" customWidth="1"/>
    <col min="6" max="6" width="5.625" style="133" customWidth="1"/>
    <col min="7" max="8" width="7.625" style="133" hidden="1" customWidth="1"/>
    <col min="9" max="9" width="7.875" style="133" hidden="1" customWidth="1"/>
    <col min="10" max="10" width="20.75" style="133" bestFit="1" customWidth="1"/>
    <col min="11" max="11" width="5.625" style="133" customWidth="1"/>
    <col min="12" max="13" width="14.625" style="133" customWidth="1"/>
    <col min="14" max="16384" width="8.625" style="133"/>
  </cols>
  <sheetData>
    <row r="1" spans="1:13" ht="41.45" customHeight="1" x14ac:dyDescent="0.2"/>
    <row r="2" spans="1:13" ht="16.5" x14ac:dyDescent="0.25">
      <c r="A2" s="134" t="s">
        <v>128</v>
      </c>
    </row>
    <row r="3" spans="1:13" x14ac:dyDescent="0.2">
      <c r="A3" s="115" t="s">
        <v>216</v>
      </c>
    </row>
    <row r="4" spans="1:13" ht="14.1" customHeight="1" x14ac:dyDescent="0.25">
      <c r="B4" s="617"/>
      <c r="J4" s="723" t="s">
        <v>211</v>
      </c>
      <c r="K4" s="723"/>
      <c r="L4" s="723"/>
      <c r="M4" s="723"/>
    </row>
    <row r="5" spans="1:13" ht="15" x14ac:dyDescent="0.25">
      <c r="B5" s="351"/>
      <c r="E5" s="350"/>
      <c r="F5" s="115"/>
      <c r="G5" s="232"/>
      <c r="J5" s="723"/>
      <c r="K5" s="723"/>
      <c r="L5" s="723"/>
      <c r="M5" s="723"/>
    </row>
    <row r="6" spans="1:13" ht="15" x14ac:dyDescent="0.25">
      <c r="B6" s="233" t="s">
        <v>218</v>
      </c>
      <c r="D6" s="235"/>
      <c r="E6" s="234">
        <f>Statistiques!E10</f>
        <v>0</v>
      </c>
    </row>
    <row r="7" spans="1:13" ht="15" x14ac:dyDescent="0.25">
      <c r="A7" s="236"/>
      <c r="B7" s="236"/>
      <c r="G7" s="608" t="s">
        <v>565</v>
      </c>
      <c r="H7" s="608"/>
      <c r="I7" s="609"/>
      <c r="J7" s="607" t="s">
        <v>212</v>
      </c>
    </row>
    <row r="8" spans="1:13" ht="45" x14ac:dyDescent="0.25">
      <c r="C8" s="237" t="s">
        <v>563</v>
      </c>
      <c r="D8" s="237" t="s">
        <v>564</v>
      </c>
      <c r="E8" s="708" t="s">
        <v>205</v>
      </c>
      <c r="G8" s="238">
        <v>2019</v>
      </c>
      <c r="H8" s="238">
        <v>2020</v>
      </c>
      <c r="I8" s="610">
        <v>2021</v>
      </c>
      <c r="J8" s="680" t="s">
        <v>219</v>
      </c>
      <c r="L8" s="349" t="s">
        <v>214</v>
      </c>
      <c r="M8" s="239" t="s">
        <v>215</v>
      </c>
    </row>
    <row r="9" spans="1:13" ht="15" x14ac:dyDescent="0.25">
      <c r="A9" s="236" t="s">
        <v>130</v>
      </c>
      <c r="C9" s="240"/>
      <c r="D9" s="241"/>
      <c r="E9" s="242"/>
      <c r="G9" s="168"/>
      <c r="J9" s="198"/>
      <c r="L9" s="198"/>
      <c r="M9" s="198"/>
    </row>
    <row r="10" spans="1:13" x14ac:dyDescent="0.2">
      <c r="B10" s="243" t="s">
        <v>139</v>
      </c>
      <c r="C10" s="195">
        <f>IFERROR('CP Totaux'!C10/$E$6,0)</f>
        <v>0</v>
      </c>
      <c r="D10" s="244">
        <f>IFERROR('CP Totaux'!D10/$E$6,0)</f>
        <v>0</v>
      </c>
      <c r="E10" s="245">
        <f>C10+D10</f>
        <v>0</v>
      </c>
      <c r="G10" s="195">
        <f>INDEX('2019Doe'!$B$3:$S$131,MATCH($B10,'2019Doe'!$B$3:$B$131,0),MATCH("Weighted Average",'2019Doe'!$B$3:$S$3,0))</f>
        <v>403.68477080991704</v>
      </c>
      <c r="H10" s="196">
        <f>INDEX('2020Doe'!$B$3:$S$131,MATCH($B10,'2020Doe'!$B$3:$B$131,0),MATCH("Weighted Average",'2020Doe'!$B$3:$S$3,0))</f>
        <v>404.43424079406583</v>
      </c>
      <c r="I10" s="196">
        <f>INDEX('2021Doe'!$B$3:$S$131,MATCH($B10,'2021Doe'!$B$3:$B$131,0),MATCH("Weighted Average",'2021Doe'!$B$3:$S$3,0))</f>
        <v>453.25431367676009</v>
      </c>
      <c r="J10" s="197">
        <f>AVERAGE(G10:I10)</f>
        <v>420.45777509358101</v>
      </c>
      <c r="K10" s="246"/>
      <c r="L10" s="197">
        <f>E10-J10</f>
        <v>-420.45777509358101</v>
      </c>
      <c r="M10" s="193" t="str">
        <f t="shared" ref="M10:M27" si="0">IFERROR(L10/E10,"")</f>
        <v/>
      </c>
    </row>
    <row r="11" spans="1:13" x14ac:dyDescent="0.2">
      <c r="B11" s="243" t="s">
        <v>140</v>
      </c>
      <c r="C11" s="195">
        <f>IFERROR('CP Totaux'!C11/$E$6,0)</f>
        <v>0</v>
      </c>
      <c r="D11" s="244">
        <f>IFERROR('CP Totaux'!D11/$E$6,0)</f>
        <v>0</v>
      </c>
      <c r="E11" s="245">
        <f t="shared" ref="E11:E26" si="1">C11+D11</f>
        <v>0</v>
      </c>
      <c r="G11" s="195">
        <f>INDEX('2019Doe'!$B$3:$S$131,MATCH($B11,'2019Doe'!$B$3:$B$131,0),MATCH("Weighted Average",'2019Doe'!$B$3:$S$3,0))</f>
        <v>4.60269333690841</v>
      </c>
      <c r="H11" s="196">
        <f>INDEX('2020Doe'!$B$3:$S$131,MATCH($B11,'2020Doe'!$B$3:$B$131,0),MATCH("Weighted Average",'2020Doe'!$B$3:$S$3,0))</f>
        <v>6.9690902974493456</v>
      </c>
      <c r="I11" s="196">
        <f>INDEX('2021Doe'!$B$3:$S$131,MATCH($B11,'2021Doe'!$B$3:$B$131,0),MATCH("Weighted Average",'2021Doe'!$B$3:$S$3,0))</f>
        <v>3.7384673905468495</v>
      </c>
      <c r="J11" s="197">
        <f t="shared" ref="J11:J26" si="2">AVERAGE(G11:I11)</f>
        <v>5.1034170083015349</v>
      </c>
      <c r="K11" s="246"/>
      <c r="L11" s="197">
        <f t="shared" ref="L11:L27" si="3">E11-J11</f>
        <v>-5.1034170083015349</v>
      </c>
      <c r="M11" s="193" t="str">
        <f t="shared" si="0"/>
        <v/>
      </c>
    </row>
    <row r="12" spans="1:13" x14ac:dyDescent="0.2">
      <c r="B12" s="243" t="s">
        <v>141</v>
      </c>
      <c r="C12" s="195">
        <f>IFERROR('CP Totaux'!C12/$E$6,0)</f>
        <v>0</v>
      </c>
      <c r="D12" s="244">
        <f>IFERROR('CP Totaux'!D12/$E$6,0)</f>
        <v>0</v>
      </c>
      <c r="E12" s="245">
        <f t="shared" si="1"/>
        <v>0</v>
      </c>
      <c r="G12" s="195">
        <f>INDEX('2019Doe'!$B$3:$S$131,MATCH($B12,'2019Doe'!$B$3:$B$131,0),MATCH("Weighted Average",'2019Doe'!$B$3:$S$3,0))</f>
        <v>24.388302208625198</v>
      </c>
      <c r="H12" s="196">
        <f>INDEX('2020Doe'!$B$3:$S$131,MATCH($B12,'2020Doe'!$B$3:$B$131,0),MATCH("Weighted Average",'2020Doe'!$B$3:$S$3,0))</f>
        <v>21.313189384239383</v>
      </c>
      <c r="I12" s="196">
        <f>INDEX('2021Doe'!$B$3:$S$131,MATCH($B12,'2021Doe'!$B$3:$B$131,0),MATCH("Weighted Average",'2021Doe'!$B$3:$S$3,0))</f>
        <v>22.19054939047988</v>
      </c>
      <c r="J12" s="197">
        <f t="shared" si="2"/>
        <v>22.630680327781487</v>
      </c>
      <c r="K12" s="246"/>
      <c r="L12" s="197">
        <f t="shared" si="3"/>
        <v>-22.630680327781487</v>
      </c>
      <c r="M12" s="193" t="str">
        <f t="shared" si="0"/>
        <v/>
      </c>
    </row>
    <row r="13" spans="1:13" x14ac:dyDescent="0.2">
      <c r="B13" s="243" t="s">
        <v>142</v>
      </c>
      <c r="C13" s="195">
        <f>IFERROR('CP Totaux'!C13/$E$6,0)</f>
        <v>0</v>
      </c>
      <c r="D13" s="244">
        <f>IFERROR('CP Totaux'!D13/$E$6,0)</f>
        <v>0</v>
      </c>
      <c r="E13" s="245">
        <f t="shared" si="1"/>
        <v>0</v>
      </c>
      <c r="G13" s="195">
        <f>INDEX('2019Doe'!$B$3:$S$131,MATCH($B13,'2019Doe'!$B$3:$B$131,0),MATCH("Weighted Average",'2019Doe'!$B$3:$S$3,0))</f>
        <v>0.25087292550476237</v>
      </c>
      <c r="H13" s="196">
        <f>INDEX('2020Doe'!$B$3:$S$131,MATCH($B13,'2020Doe'!$B$3:$B$131,0),MATCH("Weighted Average",'2020Doe'!$B$3:$S$3,0))</f>
        <v>0.41502354914234441</v>
      </c>
      <c r="I13" s="196">
        <f>INDEX('2021Doe'!$B$3:$S$131,MATCH($B13,'2021Doe'!$B$3:$B$131,0),MATCH("Weighted Average",'2021Doe'!$B$3:$S$3,0))</f>
        <v>1.1291813059845126</v>
      </c>
      <c r="J13" s="197">
        <f t="shared" si="2"/>
        <v>0.59835926021053976</v>
      </c>
      <c r="K13" s="246"/>
      <c r="L13" s="197">
        <f t="shared" si="3"/>
        <v>-0.59835926021053976</v>
      </c>
      <c r="M13" s="193" t="str">
        <f t="shared" si="0"/>
        <v/>
      </c>
    </row>
    <row r="14" spans="1:13" x14ac:dyDescent="0.2">
      <c r="B14" s="243" t="s">
        <v>143</v>
      </c>
      <c r="C14" s="195">
        <f>IFERROR('CP Totaux'!C14/$E$6,0)</f>
        <v>0</v>
      </c>
      <c r="D14" s="244">
        <f>IFERROR('CP Totaux'!D14/$E$6,0)</f>
        <v>0</v>
      </c>
      <c r="E14" s="245">
        <f t="shared" si="1"/>
        <v>0</v>
      </c>
      <c r="G14" s="195">
        <f>INDEX('2019Doe'!$B$3:$S$131,MATCH($B14,'2019Doe'!$B$3:$B$131,0),MATCH("Weighted Average",'2019Doe'!$B$3:$S$3,0))</f>
        <v>26.137614638268072</v>
      </c>
      <c r="H14" s="196">
        <f>INDEX('2020Doe'!$B$3:$S$131,MATCH($B14,'2020Doe'!$B$3:$B$131,0),MATCH("Weighted Average",'2020Doe'!$B$3:$S$3,0))</f>
        <v>22.026792657657516</v>
      </c>
      <c r="I14" s="196">
        <f>INDEX('2021Doe'!$B$3:$S$131,MATCH($B14,'2021Doe'!$B$3:$B$131,0),MATCH("Weighted Average",'2021Doe'!$B$3:$S$3,0))</f>
        <v>29.408957138215055</v>
      </c>
      <c r="J14" s="197">
        <f t="shared" si="2"/>
        <v>25.857788144713549</v>
      </c>
      <c r="K14" s="246"/>
      <c r="L14" s="197">
        <f t="shared" si="3"/>
        <v>-25.857788144713549</v>
      </c>
      <c r="M14" s="193" t="str">
        <f t="shared" si="0"/>
        <v/>
      </c>
    </row>
    <row r="15" spans="1:13" x14ac:dyDescent="0.2">
      <c r="B15" s="243" t="s">
        <v>144</v>
      </c>
      <c r="C15" s="195">
        <f>IFERROR('CP Totaux'!C15/$E$6,0)</f>
        <v>0</v>
      </c>
      <c r="D15" s="244">
        <f>IFERROR('CP Totaux'!D15/$E$6,0)</f>
        <v>0</v>
      </c>
      <c r="E15" s="245">
        <f t="shared" si="1"/>
        <v>0</v>
      </c>
      <c r="G15" s="195">
        <f>INDEX('2019Doe'!$B$3:$S$131,MATCH($B15,'2019Doe'!$B$3:$B$131,0),MATCH("Weighted Average",'2019Doe'!$B$3:$S$3,0))</f>
        <v>23.391662401103272</v>
      </c>
      <c r="H15" s="196">
        <f>INDEX('2020Doe'!$B$3:$S$131,MATCH($B15,'2020Doe'!$B$3:$B$131,0),MATCH("Weighted Average",'2020Doe'!$B$3:$S$3,0))</f>
        <v>31.215194765220765</v>
      </c>
      <c r="I15" s="196">
        <f>INDEX('2021Doe'!$B$3:$S$131,MATCH($B15,'2021Doe'!$B$3:$B$131,0),MATCH("Weighted Average",'2021Doe'!$B$3:$S$3,0))</f>
        <v>27.895634751061905</v>
      </c>
      <c r="J15" s="197">
        <f t="shared" si="2"/>
        <v>27.500830639128647</v>
      </c>
      <c r="K15" s="246"/>
      <c r="L15" s="197">
        <f t="shared" si="3"/>
        <v>-27.500830639128647</v>
      </c>
      <c r="M15" s="193" t="str">
        <f t="shared" si="0"/>
        <v/>
      </c>
    </row>
    <row r="16" spans="1:13" x14ac:dyDescent="0.2">
      <c r="B16" s="243" t="s">
        <v>145</v>
      </c>
      <c r="C16" s="195">
        <f>IFERROR('CP Totaux'!C16/$E$6,0)</f>
        <v>0</v>
      </c>
      <c r="D16" s="244">
        <f>IFERROR('CP Totaux'!D16/$E$6,0)</f>
        <v>0</v>
      </c>
      <c r="E16" s="245">
        <f t="shared" si="1"/>
        <v>0</v>
      </c>
      <c r="G16" s="195">
        <f>INDEX('2019Doe'!$B$3:$S$131,MATCH($B16,'2019Doe'!$B$3:$B$131,0),MATCH("Weighted Average",'2019Doe'!$B$3:$S$3,0))</f>
        <v>2.6742117842097159</v>
      </c>
      <c r="H16" s="196">
        <f>INDEX('2020Doe'!$B$3:$S$131,MATCH($B16,'2020Doe'!$B$3:$B$131,0),MATCH("Weighted Average",'2020Doe'!$B$3:$S$3,0))</f>
        <v>1.3856758361038051</v>
      </c>
      <c r="I16" s="196">
        <f>INDEX('2021Doe'!$B$3:$S$131,MATCH($B16,'2021Doe'!$B$3:$B$131,0),MATCH("Weighted Average",'2021Doe'!$B$3:$S$3,0))</f>
        <v>1.0396220872531623</v>
      </c>
      <c r="J16" s="197">
        <f t="shared" si="2"/>
        <v>1.6998365691888946</v>
      </c>
      <c r="K16" s="246"/>
      <c r="L16" s="197">
        <f t="shared" si="3"/>
        <v>-1.6998365691888946</v>
      </c>
      <c r="M16" s="193" t="str">
        <f t="shared" si="0"/>
        <v/>
      </c>
    </row>
    <row r="17" spans="1:13" x14ac:dyDescent="0.2">
      <c r="B17" s="243" t="s">
        <v>146</v>
      </c>
      <c r="C17" s="195">
        <f>IFERROR('CP Totaux'!C17/$E$6,0)</f>
        <v>0</v>
      </c>
      <c r="D17" s="244">
        <f>IFERROR('CP Totaux'!D17/$E$6,0)</f>
        <v>0</v>
      </c>
      <c r="E17" s="245">
        <f t="shared" si="1"/>
        <v>0</v>
      </c>
      <c r="G17" s="195">
        <f>INDEX('2019Doe'!$B$3:$S$131,MATCH($B17,'2019Doe'!$B$3:$B$131,0),MATCH("Weighted Average",'2019Doe'!$B$3:$S$3,0))</f>
        <v>19.241807335603106</v>
      </c>
      <c r="H17" s="196">
        <f>INDEX('2020Doe'!$B$3:$S$131,MATCH($B17,'2020Doe'!$B$3:$B$131,0),MATCH("Weighted Average",'2020Doe'!$B$3:$S$3,0))</f>
        <v>13.947090634745607</v>
      </c>
      <c r="I17" s="196">
        <f>INDEX('2021Doe'!$B$3:$S$131,MATCH($B17,'2021Doe'!$B$3:$B$131,0),MATCH("Weighted Average",'2021Doe'!$B$3:$S$3,0))</f>
        <v>20.531109839256256</v>
      </c>
      <c r="J17" s="197">
        <f t="shared" si="2"/>
        <v>17.906669269868321</v>
      </c>
      <c r="K17" s="246"/>
      <c r="L17" s="197">
        <f t="shared" si="3"/>
        <v>-17.906669269868321</v>
      </c>
      <c r="M17" s="193" t="str">
        <f t="shared" si="0"/>
        <v/>
      </c>
    </row>
    <row r="18" spans="1:13" x14ac:dyDescent="0.2">
      <c r="B18" s="243" t="s">
        <v>147</v>
      </c>
      <c r="C18" s="195">
        <f>IFERROR('CP Totaux'!C18/$E$6,0)</f>
        <v>0</v>
      </c>
      <c r="D18" s="244">
        <f>IFERROR('CP Totaux'!D18/$E$6,0)</f>
        <v>0</v>
      </c>
      <c r="E18" s="245">
        <f t="shared" si="1"/>
        <v>0</v>
      </c>
      <c r="G18" s="195">
        <f>INDEX('2019Doe'!$B$3:$S$131,MATCH($B18,'2019Doe'!$B$3:$B$131,0),MATCH("Weighted Average",'2019Doe'!$B$3:$S$3,0))</f>
        <v>14.990217447882213</v>
      </c>
      <c r="H18" s="196">
        <f>INDEX('2020Doe'!$B$3:$S$131,MATCH($B18,'2020Doe'!$B$3:$B$131,0),MATCH("Weighted Average",'2020Doe'!$B$3:$S$3,0))</f>
        <v>10.585022562133876</v>
      </c>
      <c r="I18" s="196">
        <f>INDEX('2021Doe'!$B$3:$S$131,MATCH($B18,'2021Doe'!$B$3:$B$131,0),MATCH("Weighted Average",'2021Doe'!$B$3:$S$3,0))</f>
        <v>16.090632550712797</v>
      </c>
      <c r="J18" s="197">
        <f t="shared" si="2"/>
        <v>13.888624186909629</v>
      </c>
      <c r="K18" s="246"/>
      <c r="L18" s="197">
        <f t="shared" si="3"/>
        <v>-13.888624186909629</v>
      </c>
      <c r="M18" s="193" t="str">
        <f t="shared" si="0"/>
        <v/>
      </c>
    </row>
    <row r="19" spans="1:13" x14ac:dyDescent="0.2">
      <c r="B19" s="243" t="s">
        <v>148</v>
      </c>
      <c r="C19" s="195">
        <f>IFERROR('CP Totaux'!C19/$E$6,0)</f>
        <v>0</v>
      </c>
      <c r="D19" s="244">
        <f>IFERROR('CP Totaux'!D19/$E$6,0)</f>
        <v>0</v>
      </c>
      <c r="E19" s="245">
        <f t="shared" si="1"/>
        <v>0</v>
      </c>
      <c r="G19" s="195">
        <f>INDEX('2019Doe'!$B$3:$S$131,MATCH($B19,'2019Doe'!$B$3:$B$131,0),MATCH("Weighted Average",'2019Doe'!$B$3:$S$3,0))</f>
        <v>54.064299505533313</v>
      </c>
      <c r="H19" s="196">
        <f>INDEX('2020Doe'!$B$3:$S$131,MATCH($B19,'2020Doe'!$B$3:$B$131,0),MATCH("Weighted Average",'2020Doe'!$B$3:$S$3,0))</f>
        <v>57.51164344340522</v>
      </c>
      <c r="I19" s="196">
        <f>INDEX('2021Doe'!$B$3:$S$131,MATCH($B19,'2021Doe'!$B$3:$B$131,0),MATCH("Weighted Average",'2021Doe'!$B$3:$S$3,0))</f>
        <v>57.445767714633789</v>
      </c>
      <c r="J19" s="197">
        <f t="shared" si="2"/>
        <v>56.340570221190774</v>
      </c>
      <c r="K19" s="246"/>
      <c r="L19" s="197">
        <f t="shared" si="3"/>
        <v>-56.340570221190774</v>
      </c>
      <c r="M19" s="193" t="str">
        <f t="shared" si="0"/>
        <v/>
      </c>
    </row>
    <row r="20" spans="1:13" x14ac:dyDescent="0.2">
      <c r="B20" s="243" t="s">
        <v>149</v>
      </c>
      <c r="C20" s="195">
        <f>IFERROR('CP Totaux'!C20/$E$6,0)</f>
        <v>0</v>
      </c>
      <c r="D20" s="244">
        <f>IFERROR('CP Totaux'!D20/$E$6,0)</f>
        <v>0</v>
      </c>
      <c r="E20" s="245">
        <f t="shared" si="1"/>
        <v>0</v>
      </c>
      <c r="G20" s="195">
        <f>INDEX('2019Doe'!$B$3:$S$131,MATCH($B20,'2019Doe'!$B$3:$B$131,0),MATCH("Weighted Average",'2019Doe'!$B$3:$S$3,0))</f>
        <v>4.8837182550972749</v>
      </c>
      <c r="H20" s="196">
        <f>INDEX('2020Doe'!$B$3:$S$131,MATCH($B20,'2020Doe'!$B$3:$B$131,0),MATCH("Weighted Average",'2020Doe'!$B$3:$S$3,0))</f>
        <v>5.9372675641835579</v>
      </c>
      <c r="I20" s="196">
        <f>INDEX('2021Doe'!$B$3:$S$131,MATCH($B20,'2021Doe'!$B$3:$B$131,0),MATCH("Weighted Average",'2021Doe'!$B$3:$S$3,0))</f>
        <v>8.0072880478835913</v>
      </c>
      <c r="J20" s="197">
        <f t="shared" si="2"/>
        <v>6.2760912890548077</v>
      </c>
      <c r="K20" s="246"/>
      <c r="L20" s="197">
        <f t="shared" si="3"/>
        <v>-6.2760912890548077</v>
      </c>
      <c r="M20" s="193" t="str">
        <f t="shared" si="0"/>
        <v/>
      </c>
    </row>
    <row r="21" spans="1:13" x14ac:dyDescent="0.2">
      <c r="B21" s="243" t="s">
        <v>150</v>
      </c>
      <c r="C21" s="195">
        <f>IFERROR('CP Totaux'!C21/$E$6,0)</f>
        <v>0</v>
      </c>
      <c r="D21" s="244">
        <f>IFERROR('CP Totaux'!D21/$E$6,0)</f>
        <v>0</v>
      </c>
      <c r="E21" s="245">
        <f t="shared" si="1"/>
        <v>0</v>
      </c>
      <c r="G21" s="195">
        <f>INDEX('2019Doe'!$B$3:$S$131,MATCH($B21,'2019Doe'!$B$3:$B$131,0),MATCH("Weighted Average",'2019Doe'!$B$3:$S$3,0))</f>
        <v>19.616100033705916</v>
      </c>
      <c r="H21" s="196">
        <f>INDEX('2020Doe'!$B$3:$S$131,MATCH($B21,'2020Doe'!$B$3:$B$131,0),MATCH("Weighted Average",'2020Doe'!$B$3:$S$3,0))</f>
        <v>23.025694814848762</v>
      </c>
      <c r="I21" s="196">
        <f>INDEX('2021Doe'!$B$3:$S$131,MATCH($B21,'2021Doe'!$B$3:$B$131,0),MATCH("Weighted Average",'2021Doe'!$B$3:$S$3,0))</f>
        <v>23.227856923982817</v>
      </c>
      <c r="J21" s="197">
        <f t="shared" si="2"/>
        <v>21.956550590845833</v>
      </c>
      <c r="K21" s="246"/>
      <c r="L21" s="197">
        <f t="shared" si="3"/>
        <v>-21.956550590845833</v>
      </c>
      <c r="M21" s="193" t="str">
        <f t="shared" si="0"/>
        <v/>
      </c>
    </row>
    <row r="22" spans="1:13" x14ac:dyDescent="0.2">
      <c r="B22" s="243" t="s">
        <v>151</v>
      </c>
      <c r="C22" s="195">
        <f>IFERROR('CP Totaux'!C22/$E$6,0)</f>
        <v>0</v>
      </c>
      <c r="D22" s="244">
        <f>IFERROR('CP Totaux'!D22/$E$6,0)</f>
        <v>0</v>
      </c>
      <c r="E22" s="245">
        <f t="shared" si="1"/>
        <v>0</v>
      </c>
      <c r="G22" s="195">
        <f>INDEX('2019Doe'!$B$3:$S$131,MATCH($B22,'2019Doe'!$B$3:$B$131,0),MATCH("Weighted Average",'2019Doe'!$B$3:$S$3,0))</f>
        <v>7.2334212415747006</v>
      </c>
      <c r="H22" s="196">
        <f>INDEX('2020Doe'!$B$3:$S$131,MATCH($B22,'2020Doe'!$B$3:$B$131,0),MATCH("Weighted Average",'2020Doe'!$B$3:$S$3,0))</f>
        <v>6.7660972718605343</v>
      </c>
      <c r="I22" s="196">
        <f>INDEX('2021Doe'!$B$3:$S$131,MATCH($B22,'2021Doe'!$B$3:$B$131,0),MATCH("Weighted Average",'2021Doe'!$B$3:$S$3,0))</f>
        <v>10.81646497263972</v>
      </c>
      <c r="J22" s="197">
        <f t="shared" si="2"/>
        <v>8.2719944953583191</v>
      </c>
      <c r="K22" s="246"/>
      <c r="L22" s="197">
        <f t="shared" si="3"/>
        <v>-8.2719944953583191</v>
      </c>
      <c r="M22" s="193" t="str">
        <f t="shared" si="0"/>
        <v/>
      </c>
    </row>
    <row r="23" spans="1:13" x14ac:dyDescent="0.2">
      <c r="B23" s="243" t="s">
        <v>152</v>
      </c>
      <c r="C23" s="195">
        <f>IFERROR('CP Totaux'!C23/$E$6,0)</f>
        <v>0</v>
      </c>
      <c r="D23" s="244">
        <f>IFERROR('CP Totaux'!D23/$E$6,0)</f>
        <v>0</v>
      </c>
      <c r="E23" s="245">
        <f t="shared" si="1"/>
        <v>0</v>
      </c>
      <c r="G23" s="195">
        <f>INDEX('2019Doe'!$B$3:$S$131,MATCH($B23,'2019Doe'!$B$3:$B$131,0),MATCH("Weighted Average",'2019Doe'!$B$3:$S$3,0))</f>
        <v>52.020110064139466</v>
      </c>
      <c r="H23" s="196">
        <f>INDEX('2020Doe'!$B$3:$S$131,MATCH($B23,'2020Doe'!$B$3:$B$131,0),MATCH("Weighted Average",'2020Doe'!$B$3:$S$3,0))</f>
        <v>62.929706913007024</v>
      </c>
      <c r="I23" s="196">
        <f>INDEX('2021Doe'!$B$3:$S$131,MATCH($B23,'2021Doe'!$B$3:$B$131,0),MATCH("Weighted Average",'2021Doe'!$B$3:$S$3,0))</f>
        <v>73.512943803740313</v>
      </c>
      <c r="J23" s="197">
        <f t="shared" si="2"/>
        <v>62.820920260295601</v>
      </c>
      <c r="K23" s="246"/>
      <c r="L23" s="197">
        <f t="shared" si="3"/>
        <v>-62.820920260295601</v>
      </c>
      <c r="M23" s="193" t="str">
        <f t="shared" si="0"/>
        <v/>
      </c>
    </row>
    <row r="24" spans="1:13" x14ac:dyDescent="0.2">
      <c r="B24" s="243" t="s">
        <v>153</v>
      </c>
      <c r="C24" s="195">
        <f>IFERROR('CP Totaux'!C24/$E$6,0)</f>
        <v>0</v>
      </c>
      <c r="D24" s="244">
        <f>IFERROR('CP Totaux'!D24/$E$6,0)</f>
        <v>0</v>
      </c>
      <c r="E24" s="245">
        <f t="shared" si="1"/>
        <v>0</v>
      </c>
      <c r="G24" s="195">
        <f>INDEX('2019Doe'!$B$3:$S$131,MATCH($B24,'2019Doe'!$B$3:$B$131,0),MATCH("Weighted Average",'2019Doe'!$B$3:$S$3,0))</f>
        <v>27.926537106961707</v>
      </c>
      <c r="H24" s="196">
        <f>INDEX('2020Doe'!$B$3:$S$131,MATCH($B24,'2020Doe'!$B$3:$B$131,0),MATCH("Weighted Average",'2020Doe'!$B$3:$S$3,0))</f>
        <v>26.043719458343833</v>
      </c>
      <c r="I24" s="196">
        <f>INDEX('2021Doe'!$B$3:$S$131,MATCH($B24,'2021Doe'!$B$3:$B$131,0),MATCH("Weighted Average",'2021Doe'!$B$3:$S$3,0))</f>
        <v>29.75662258932633</v>
      </c>
      <c r="J24" s="197">
        <f t="shared" si="2"/>
        <v>27.908959718210625</v>
      </c>
      <c r="K24" s="246"/>
      <c r="L24" s="197">
        <f t="shared" si="3"/>
        <v>-27.908959718210625</v>
      </c>
      <c r="M24" s="193" t="str">
        <f t="shared" si="0"/>
        <v/>
      </c>
    </row>
    <row r="25" spans="1:13" x14ac:dyDescent="0.2">
      <c r="B25" s="243" t="s">
        <v>154</v>
      </c>
      <c r="C25" s="195">
        <f>IFERROR('CP Totaux'!C25/$E$6,0)</f>
        <v>0</v>
      </c>
      <c r="D25" s="244">
        <f>IFERROR('CP Totaux'!D25/$E$6,0)</f>
        <v>0</v>
      </c>
      <c r="E25" s="245">
        <f t="shared" si="1"/>
        <v>0</v>
      </c>
      <c r="G25" s="195">
        <f>INDEX('2019Doe'!$B$3:$S$131,MATCH($B25,'2019Doe'!$B$3:$B$131,0),MATCH("Weighted Average",'2019Doe'!$B$3:$S$3,0))</f>
        <v>33.854272095172831</v>
      </c>
      <c r="H25" s="196">
        <f>INDEX('2020Doe'!$B$3:$S$131,MATCH($B25,'2020Doe'!$B$3:$B$131,0),MATCH("Weighted Average",'2020Doe'!$B$3:$S$3,0))</f>
        <v>33.498912473487216</v>
      </c>
      <c r="I25" s="196">
        <f>INDEX('2021Doe'!$B$3:$S$131,MATCH($B25,'2021Doe'!$B$3:$B$131,0),MATCH("Weighted Average",'2021Doe'!$B$3:$S$3,0))</f>
        <v>31.600914733014537</v>
      </c>
      <c r="J25" s="197">
        <f t="shared" si="2"/>
        <v>32.984699767224861</v>
      </c>
      <c r="K25" s="246"/>
      <c r="L25" s="197">
        <f t="shared" si="3"/>
        <v>-32.984699767224861</v>
      </c>
      <c r="M25" s="193" t="str">
        <f t="shared" si="0"/>
        <v/>
      </c>
    </row>
    <row r="26" spans="1:13" x14ac:dyDescent="0.2">
      <c r="B26" s="188" t="s">
        <v>155</v>
      </c>
      <c r="C26" s="195">
        <f>IFERROR('CP Totaux'!C26/$E$6,0)</f>
        <v>0</v>
      </c>
      <c r="D26" s="244">
        <f>IFERROR('CP Totaux'!D26/$E$6,0)</f>
        <v>0</v>
      </c>
      <c r="E26" s="245">
        <f t="shared" si="1"/>
        <v>0</v>
      </c>
      <c r="G26" s="195">
        <f>INDEX('2019Doe'!$B$3:$S$131,MATCH($B26,'2019Doe'!$B$3:$B$131,0),MATCH("Weighted Average",'2019Doe'!$B$3:$S$3,0))</f>
        <v>-78.716787499192264</v>
      </c>
      <c r="H26" s="196">
        <f>INDEX('2020Doe'!$B$3:$S$131,MATCH($B26,'2020Doe'!$B$3:$B$131,0),MATCH("Weighted Average",'2020Doe'!$B$3:$S$3,0))</f>
        <v>-111.06907034040401</v>
      </c>
      <c r="I26" s="196">
        <f>INDEX('2021Doe'!$B$3:$S$131,MATCH($B26,'2021Doe'!$B$3:$B$131,0),MATCH("Weighted Average",'2021Doe'!$B$3:$S$3,0))</f>
        <v>-139.58332664782918</v>
      </c>
      <c r="J26" s="197">
        <f t="shared" si="2"/>
        <v>-109.78972816247516</v>
      </c>
      <c r="K26" s="246"/>
      <c r="L26" s="197">
        <f t="shared" si="3"/>
        <v>109.78972816247516</v>
      </c>
      <c r="M26" s="193" t="str">
        <f t="shared" si="0"/>
        <v/>
      </c>
    </row>
    <row r="27" spans="1:13" ht="15" x14ac:dyDescent="0.25">
      <c r="B27" s="157" t="s">
        <v>156</v>
      </c>
      <c r="C27" s="247">
        <f>SUM(C10:C26)</f>
        <v>0</v>
      </c>
      <c r="D27" s="248">
        <f>SUM(D10:D26)</f>
        <v>0</v>
      </c>
      <c r="E27" s="249">
        <f>SUM(E10:E26)</f>
        <v>0</v>
      </c>
      <c r="G27" s="250">
        <f>SUM(G10:G26)</f>
        <v>640.24382369101477</v>
      </c>
      <c r="H27" s="251">
        <f>SUM(H10:H26)</f>
        <v>616.93529207949064</v>
      </c>
      <c r="I27" s="251">
        <f>SUM(I10:I26)</f>
        <v>670.06300026766235</v>
      </c>
      <c r="J27" s="252">
        <f>AVERAGEIF(G27:I27,"&lt;&gt;"&amp;0,G27:I27)</f>
        <v>642.41403867938925</v>
      </c>
      <c r="K27" s="246"/>
      <c r="L27" s="252">
        <f t="shared" si="3"/>
        <v>-642.41403867938925</v>
      </c>
      <c r="M27" s="253" t="str">
        <f t="shared" si="0"/>
        <v/>
      </c>
    </row>
    <row r="28" spans="1:13" x14ac:dyDescent="0.2">
      <c r="C28" s="254"/>
      <c r="D28" s="255"/>
      <c r="E28" s="256"/>
      <c r="G28" s="257"/>
      <c r="H28" s="246"/>
      <c r="I28" s="246"/>
      <c r="J28" s="258"/>
      <c r="K28" s="246"/>
      <c r="L28" s="258"/>
      <c r="M28" s="258"/>
    </row>
    <row r="29" spans="1:13" ht="15" x14ac:dyDescent="0.25">
      <c r="A29" s="236" t="s">
        <v>131</v>
      </c>
      <c r="B29" s="259"/>
      <c r="C29" s="254"/>
      <c r="D29" s="255"/>
      <c r="E29" s="256"/>
      <c r="G29" s="257"/>
      <c r="H29" s="246"/>
      <c r="I29" s="246"/>
      <c r="J29" s="258"/>
      <c r="K29" s="246"/>
      <c r="L29" s="258"/>
      <c r="M29" s="258"/>
    </row>
    <row r="30" spans="1:13" x14ac:dyDescent="0.2">
      <c r="A30" s="166"/>
      <c r="B30" s="260" t="s">
        <v>157</v>
      </c>
      <c r="C30" s="195">
        <f>IFERROR('CP Totaux'!C30/$E$6,0)</f>
        <v>0</v>
      </c>
      <c r="D30" s="244">
        <f>IFERROR('CP Totaux'!D30/$E$6,0)</f>
        <v>0</v>
      </c>
      <c r="E30" s="245">
        <f t="shared" ref="E30:E32" si="4">C30+D30</f>
        <v>0</v>
      </c>
      <c r="G30" s="195">
        <f>INDEX('2019Doe'!$B$3:$S$131,MATCH($B30,'2019Doe'!$B$3:$B$131,0),MATCH("Weighted Average",'2019Doe'!$B$3:$S$3,0))</f>
        <v>0</v>
      </c>
      <c r="H30" s="196">
        <f>INDEX('2020Doe'!$B$3:$S$131,MATCH($B30,'2020Doe'!$B$3:$B$131,0),MATCH("Weighted Average",'2020Doe'!$B$3:$S$3,0))</f>
        <v>0</v>
      </c>
      <c r="I30" s="196">
        <f>INDEX('2021Doe'!$B$3:$S$131,MATCH($B30,'2021Doe'!$B$3:$B$131,0),MATCH("Weighted Average",'2021Doe'!$B$3:$S$3,0))</f>
        <v>-14.792785878741366</v>
      </c>
      <c r="J30" s="197">
        <f t="shared" ref="J30:J32" si="5">AVERAGE(G30:I30)</f>
        <v>-4.9309286262471224</v>
      </c>
      <c r="K30" s="246"/>
      <c r="L30" s="197">
        <f t="shared" ref="L30:L33" si="6">E30-J30</f>
        <v>4.9309286262471224</v>
      </c>
      <c r="M30" s="193" t="str">
        <f t="shared" ref="M30:M33" si="7">IFERROR(L30/E30,"")</f>
        <v/>
      </c>
    </row>
    <row r="31" spans="1:13" x14ac:dyDescent="0.2">
      <c r="A31" s="166"/>
      <c r="B31" s="260" t="s">
        <v>158</v>
      </c>
      <c r="C31" s="195">
        <f>IFERROR('CP Totaux'!C31/$E$6,0)</f>
        <v>0</v>
      </c>
      <c r="D31" s="244">
        <f>IFERROR('CP Totaux'!D31/$E$6,0)</f>
        <v>0</v>
      </c>
      <c r="E31" s="245">
        <f t="shared" si="4"/>
        <v>0</v>
      </c>
      <c r="G31" s="195">
        <f>INDEX('2019Doe'!$B$3:$S$131,MATCH($B31,'2019Doe'!$B$3:$B$131,0),MATCH("Weighted Average",'2019Doe'!$B$3:$S$3,0))</f>
        <v>-8.5017659524370135</v>
      </c>
      <c r="H31" s="196">
        <f>INDEX('2020Doe'!$B$3:$S$131,MATCH($B31,'2020Doe'!$B$3:$B$131,0),MATCH("Weighted Average",'2020Doe'!$B$3:$S$3,0))</f>
        <v>-2.6575682382133996</v>
      </c>
      <c r="I31" s="196">
        <f>INDEX('2021Doe'!$B$3:$S$131,MATCH($B31,'2021Doe'!$B$3:$B$131,0),MATCH("Weighted Average",'2021Doe'!$B$3:$S$3,0))</f>
        <v>-5.8894858019953951</v>
      </c>
      <c r="J31" s="197">
        <f t="shared" si="5"/>
        <v>-5.6829399975486021</v>
      </c>
      <c r="K31" s="246"/>
      <c r="L31" s="197">
        <f t="shared" si="6"/>
        <v>5.6829399975486021</v>
      </c>
      <c r="M31" s="193" t="str">
        <f t="shared" si="7"/>
        <v/>
      </c>
    </row>
    <row r="32" spans="1:13" x14ac:dyDescent="0.2">
      <c r="A32" s="166"/>
      <c r="B32" s="260" t="s">
        <v>159</v>
      </c>
      <c r="C32" s="195">
        <f>IFERROR('CP Totaux'!C32/$E$6,0)</f>
        <v>0</v>
      </c>
      <c r="D32" s="244">
        <f>IFERROR('CP Totaux'!D32/$E$6,0)</f>
        <v>0</v>
      </c>
      <c r="E32" s="245">
        <f t="shared" si="4"/>
        <v>0</v>
      </c>
      <c r="G32" s="195">
        <f>INDEX('2019Doe'!$B$3:$S$131,MATCH($B32,'2019Doe'!$B$3:$B$131,0),MATCH("Weighted Average",'2019Doe'!$B$3:$S$3,0))</f>
        <v>-8.4683305862962097</v>
      </c>
      <c r="H32" s="196">
        <f>INDEX('2020Doe'!$B$3:$S$131,MATCH($B32,'2020Doe'!$B$3:$B$131,0),MATCH("Weighted Average",'2020Doe'!$B$3:$S$3,0))</f>
        <v>-47.288413819431192</v>
      </c>
      <c r="I32" s="196">
        <f>INDEX('2021Doe'!$B$3:$S$131,MATCH($B32,'2021Doe'!$B$3:$B$131,0),MATCH("Weighted Average",'2021Doe'!$B$3:$S$3,0))</f>
        <v>-34.227359938603222</v>
      </c>
      <c r="J32" s="197">
        <f t="shared" si="5"/>
        <v>-29.994701448110209</v>
      </c>
      <c r="K32" s="246"/>
      <c r="L32" s="197">
        <f t="shared" si="6"/>
        <v>29.994701448110209</v>
      </c>
      <c r="M32" s="193" t="str">
        <f t="shared" si="7"/>
        <v/>
      </c>
    </row>
    <row r="33" spans="1:13" ht="15" x14ac:dyDescent="0.25">
      <c r="A33" s="166"/>
      <c r="B33" s="157" t="s">
        <v>160</v>
      </c>
      <c r="C33" s="247">
        <f>SUM(C30:C32)</f>
        <v>0</v>
      </c>
      <c r="D33" s="248">
        <f>SUM(D30:D32)</f>
        <v>0</v>
      </c>
      <c r="E33" s="249">
        <f>SUM(E30:E32)</f>
        <v>0</v>
      </c>
      <c r="G33" s="250">
        <f>SUM(G30:G32)</f>
        <v>-16.970096538733223</v>
      </c>
      <c r="H33" s="251">
        <f>SUM(H30:H32)</f>
        <v>-49.945982057644592</v>
      </c>
      <c r="I33" s="251">
        <f>SUM(I30:I32)</f>
        <v>-54.909631619339983</v>
      </c>
      <c r="J33" s="252">
        <f>AVERAGEIF(G33:I33,"&lt;&gt;"&amp;0,G33:I33)</f>
        <v>-40.608570071905937</v>
      </c>
      <c r="K33" s="246"/>
      <c r="L33" s="252">
        <f t="shared" si="6"/>
        <v>40.608570071905937</v>
      </c>
      <c r="M33" s="253" t="str">
        <f t="shared" si="7"/>
        <v/>
      </c>
    </row>
    <row r="34" spans="1:13" x14ac:dyDescent="0.2">
      <c r="A34" s="166"/>
      <c r="B34" s="259"/>
      <c r="C34" s="254"/>
      <c r="D34" s="255"/>
      <c r="E34" s="256"/>
      <c r="G34" s="257"/>
      <c r="H34" s="246"/>
      <c r="I34" s="246"/>
      <c r="J34" s="258"/>
      <c r="K34" s="246"/>
      <c r="L34" s="258"/>
      <c r="M34" s="258"/>
    </row>
    <row r="35" spans="1:13" ht="15" x14ac:dyDescent="0.25">
      <c r="A35" s="236" t="s">
        <v>132</v>
      </c>
      <c r="B35" s="259"/>
      <c r="C35" s="254"/>
      <c r="D35" s="255"/>
      <c r="E35" s="256"/>
      <c r="G35" s="257"/>
      <c r="H35" s="246"/>
      <c r="I35" s="246"/>
      <c r="J35" s="258"/>
      <c r="K35" s="246"/>
      <c r="L35" s="258"/>
      <c r="M35" s="258"/>
    </row>
    <row r="36" spans="1:13" x14ac:dyDescent="0.2">
      <c r="A36" s="166"/>
      <c r="B36" s="243" t="s">
        <v>161</v>
      </c>
      <c r="C36" s="195">
        <f>IFERROR('CP Totaux'!C36/$E$6,0)</f>
        <v>0</v>
      </c>
      <c r="D36" s="244">
        <f>IFERROR('CP Totaux'!D36/$E$6,0)</f>
        <v>0</v>
      </c>
      <c r="E36" s="245">
        <f t="shared" ref="E36:E38" si="8">C36+D36</f>
        <v>0</v>
      </c>
      <c r="G36" s="195">
        <f>INDEX('2019Doe'!$B$3:$S$131,MATCH($B36,'2019Doe'!$B$3:$B$131,0),MATCH("Weighted Average",'2019Doe'!$B$3:$S$3,0))</f>
        <v>80.901315829853758</v>
      </c>
      <c r="H36" s="196">
        <f>INDEX('2020Doe'!$B$3:$S$131,MATCH($B36,'2020Doe'!$B$3:$B$131,0),MATCH("Weighted Average",'2020Doe'!$B$3:$S$3,0))</f>
        <v>81.342398832514704</v>
      </c>
      <c r="I36" s="196">
        <f>INDEX('2021Doe'!$B$3:$S$131,MATCH($B36,'2021Doe'!$B$3:$B$131,0),MATCH("Weighted Average",'2021Doe'!$B$3:$S$3,0))</f>
        <v>57.327477272079058</v>
      </c>
      <c r="J36" s="197">
        <f t="shared" ref="J36:J38" si="9">AVERAGE(G36:I36)</f>
        <v>73.190397311482499</v>
      </c>
      <c r="K36" s="246"/>
      <c r="L36" s="197">
        <f t="shared" ref="L36:L39" si="10">E36-J36</f>
        <v>-73.190397311482499</v>
      </c>
      <c r="M36" s="193" t="str">
        <f t="shared" ref="M36:M39" si="11">IFERROR(L36/E36,"")</f>
        <v/>
      </c>
    </row>
    <row r="37" spans="1:13" x14ac:dyDescent="0.2">
      <c r="A37" s="166"/>
      <c r="B37" s="243" t="s">
        <v>162</v>
      </c>
      <c r="C37" s="195">
        <f>IFERROR('CP Totaux'!C37/$E$6,0)</f>
        <v>0</v>
      </c>
      <c r="D37" s="244">
        <f>IFERROR('CP Totaux'!D37/$E$6,0)</f>
        <v>0</v>
      </c>
      <c r="E37" s="245">
        <f t="shared" si="8"/>
        <v>0</v>
      </c>
      <c r="G37" s="195">
        <f>INDEX('2019Doe'!$B$3:$S$131,MATCH($B37,'2019Doe'!$B$3:$B$131,0),MATCH("Weighted Average",'2019Doe'!$B$3:$S$3,0))</f>
        <v>51.614405683194207</v>
      </c>
      <c r="H37" s="196">
        <f>INDEX('2020Doe'!$B$3:$S$131,MATCH($B37,'2020Doe'!$B$3:$B$131,0),MATCH("Weighted Average",'2020Doe'!$B$3:$S$3,0))</f>
        <v>54.665903168350482</v>
      </c>
      <c r="I37" s="196">
        <f>INDEX('2021Doe'!$B$3:$S$131,MATCH($B37,'2021Doe'!$B$3:$B$131,0),MATCH("Weighted Average",'2021Doe'!$B$3:$S$3,0))</f>
        <v>49.113813793522908</v>
      </c>
      <c r="J37" s="197">
        <f t="shared" si="9"/>
        <v>51.798040881689197</v>
      </c>
      <c r="K37" s="246"/>
      <c r="L37" s="197">
        <f t="shared" si="10"/>
        <v>-51.798040881689197</v>
      </c>
      <c r="M37" s="193" t="str">
        <f t="shared" si="11"/>
        <v/>
      </c>
    </row>
    <row r="38" spans="1:13" x14ac:dyDescent="0.2">
      <c r="A38" s="261"/>
      <c r="B38" s="243" t="s">
        <v>163</v>
      </c>
      <c r="C38" s="195">
        <f>IFERROR('CP Totaux'!C38/$E$6,0)</f>
        <v>0</v>
      </c>
      <c r="D38" s="244">
        <f>IFERROR('CP Totaux'!D38/$E$6,0)</f>
        <v>0</v>
      </c>
      <c r="E38" s="245">
        <f t="shared" si="8"/>
        <v>0</v>
      </c>
      <c r="G38" s="195">
        <f>INDEX('2019Doe'!$B$3:$S$131,MATCH($B38,'2019Doe'!$B$3:$B$131,0),MATCH("Weighted Average",'2019Doe'!$B$3:$S$3,0))</f>
        <v>46.244045577729047</v>
      </c>
      <c r="H38" s="196">
        <f>INDEX('2020Doe'!$B$3:$S$131,MATCH($B38,'2020Doe'!$B$3:$B$131,0),MATCH("Weighted Average",'2020Doe'!$B$3:$S$3,0))</f>
        <v>50.627516201860026</v>
      </c>
      <c r="I38" s="196">
        <f>INDEX('2021Doe'!$B$3:$S$131,MATCH($B38,'2021Doe'!$B$3:$B$131,0),MATCH("Weighted Average",'2021Doe'!$B$3:$S$3,0))</f>
        <v>42.270241798995102</v>
      </c>
      <c r="J38" s="197">
        <f t="shared" si="9"/>
        <v>46.380601192861398</v>
      </c>
      <c r="K38" s="246"/>
      <c r="L38" s="197">
        <f t="shared" si="10"/>
        <v>-46.380601192861398</v>
      </c>
      <c r="M38" s="193" t="str">
        <f t="shared" si="11"/>
        <v/>
      </c>
    </row>
    <row r="39" spans="1:13" ht="15" x14ac:dyDescent="0.25">
      <c r="A39" s="166"/>
      <c r="B39" s="157" t="s">
        <v>164</v>
      </c>
      <c r="C39" s="247">
        <f>SUM(C36:C38)</f>
        <v>0</v>
      </c>
      <c r="D39" s="248">
        <f>SUM(D36:D38)</f>
        <v>0</v>
      </c>
      <c r="E39" s="249">
        <f>SUM(E36:E38)</f>
        <v>0</v>
      </c>
      <c r="G39" s="250">
        <f>SUM(G36:G38)</f>
        <v>178.75976709077702</v>
      </c>
      <c r="H39" s="251">
        <f>SUM(H36:H38)</f>
        <v>186.6358182027252</v>
      </c>
      <c r="I39" s="251">
        <f>SUM(I36:I38)</f>
        <v>148.71153286459707</v>
      </c>
      <c r="J39" s="252">
        <f>AVERAGEIF(G39:I39,"&lt;&gt;"&amp;0,G39:I39)</f>
        <v>171.36903938603311</v>
      </c>
      <c r="K39" s="246"/>
      <c r="L39" s="252">
        <f t="shared" si="10"/>
        <v>-171.36903938603311</v>
      </c>
      <c r="M39" s="253" t="str">
        <f t="shared" si="11"/>
        <v/>
      </c>
    </row>
    <row r="40" spans="1:13" x14ac:dyDescent="0.2">
      <c r="A40" s="166"/>
      <c r="B40" s="259"/>
      <c r="C40" s="254"/>
      <c r="D40" s="255"/>
      <c r="E40" s="256"/>
      <c r="G40" s="257"/>
      <c r="H40" s="246"/>
      <c r="I40" s="246"/>
      <c r="J40" s="258"/>
      <c r="K40" s="246"/>
      <c r="L40" s="258"/>
      <c r="M40" s="258"/>
    </row>
    <row r="41" spans="1:13" ht="15" x14ac:dyDescent="0.25">
      <c r="A41" s="236" t="s">
        <v>133</v>
      </c>
      <c r="B41" s="259"/>
      <c r="C41" s="254"/>
      <c r="D41" s="255"/>
      <c r="E41" s="256"/>
      <c r="G41" s="257"/>
      <c r="H41" s="246"/>
      <c r="I41" s="246"/>
      <c r="J41" s="258"/>
      <c r="K41" s="246"/>
      <c r="L41" s="258"/>
      <c r="M41" s="258"/>
    </row>
    <row r="42" spans="1:13" x14ac:dyDescent="0.2">
      <c r="A42" s="166"/>
      <c r="B42" s="243" t="s">
        <v>165</v>
      </c>
      <c r="C42" s="195">
        <f>IFERROR('CP Totaux'!C42/$E$6,0)</f>
        <v>0</v>
      </c>
      <c r="D42" s="244">
        <f>IFERROR('CP Totaux'!D42/$E$6,0)</f>
        <v>0</v>
      </c>
      <c r="E42" s="245">
        <f t="shared" ref="E42:E43" si="12">C42+D42</f>
        <v>0</v>
      </c>
      <c r="G42" s="195">
        <f>INDEX('2019Doe'!$B$3:$S$131,MATCH($B42,'2019Doe'!$B$3:$B$131,0),MATCH("Weighted Average",'2019Doe'!$B$3:$S$3,0))</f>
        <v>372.10986767986003</v>
      </c>
      <c r="H42" s="196">
        <f>INDEX('2020Doe'!$B$3:$S$131,MATCH($B42,'2020Doe'!$B$3:$B$131,0),MATCH("Weighted Average",'2020Doe'!$B$3:$S$3,0))</f>
        <v>366.57425527737706</v>
      </c>
      <c r="I42" s="196">
        <f>INDEX('2021Doe'!$B$3:$S$131,MATCH($B42,'2021Doe'!$B$3:$B$131,0),MATCH("Weighted Average",'2021Doe'!$B$3:$S$3,0))</f>
        <v>358.7140505936635</v>
      </c>
      <c r="J42" s="197">
        <f t="shared" ref="J42:J43" si="13">AVERAGE(G42:I42)</f>
        <v>365.79939118363353</v>
      </c>
      <c r="K42" s="246"/>
      <c r="L42" s="197">
        <f t="shared" ref="L42:L44" si="14">E42-J42</f>
        <v>-365.79939118363353</v>
      </c>
      <c r="M42" s="193" t="str">
        <f t="shared" ref="M42:M44" si="15">IFERROR(L42/E42,"")</f>
        <v/>
      </c>
    </row>
    <row r="43" spans="1:13" x14ac:dyDescent="0.2">
      <c r="A43" s="166"/>
      <c r="B43" s="243" t="s">
        <v>166</v>
      </c>
      <c r="C43" s="195">
        <f>IFERROR('CP Totaux'!C43/$E$6,0)</f>
        <v>0</v>
      </c>
      <c r="D43" s="244">
        <f>IFERROR('CP Totaux'!D43/$E$6,0)</f>
        <v>0</v>
      </c>
      <c r="E43" s="245">
        <f t="shared" si="12"/>
        <v>0</v>
      </c>
      <c r="G43" s="195">
        <f>INDEX('2019Doe'!$B$3:$S$131,MATCH($B43,'2019Doe'!$B$3:$B$131,0),MATCH("Weighted Average",'2019Doe'!$B$3:$S$3,0))</f>
        <v>16.603790800297094</v>
      </c>
      <c r="H43" s="196">
        <f>INDEX('2020Doe'!$B$3:$S$131,MATCH($B43,'2020Doe'!$B$3:$B$131,0),MATCH("Weighted Average",'2020Doe'!$B$3:$S$3,0))</f>
        <v>14.886663315329336</v>
      </c>
      <c r="I43" s="196">
        <f>INDEX('2021Doe'!$B$3:$S$131,MATCH($B43,'2021Doe'!$B$3:$B$131,0),MATCH("Weighted Average",'2021Doe'!$B$3:$S$3,0))</f>
        <v>14.868496013802874</v>
      </c>
      <c r="J43" s="197">
        <f t="shared" si="13"/>
        <v>15.452983376476434</v>
      </c>
      <c r="K43" s="246"/>
      <c r="L43" s="197">
        <f t="shared" si="14"/>
        <v>-15.452983376476434</v>
      </c>
      <c r="M43" s="193" t="str">
        <f t="shared" si="15"/>
        <v/>
      </c>
    </row>
    <row r="44" spans="1:13" ht="15" x14ac:dyDescent="0.25">
      <c r="A44" s="166"/>
      <c r="B44" s="157" t="s">
        <v>167</v>
      </c>
      <c r="C44" s="247">
        <f>SUM(C41:C43)</f>
        <v>0</v>
      </c>
      <c r="D44" s="248">
        <f>SUM(D41:D43)</f>
        <v>0</v>
      </c>
      <c r="E44" s="249">
        <f>SUM(E41:E43)</f>
        <v>0</v>
      </c>
      <c r="G44" s="250">
        <f>SUM(G41:G43)</f>
        <v>388.71365848015711</v>
      </c>
      <c r="H44" s="251">
        <f>SUM(H41:H43)</f>
        <v>381.46091859270638</v>
      </c>
      <c r="I44" s="251">
        <f>SUM(I41:I43)</f>
        <v>373.58254660746638</v>
      </c>
      <c r="J44" s="252">
        <f>AVERAGEIF(G44:I44,"&lt;&gt;"&amp;0,G44:I44)</f>
        <v>381.25237456010996</v>
      </c>
      <c r="K44" s="246"/>
      <c r="L44" s="252">
        <f t="shared" si="14"/>
        <v>-381.25237456010996</v>
      </c>
      <c r="M44" s="253" t="str">
        <f t="shared" si="15"/>
        <v/>
      </c>
    </row>
    <row r="45" spans="1:13" x14ac:dyDescent="0.2">
      <c r="A45" s="166"/>
      <c r="B45" s="259"/>
      <c r="C45" s="254"/>
      <c r="D45" s="255"/>
      <c r="E45" s="256"/>
      <c r="G45" s="257"/>
      <c r="H45" s="246"/>
      <c r="I45" s="246"/>
      <c r="J45" s="258"/>
      <c r="K45" s="246"/>
      <c r="L45" s="258"/>
      <c r="M45" s="258"/>
    </row>
    <row r="46" spans="1:13" ht="15.75" thickBot="1" x14ac:dyDescent="0.3">
      <c r="A46" s="262" t="s">
        <v>217</v>
      </c>
      <c r="B46" s="263"/>
      <c r="C46" s="264">
        <f>C27+C33+C39+C44</f>
        <v>0</v>
      </c>
      <c r="D46" s="265">
        <f>D27+D33+D39+D44</f>
        <v>0</v>
      </c>
      <c r="E46" s="266">
        <f>E27+E33+E39+E44</f>
        <v>0</v>
      </c>
      <c r="G46" s="267">
        <f>G27+G33+G39+G44</f>
        <v>1190.7471527232158</v>
      </c>
      <c r="H46" s="268">
        <f>H27+H33+H39+H44</f>
        <v>1135.0860468172775</v>
      </c>
      <c r="I46" s="268">
        <f>I27+I33+I39+I44</f>
        <v>1137.4474481203858</v>
      </c>
      <c r="J46" s="269">
        <f>AVERAGEIF(G46:I46,"&lt;&gt;"&amp;0,G46:I46)</f>
        <v>1154.4268825536265</v>
      </c>
      <c r="K46" s="246"/>
      <c r="L46" s="269">
        <f>E46-J46</f>
        <v>-1154.4268825536265</v>
      </c>
      <c r="M46" s="270" t="str">
        <f>IFERROR(L46/E46,"")</f>
        <v/>
      </c>
    </row>
    <row r="47" spans="1:13" x14ac:dyDescent="0.2">
      <c r="C47" s="254"/>
      <c r="D47" s="255"/>
      <c r="E47" s="256"/>
      <c r="G47" s="257"/>
      <c r="H47" s="246"/>
      <c r="I47" s="246"/>
      <c r="J47" s="258"/>
      <c r="K47" s="246"/>
      <c r="L47" s="258"/>
      <c r="M47" s="258"/>
    </row>
    <row r="48" spans="1:13" ht="15" x14ac:dyDescent="0.25">
      <c r="A48" s="236" t="s">
        <v>135</v>
      </c>
      <c r="B48" s="259"/>
      <c r="C48" s="254"/>
      <c r="D48" s="255"/>
      <c r="E48" s="256"/>
      <c r="G48" s="257"/>
      <c r="H48" s="246"/>
      <c r="I48" s="246"/>
      <c r="J48" s="258"/>
      <c r="K48" s="246"/>
      <c r="L48" s="258"/>
      <c r="M48" s="258"/>
    </row>
    <row r="49" spans="1:13" x14ac:dyDescent="0.2">
      <c r="A49" s="166"/>
      <c r="B49" s="259" t="s">
        <v>168</v>
      </c>
      <c r="C49" s="195">
        <f>IFERROR('CP Totaux'!C49/$E$6,0)</f>
        <v>0</v>
      </c>
      <c r="D49" s="244">
        <f>IFERROR('CP Totaux'!D49/$E$6,0)</f>
        <v>0</v>
      </c>
      <c r="E49" s="245">
        <f t="shared" ref="E49:E54" si="16">C49+D49</f>
        <v>0</v>
      </c>
      <c r="G49" s="195">
        <f>INDEX('2019Doe'!$B$3:$S$131,MATCH($B49,'2019Doe'!$B$3:$B$131,0),MATCH("Weighted Average",'2019Doe'!$B$3:$S$3,0))</f>
        <v>959.95950082411116</v>
      </c>
      <c r="H49" s="196">
        <f>INDEX('2020Doe'!$B$3:$S$131,MATCH($B49,'2020Doe'!$B$3:$B$131,0),MATCH("Weighted Average",'2020Doe'!$B$3:$S$3,0))</f>
        <v>955.31074632563468</v>
      </c>
      <c r="I49" s="196">
        <f>INDEX('2021Doe'!$B$3:$S$131,MATCH($B49,'2021Doe'!$B$3:$B$131,0),MATCH("Weighted Average",'2021Doe'!$B$3:$S$3,0))</f>
        <v>985.44090560245593</v>
      </c>
      <c r="J49" s="197">
        <f t="shared" ref="J49:J54" si="17">AVERAGE(G49:I49)</f>
        <v>966.90371758406729</v>
      </c>
      <c r="K49" s="246"/>
      <c r="L49" s="197">
        <f t="shared" ref="L49:L55" si="18">E49-J49</f>
        <v>-966.90371758406729</v>
      </c>
      <c r="M49" s="193" t="str">
        <f t="shared" ref="M49:M55" si="19">IFERROR(L49/E49,"")</f>
        <v/>
      </c>
    </row>
    <row r="50" spans="1:13" x14ac:dyDescent="0.2">
      <c r="A50" s="166"/>
      <c r="B50" s="259" t="s">
        <v>169</v>
      </c>
      <c r="C50" s="195">
        <f>IFERROR('CP Totaux'!C50/$E$6,0)</f>
        <v>0</v>
      </c>
      <c r="D50" s="244">
        <f>IFERROR('CP Totaux'!D50/$E$6,0)</f>
        <v>0</v>
      </c>
      <c r="E50" s="245">
        <f t="shared" si="16"/>
        <v>0</v>
      </c>
      <c r="G50" s="195">
        <f>INDEX('2019Doe'!$B$3:$S$131,MATCH($B50,'2019Doe'!$B$3:$B$131,0),MATCH("Weighted Average",'2019Doe'!$B$3:$S$3,0))</f>
        <v>102.23404756298564</v>
      </c>
      <c r="H50" s="196">
        <f>INDEX('2020Doe'!$B$3:$S$131,MATCH($B50,'2020Doe'!$B$3:$B$131,0),MATCH("Weighted Average",'2020Doe'!$B$3:$S$3,0))</f>
        <v>121.4172552013743</v>
      </c>
      <c r="I50" s="196">
        <f>INDEX('2021Doe'!$B$3:$S$131,MATCH($B50,'2021Doe'!$B$3:$B$131,0),MATCH("Weighted Average",'2021Doe'!$B$3:$S$3,0))</f>
        <v>136.27877973906371</v>
      </c>
      <c r="J50" s="197">
        <f t="shared" si="17"/>
        <v>119.97669416780788</v>
      </c>
      <c r="K50" s="246"/>
      <c r="L50" s="197">
        <f t="shared" si="18"/>
        <v>-119.97669416780788</v>
      </c>
      <c r="M50" s="193" t="str">
        <f t="shared" si="19"/>
        <v/>
      </c>
    </row>
    <row r="51" spans="1:13" x14ac:dyDescent="0.2">
      <c r="A51" s="166"/>
      <c r="B51" s="259" t="s">
        <v>170</v>
      </c>
      <c r="C51" s="195">
        <f>IFERROR('CP Totaux'!C51/$E$6,0)</f>
        <v>0</v>
      </c>
      <c r="D51" s="244">
        <f>IFERROR('CP Totaux'!D51/$E$6,0)</f>
        <v>0</v>
      </c>
      <c r="E51" s="245">
        <f t="shared" si="16"/>
        <v>0</v>
      </c>
      <c r="G51" s="195">
        <f>INDEX('2019Doe'!$B$3:$S$131,MATCH($B51,'2019Doe'!$B$3:$B$131,0),MATCH("Weighted Average",'2019Doe'!$B$3:$S$3,0))</f>
        <v>12.977395808806216</v>
      </c>
      <c r="H51" s="196">
        <f>INDEX('2020Doe'!$B$3:$S$131,MATCH($B51,'2020Doe'!$B$3:$B$131,0),MATCH("Weighted Average",'2020Doe'!$B$3:$S$3,0))</f>
        <v>6.7327734300439017</v>
      </c>
      <c r="I51" s="196">
        <f>INDEX('2021Doe'!$B$3:$S$131,MATCH($B51,'2021Doe'!$B$3:$B$131,0),MATCH("Weighted Average",'2021Doe'!$B$3:$S$3,0))</f>
        <v>18.042018419032999</v>
      </c>
      <c r="J51" s="197">
        <f t="shared" si="17"/>
        <v>12.584062552627705</v>
      </c>
      <c r="K51" s="246"/>
      <c r="L51" s="197">
        <f t="shared" si="18"/>
        <v>-12.584062552627705</v>
      </c>
      <c r="M51" s="193" t="str">
        <f t="shared" si="19"/>
        <v/>
      </c>
    </row>
    <row r="52" spans="1:13" x14ac:dyDescent="0.2">
      <c r="A52" s="166"/>
      <c r="B52" s="260" t="s">
        <v>157</v>
      </c>
      <c r="C52" s="195">
        <f>IFERROR('CP Totaux'!C52/$E$6,0)</f>
        <v>0</v>
      </c>
      <c r="D52" s="244">
        <f>IFERROR('CP Totaux'!D52/$E$6,0)</f>
        <v>0</v>
      </c>
      <c r="E52" s="245">
        <f t="shared" si="16"/>
        <v>0</v>
      </c>
      <c r="G52" s="195">
        <f>INDEX('2019Doe'!$B$3:$S$131,MATCH($B52,'2019Doe'!$B$3:$B$131,0),MATCH("Weighted Average",'2019Doe'!$B$3:$S$3,0))</f>
        <v>0</v>
      </c>
      <c r="H52" s="196">
        <f>INDEX('2020Doe'!$B$3:$S$131,MATCH($B52,'2020Doe'!$B$3:$B$131,0),MATCH("Weighted Average",'2020Doe'!$B$3:$S$3,0))</f>
        <v>0</v>
      </c>
      <c r="I52" s="196">
        <f>INDEX('2021Doe'!$B$3:$S$131,MATCH($B52,'2021Doe'!$B$3:$B$131,0),MATCH("Weighted Average",'2021Doe'!$B$3:$S$3,0))</f>
        <v>-14.792785878741366</v>
      </c>
      <c r="J52" s="197">
        <f t="shared" si="17"/>
        <v>-4.9309286262471224</v>
      </c>
      <c r="K52" s="246"/>
      <c r="L52" s="197">
        <f t="shared" si="18"/>
        <v>4.9309286262471224</v>
      </c>
      <c r="M52" s="193" t="str">
        <f t="shared" si="19"/>
        <v/>
      </c>
    </row>
    <row r="53" spans="1:13" x14ac:dyDescent="0.2">
      <c r="A53" s="166"/>
      <c r="B53" s="260" t="s">
        <v>158</v>
      </c>
      <c r="C53" s="195">
        <f>IFERROR('CP Totaux'!C53/$E$6,0)</f>
        <v>0</v>
      </c>
      <c r="D53" s="244">
        <f>IFERROR('CP Totaux'!D53/$E$6,0)</f>
        <v>0</v>
      </c>
      <c r="E53" s="245">
        <f t="shared" si="16"/>
        <v>0</v>
      </c>
      <c r="G53" s="195">
        <f>INDEX('2019Doe'!$B$3:$S$131,MATCH($B53,'2019Doe'!$B$3:$B$131,0),MATCH("Weighted Average",'2019Doe'!$B$3:$S$3,0))</f>
        <v>-8.5017659524370135</v>
      </c>
      <c r="H53" s="196">
        <f>INDEX('2020Doe'!$B$3:$S$131,MATCH($B53,'2020Doe'!$B$3:$B$131,0),MATCH("Weighted Average",'2020Doe'!$B$3:$S$3,0))</f>
        <v>-2.6575682382133996</v>
      </c>
      <c r="I53" s="196">
        <f>INDEX('2021Doe'!$B$3:$S$131,MATCH($B53,'2021Doe'!$B$3:$B$131,0),MATCH("Weighted Average",'2021Doe'!$B$3:$S$3,0))</f>
        <v>-5.8894858019953951</v>
      </c>
      <c r="J53" s="197">
        <f t="shared" si="17"/>
        <v>-5.6829399975486021</v>
      </c>
      <c r="K53" s="246"/>
      <c r="L53" s="197">
        <f t="shared" si="18"/>
        <v>5.6829399975486021</v>
      </c>
      <c r="M53" s="193" t="str">
        <f t="shared" si="19"/>
        <v/>
      </c>
    </row>
    <row r="54" spans="1:13" x14ac:dyDescent="0.2">
      <c r="A54" s="166"/>
      <c r="B54" s="260" t="s">
        <v>159</v>
      </c>
      <c r="C54" s="195">
        <f>IFERROR('CP Totaux'!C54/$E$6,0)</f>
        <v>0</v>
      </c>
      <c r="D54" s="244">
        <f>IFERROR('CP Totaux'!D54/$E$6,0)</f>
        <v>0</v>
      </c>
      <c r="E54" s="245">
        <f t="shared" si="16"/>
        <v>0</v>
      </c>
      <c r="G54" s="195">
        <f>INDEX('2019Doe'!$B$3:$S$131,MATCH($B54,'2019Doe'!$B$3:$B$131,0),MATCH("Weighted Average",'2019Doe'!$B$3:$S$3,0))</f>
        <v>-8.4683305862962097</v>
      </c>
      <c r="H54" s="196">
        <f>INDEX('2020Doe'!$B$3:$S$131,MATCH($B54,'2020Doe'!$B$3:$B$131,0),MATCH("Weighted Average",'2020Doe'!$B$3:$S$3,0))</f>
        <v>-47.288413819431192</v>
      </c>
      <c r="I54" s="196">
        <f>INDEX('2021Doe'!$B$3:$S$131,MATCH($B54,'2021Doe'!$B$3:$B$131,0),MATCH("Weighted Average",'2021Doe'!$B$3:$S$3,0))</f>
        <v>-34.227359938603222</v>
      </c>
      <c r="J54" s="197">
        <f t="shared" si="17"/>
        <v>-29.994701448110209</v>
      </c>
      <c r="K54" s="246"/>
      <c r="L54" s="197">
        <f t="shared" si="18"/>
        <v>29.994701448110209</v>
      </c>
      <c r="M54" s="193" t="str">
        <f t="shared" si="19"/>
        <v/>
      </c>
    </row>
    <row r="55" spans="1:13" ht="15" x14ac:dyDescent="0.25">
      <c r="A55" s="166"/>
      <c r="B55" s="158" t="s">
        <v>171</v>
      </c>
      <c r="C55" s="247">
        <f>SUM(C49:C54)</f>
        <v>0</v>
      </c>
      <c r="D55" s="248">
        <f>SUM(D49:D54)</f>
        <v>0</v>
      </c>
      <c r="E55" s="249">
        <f t="shared" ref="E55" si="20">SUM(E49:E54)</f>
        <v>0</v>
      </c>
      <c r="G55" s="250">
        <f t="shared" ref="G55:I55" si="21">SUM(G49:G54)</f>
        <v>1058.20084765717</v>
      </c>
      <c r="H55" s="251">
        <f t="shared" si="21"/>
        <v>1033.5147928994081</v>
      </c>
      <c r="I55" s="251">
        <f t="shared" si="21"/>
        <v>1084.8520721412126</v>
      </c>
      <c r="J55" s="252">
        <f>AVERAGEIF(G55:I55,"&lt;&gt;"&amp;0,G55:I55)</f>
        <v>1058.8559042325969</v>
      </c>
      <c r="K55" s="246"/>
      <c r="L55" s="252">
        <f t="shared" si="18"/>
        <v>-1058.8559042325969</v>
      </c>
      <c r="M55" s="253" t="str">
        <f t="shared" si="19"/>
        <v/>
      </c>
    </row>
    <row r="56" spans="1:13" ht="15" x14ac:dyDescent="0.25">
      <c r="A56" s="166"/>
      <c r="B56" s="157"/>
      <c r="C56" s="254"/>
      <c r="D56" s="255"/>
      <c r="E56" s="256"/>
      <c r="G56" s="257"/>
      <c r="H56" s="246"/>
      <c r="I56" s="246"/>
      <c r="J56" s="258"/>
      <c r="K56" s="246"/>
      <c r="L56" s="258"/>
      <c r="M56" s="258"/>
    </row>
    <row r="57" spans="1:13" ht="15" x14ac:dyDescent="0.25">
      <c r="A57" s="236" t="s">
        <v>136</v>
      </c>
      <c r="B57" s="259"/>
      <c r="C57" s="254"/>
      <c r="D57" s="255"/>
      <c r="E57" s="256"/>
      <c r="G57" s="257"/>
      <c r="H57" s="246"/>
      <c r="I57" s="246"/>
      <c r="J57" s="258"/>
      <c r="K57" s="246"/>
      <c r="L57" s="258"/>
      <c r="M57" s="258"/>
    </row>
    <row r="58" spans="1:13" x14ac:dyDescent="0.2">
      <c r="A58" s="166"/>
      <c r="B58" s="259" t="s">
        <v>172</v>
      </c>
      <c r="C58" s="195">
        <f>IFERROR('CP Totaux'!C58/$E$6,0)</f>
        <v>0</v>
      </c>
      <c r="D58" s="244">
        <f>IFERROR('CP Totaux'!D58/$E$6,0)</f>
        <v>0</v>
      </c>
      <c r="E58" s="245">
        <f>C58+D58</f>
        <v>0</v>
      </c>
      <c r="G58" s="195">
        <f>INDEX('2019Doe'!$B$3:$S$131,MATCH($B58,'2019Doe'!$B$3:$B$131,0),MATCH("Weighted Average",'2019Doe'!$B$3:$S$3,0))</f>
        <v>29.509065222510007</v>
      </c>
      <c r="H58" s="196">
        <f>INDEX('2020Doe'!$B$3:$S$131,MATCH($B58,'2020Doe'!$B$3:$B$131,0),MATCH("Weighted Average",'2020Doe'!$B$3:$S$3,0))</f>
        <v>15.709104790990647</v>
      </c>
      <c r="I58" s="196">
        <f>INDEX('2021Doe'!$B$3:$S$131,MATCH($B58,'2021Doe'!$B$3:$B$131,0),MATCH("Weighted Average",'2021Doe'!$B$3:$S$3,0))</f>
        <v>5.2043361473522642</v>
      </c>
      <c r="J58" s="197">
        <f t="shared" ref="J58:J59" si="22">AVERAGE(G58:I58)</f>
        <v>16.80750205361764</v>
      </c>
      <c r="K58" s="246"/>
      <c r="L58" s="197">
        <f t="shared" ref="L58:L69" si="23">E58-J58</f>
        <v>-16.80750205361764</v>
      </c>
      <c r="M58" s="193" t="str">
        <f t="shared" ref="M58:M67" si="24">IFERROR(L58/E58,"")</f>
        <v/>
      </c>
    </row>
    <row r="59" spans="1:13" x14ac:dyDescent="0.2">
      <c r="A59" s="166"/>
      <c r="B59" s="271" t="s">
        <v>173</v>
      </c>
      <c r="C59" s="195">
        <f>IFERROR('CP Totaux'!C59/$E$6,0)</f>
        <v>0</v>
      </c>
      <c r="D59" s="244">
        <f>IFERROR('CP Totaux'!D59/$E$6,0)</f>
        <v>0</v>
      </c>
      <c r="E59" s="245">
        <f>C59+D59</f>
        <v>0</v>
      </c>
      <c r="G59" s="195">
        <f>INDEX('2019Doe'!$B$3:$S$131,MATCH($B59,'2019Doe'!$B$3:$B$131,0),MATCH("Weighted Average",'2019Doe'!$B$3:$S$3,0))</f>
        <v>4.0743438468935738</v>
      </c>
      <c r="H59" s="196">
        <f>INDEX('2020Doe'!$B$3:$S$131,MATCH($B59,'2020Doe'!$B$3:$B$131,0),MATCH("Weighted Average",'2020Doe'!$B$3:$S$3,0))</f>
        <v>5.0877225467616208E-2</v>
      </c>
      <c r="I59" s="196">
        <f>INDEX('2021Doe'!$B$3:$S$131,MATCH($B59,'2021Doe'!$B$3:$B$131,0),MATCH("Weighted Average",'2021Doe'!$B$3:$S$3,0))</f>
        <v>8.4491437510095828</v>
      </c>
      <c r="J59" s="197">
        <f t="shared" si="22"/>
        <v>4.1914549411235908</v>
      </c>
      <c r="K59" s="246"/>
      <c r="L59" s="197">
        <f t="shared" si="23"/>
        <v>-4.1914549411235908</v>
      </c>
      <c r="M59" s="193" t="str">
        <f t="shared" si="24"/>
        <v/>
      </c>
    </row>
    <row r="60" spans="1:13" ht="15" x14ac:dyDescent="0.25">
      <c r="A60" s="166"/>
      <c r="B60" s="272" t="s">
        <v>174</v>
      </c>
      <c r="C60" s="247">
        <f>SUM(C58:C59)</f>
        <v>0</v>
      </c>
      <c r="D60" s="248">
        <f>SUM(D58:D59)</f>
        <v>0</v>
      </c>
      <c r="E60" s="249">
        <f>SUM(E58:E59)</f>
        <v>0</v>
      </c>
      <c r="G60" s="250">
        <f t="shared" ref="G60:I60" si="25">SUM(G58:G59)</f>
        <v>33.583409069403579</v>
      </c>
      <c r="H60" s="251">
        <f t="shared" si="25"/>
        <v>15.759982016458263</v>
      </c>
      <c r="I60" s="251">
        <f t="shared" si="25"/>
        <v>13.653479898361848</v>
      </c>
      <c r="J60" s="252">
        <f>AVERAGEIF(G60:I60,"&lt;&gt;"&amp;0,G60:I60)</f>
        <v>20.998956994741231</v>
      </c>
      <c r="K60" s="246"/>
      <c r="L60" s="252">
        <f t="shared" si="23"/>
        <v>-20.998956994741231</v>
      </c>
      <c r="M60" s="253" t="str">
        <f t="shared" si="24"/>
        <v/>
      </c>
    </row>
    <row r="61" spans="1:13" x14ac:dyDescent="0.2">
      <c r="A61" s="166"/>
      <c r="B61" s="259" t="s">
        <v>175</v>
      </c>
      <c r="C61" s="195">
        <f>IFERROR('CP Totaux'!C61/$E$6,0)</f>
        <v>0</v>
      </c>
      <c r="D61" s="244">
        <f>IFERROR('CP Totaux'!D61/$E$6,0)</f>
        <v>0</v>
      </c>
      <c r="E61" s="245">
        <f t="shared" ref="E61:E69" si="26">C61+D61</f>
        <v>0</v>
      </c>
      <c r="G61" s="195">
        <f>INDEX('2019Doe'!$B$3:$S$131,MATCH($B61,'2019Doe'!$B$3:$B$131,0),MATCH("Weighted Average",'2019Doe'!$B$3:$S$3,0))</f>
        <v>273.48630792716432</v>
      </c>
      <c r="H61" s="196">
        <f>INDEX('2020Doe'!$B$3:$S$131,MATCH($B61,'2020Doe'!$B$3:$B$131,0),MATCH("Weighted Average",'2020Doe'!$B$3:$S$3,0))</f>
        <v>272.05269795533496</v>
      </c>
      <c r="I61" s="196">
        <f>INDEX('2021Doe'!$B$3:$S$131,MATCH($B61,'2021Doe'!$B$3:$B$131,0),MATCH("Weighted Average",'2021Doe'!$B$3:$S$3,0))</f>
        <v>318.80570245587114</v>
      </c>
      <c r="J61" s="197">
        <f t="shared" ref="J61:J65" si="27">AVERAGE(G61:I61)</f>
        <v>288.11490277945683</v>
      </c>
      <c r="K61" s="246"/>
      <c r="L61" s="197">
        <f t="shared" si="23"/>
        <v>-288.11490277945683</v>
      </c>
      <c r="M61" s="193" t="str">
        <f t="shared" si="24"/>
        <v/>
      </c>
    </row>
    <row r="62" spans="1:13" x14ac:dyDescent="0.2">
      <c r="A62" s="166"/>
      <c r="B62" s="271" t="s">
        <v>176</v>
      </c>
      <c r="C62" s="195">
        <f>IFERROR('CP Totaux'!C62/$E$6,0)</f>
        <v>0</v>
      </c>
      <c r="D62" s="244">
        <f>IFERROR('CP Totaux'!D62/$E$6,0)</f>
        <v>0</v>
      </c>
      <c r="E62" s="245">
        <f t="shared" si="26"/>
        <v>0</v>
      </c>
      <c r="G62" s="195">
        <f>INDEX('2019Doe'!$B$3:$S$131,MATCH($B62,'2019Doe'!$B$3:$B$131,0),MATCH("Weighted Average",'2019Doe'!$B$3:$S$3,0))</f>
        <v>3.5115085730750928</v>
      </c>
      <c r="H62" s="196">
        <f>INDEX('2020Doe'!$B$3:$S$131,MATCH($B62,'2020Doe'!$B$3:$B$131,0),MATCH("Weighted Average",'2020Doe'!$B$3:$S$3,0))</f>
        <v>4.2515135090730301</v>
      </c>
      <c r="I62" s="196">
        <f>INDEX('2021Doe'!$B$3:$S$131,MATCH($B62,'2021Doe'!$B$3:$B$131,0),MATCH("Weighted Average",'2021Doe'!$B$3:$S$3,0))</f>
        <v>2.7974969015842479</v>
      </c>
      <c r="J62" s="197">
        <f t="shared" si="27"/>
        <v>3.5201729945774569</v>
      </c>
      <c r="K62" s="246"/>
      <c r="L62" s="197">
        <f t="shared" si="23"/>
        <v>-3.5201729945774569</v>
      </c>
      <c r="M62" s="193" t="str">
        <f t="shared" si="24"/>
        <v/>
      </c>
    </row>
    <row r="63" spans="1:13" x14ac:dyDescent="0.2">
      <c r="A63" s="166"/>
      <c r="B63" s="271" t="s">
        <v>177</v>
      </c>
      <c r="C63" s="195">
        <f>IFERROR('CP Totaux'!C63/$E$6,0)</f>
        <v>0</v>
      </c>
      <c r="D63" s="244">
        <f>IFERROR('CP Totaux'!D63/$E$6,0)</f>
        <v>0</v>
      </c>
      <c r="E63" s="245">
        <f t="shared" si="26"/>
        <v>0</v>
      </c>
      <c r="G63" s="195">
        <f>INDEX('2019Doe'!$B$3:$S$131,MATCH($B63,'2019Doe'!$B$3:$B$131,0),MATCH("Weighted Average",'2019Doe'!$B$3:$S$3,0))</f>
        <v>75.096087431450655</v>
      </c>
      <c r="H63" s="196">
        <f>INDEX('2020Doe'!$B$3:$S$131,MATCH($B63,'2020Doe'!$B$3:$B$131,0),MATCH("Weighted Average",'2020Doe'!$B$3:$S$3,0))</f>
        <v>64.45909411242819</v>
      </c>
      <c r="I63" s="196">
        <f>INDEX('2021Doe'!$B$3:$S$131,MATCH($B63,'2021Doe'!$B$3:$B$131,0),MATCH("Weighted Average",'2021Doe'!$B$3:$S$3,0))</f>
        <v>90.055090201569257</v>
      </c>
      <c r="J63" s="197">
        <f t="shared" si="27"/>
        <v>76.536757248482715</v>
      </c>
      <c r="K63" s="246"/>
      <c r="L63" s="197">
        <f t="shared" si="23"/>
        <v>-76.536757248482715</v>
      </c>
      <c r="M63" s="193" t="str">
        <f t="shared" si="24"/>
        <v/>
      </c>
    </row>
    <row r="64" spans="1:13" x14ac:dyDescent="0.2">
      <c r="A64" s="166"/>
      <c r="B64" s="271" t="s">
        <v>178</v>
      </c>
      <c r="C64" s="195">
        <f>IFERROR('CP Totaux'!C64/$E$6,0)</f>
        <v>0</v>
      </c>
      <c r="D64" s="244">
        <f>IFERROR('CP Totaux'!D64/$E$6,0)</f>
        <v>0</v>
      </c>
      <c r="E64" s="245">
        <f t="shared" si="26"/>
        <v>0</v>
      </c>
      <c r="G64" s="195">
        <f>INDEX('2019Doe'!$B$3:$S$131,MATCH($B64,'2019Doe'!$B$3:$B$131,0),MATCH("Weighted Average",'2019Doe'!$B$3:$S$3,0))</f>
        <v>15.87550044104114</v>
      </c>
      <c r="H64" s="196">
        <f>INDEX('2020Doe'!$B$3:$S$131,MATCH($B64,'2020Doe'!$B$3:$B$131,0),MATCH("Weighted Average",'2020Doe'!$B$3:$S$3,0))</f>
        <v>20.38540614100371</v>
      </c>
      <c r="I64" s="196">
        <f>INDEX('2021Doe'!$B$3:$S$131,MATCH($B64,'2021Doe'!$B$3:$B$131,0),MATCH("Weighted Average",'2021Doe'!$B$3:$S$3,0))</f>
        <v>13.712142346531916</v>
      </c>
      <c r="J64" s="197">
        <f t="shared" si="27"/>
        <v>16.657682976192259</v>
      </c>
      <c r="K64" s="246"/>
      <c r="L64" s="197">
        <f t="shared" si="23"/>
        <v>-16.657682976192259</v>
      </c>
      <c r="M64" s="193" t="str">
        <f t="shared" si="24"/>
        <v/>
      </c>
    </row>
    <row r="65" spans="1:13" x14ac:dyDescent="0.2">
      <c r="A65" s="166"/>
      <c r="B65" s="271" t="s">
        <v>179</v>
      </c>
      <c r="C65" s="195">
        <f>IFERROR('CP Totaux'!C65/$E$6,0)</f>
        <v>0</v>
      </c>
      <c r="D65" s="244">
        <f>IFERROR('CP Totaux'!D65/$E$6,0)</f>
        <v>0</v>
      </c>
      <c r="E65" s="245">
        <f t="shared" si="26"/>
        <v>0</v>
      </c>
      <c r="G65" s="195">
        <f>INDEX('2019Doe'!$B$3:$S$131,MATCH($B65,'2019Doe'!$B$3:$B$131,0),MATCH("Weighted Average",'2019Doe'!$B$3:$S$3,0))</f>
        <v>35.026627477074214</v>
      </c>
      <c r="H65" s="196">
        <f>INDEX('2020Doe'!$B$3:$S$131,MATCH($B65,'2020Doe'!$B$3:$B$131,0),MATCH("Weighted Average",'2020Doe'!$B$3:$S$3,0))</f>
        <v>42.820371437777005</v>
      </c>
      <c r="I65" s="196">
        <f>INDEX('2021Doe'!$B$3:$S$131,MATCH($B65,'2021Doe'!$B$3:$B$131,0),MATCH("Weighted Average",'2021Doe'!$B$3:$S$3,0))</f>
        <v>24.944609546165193</v>
      </c>
      <c r="J65" s="197">
        <f t="shared" si="27"/>
        <v>34.263869487005472</v>
      </c>
      <c r="K65" s="246"/>
      <c r="L65" s="197">
        <f t="shared" si="23"/>
        <v>-34.263869487005472</v>
      </c>
      <c r="M65" s="193" t="str">
        <f t="shared" si="24"/>
        <v/>
      </c>
    </row>
    <row r="66" spans="1:13" ht="15" x14ac:dyDescent="0.25">
      <c r="A66" s="166"/>
      <c r="B66" s="272" t="s">
        <v>180</v>
      </c>
      <c r="C66" s="247">
        <f>SUM(C61:C65)</f>
        <v>0</v>
      </c>
      <c r="D66" s="248">
        <f>SUM(D61:D65)</f>
        <v>0</v>
      </c>
      <c r="E66" s="249">
        <f>SUM(E61:E65)</f>
        <v>0</v>
      </c>
      <c r="G66" s="250">
        <f t="shared" ref="G66:I66" si="28">SUM(G61:G65)</f>
        <v>402.99603184980543</v>
      </c>
      <c r="H66" s="251">
        <f t="shared" si="28"/>
        <v>403.96908315561694</v>
      </c>
      <c r="I66" s="251">
        <f t="shared" si="28"/>
        <v>450.3150414517217</v>
      </c>
      <c r="J66" s="252">
        <f>AVERAGEIF(G66:I66,"&lt;&gt;"&amp;0,G66:I66)</f>
        <v>419.09338548571469</v>
      </c>
      <c r="K66" s="246"/>
      <c r="L66" s="252">
        <f t="shared" si="23"/>
        <v>-419.09338548571469</v>
      </c>
      <c r="M66" s="253" t="str">
        <f t="shared" si="24"/>
        <v/>
      </c>
    </row>
    <row r="67" spans="1:13" x14ac:dyDescent="0.2">
      <c r="A67" s="166"/>
      <c r="B67" s="271" t="s">
        <v>181</v>
      </c>
      <c r="C67" s="195">
        <f>IFERROR('CP Totaux'!C67/$E$6,0)</f>
        <v>0</v>
      </c>
      <c r="D67" s="244">
        <f>IFERROR('CP Totaux'!D67/$E$6,0)</f>
        <v>0</v>
      </c>
      <c r="E67" s="245">
        <f t="shared" si="26"/>
        <v>0</v>
      </c>
      <c r="G67" s="195">
        <f>INDEX('2019Doe'!$B$3:$S$131,MATCH($B67,'2019Doe'!$B$3:$B$131,0),MATCH("Weighted Average",'2019Doe'!$B$3:$S$3,0))</f>
        <v>21.970041083124848</v>
      </c>
      <c r="H67" s="196">
        <f>INDEX('2020Doe'!$B$3:$S$131,MATCH($B67,'2020Doe'!$B$3:$B$131,0),MATCH("Weighted Average",'2020Doe'!$B$3:$S$3,0))</f>
        <v>21.313189384239383</v>
      </c>
      <c r="I67" s="196">
        <f>INDEX('2021Doe'!$B$3:$S$131,MATCH($B67,'2021Doe'!$B$3:$B$131,0),MATCH("Weighted Average",'2021Doe'!$B$3:$S$3,0))</f>
        <v>20.482961132613422</v>
      </c>
      <c r="J67" s="197">
        <f t="shared" ref="J67:J68" si="29">AVERAGE(G67:I67)</f>
        <v>21.255397199992554</v>
      </c>
      <c r="K67" s="246"/>
      <c r="L67" s="197">
        <f t="shared" si="23"/>
        <v>-21.255397199992554</v>
      </c>
      <c r="M67" s="193" t="str">
        <f t="shared" si="24"/>
        <v/>
      </c>
    </row>
    <row r="68" spans="1:13" x14ac:dyDescent="0.2">
      <c r="A68" s="166"/>
      <c r="B68" s="271" t="s">
        <v>182</v>
      </c>
      <c r="C68" s="195">
        <f>IFERROR('CP Totaux'!C68/$E$6,0)</f>
        <v>0</v>
      </c>
      <c r="D68" s="244">
        <f>IFERROR('CP Totaux'!D68/$E$6,0)</f>
        <v>0</v>
      </c>
      <c r="E68" s="245">
        <f t="shared" si="26"/>
        <v>0</v>
      </c>
      <c r="G68" s="195">
        <f>INDEX('2019Doe'!$B$3:$S$131,MATCH($B68,'2019Doe'!$B$3:$B$131,0),MATCH("Weighted Average",'2019Doe'!$B$3:$S$3,0))</f>
        <v>2.418261125500353</v>
      </c>
      <c r="H68" s="196">
        <f>INDEX('2020Doe'!$B$3:$S$131,MATCH($B68,'2020Doe'!$B$3:$B$131,0),MATCH("Weighted Average",'2020Doe'!$B$3:$S$3,0))</f>
        <v>0</v>
      </c>
      <c r="I68" s="196">
        <f>INDEX('2021Doe'!$B$3:$S$131,MATCH($B68,'2021Doe'!$B$3:$B$131,0),MATCH("Weighted Average",'2021Doe'!$B$3:$S$3,0))</f>
        <v>1.7075882578664621</v>
      </c>
      <c r="J68" s="197">
        <f t="shared" si="29"/>
        <v>1.3752831277889384</v>
      </c>
      <c r="K68" s="246"/>
      <c r="L68" s="197">
        <f t="shared" si="23"/>
        <v>-1.3752831277889384</v>
      </c>
      <c r="M68" s="193" t="str">
        <f>IFERROR(L68/E68,"")</f>
        <v/>
      </c>
    </row>
    <row r="69" spans="1:13" ht="15" x14ac:dyDescent="0.25">
      <c r="A69" s="166"/>
      <c r="B69" s="273" t="s">
        <v>183</v>
      </c>
      <c r="C69" s="247">
        <f>SUM(C67:C68)</f>
        <v>0</v>
      </c>
      <c r="D69" s="248">
        <f>SUM(D67:D68)</f>
        <v>0</v>
      </c>
      <c r="E69" s="249">
        <f t="shared" si="26"/>
        <v>0</v>
      </c>
      <c r="G69" s="250">
        <f t="shared" ref="G69:I69" si="30">SUM(G67:G68)</f>
        <v>24.388302208625202</v>
      </c>
      <c r="H69" s="251">
        <f t="shared" si="30"/>
        <v>21.313189384239383</v>
      </c>
      <c r="I69" s="251">
        <f t="shared" si="30"/>
        <v>22.190549390479884</v>
      </c>
      <c r="J69" s="252">
        <f>AVERAGEIF(G69:I69,"&lt;&gt;"&amp;0,G69:I69)</f>
        <v>22.630680327781491</v>
      </c>
      <c r="K69" s="246"/>
      <c r="L69" s="252">
        <f t="shared" si="23"/>
        <v>-22.630680327781491</v>
      </c>
      <c r="M69" s="253" t="str">
        <f t="shared" ref="M69" si="31">IFERROR(L69/E69,"")</f>
        <v/>
      </c>
    </row>
    <row r="70" spans="1:13" ht="15" x14ac:dyDescent="0.25">
      <c r="A70" s="166"/>
      <c r="B70" s="273"/>
      <c r="C70" s="254"/>
      <c r="D70" s="255"/>
      <c r="E70" s="256"/>
      <c r="G70" s="257"/>
      <c r="H70" s="246"/>
      <c r="I70" s="246"/>
      <c r="J70" s="258"/>
      <c r="K70" s="246"/>
      <c r="L70" s="258"/>
      <c r="M70" s="258"/>
    </row>
    <row r="71" spans="1:13" ht="15" x14ac:dyDescent="0.25">
      <c r="A71" s="236" t="s">
        <v>137</v>
      </c>
      <c r="B71" s="259"/>
      <c r="C71" s="254"/>
      <c r="D71" s="255"/>
      <c r="E71" s="256"/>
      <c r="G71" s="257"/>
      <c r="H71" s="246"/>
      <c r="I71" s="246"/>
      <c r="J71" s="258"/>
      <c r="K71" s="246"/>
      <c r="L71" s="258"/>
      <c r="M71" s="258"/>
    </row>
    <row r="72" spans="1:13" ht="15" x14ac:dyDescent="0.25">
      <c r="A72" s="166"/>
      <c r="B72" s="157" t="s">
        <v>184</v>
      </c>
      <c r="C72" s="254"/>
      <c r="D72" s="255"/>
      <c r="E72" s="256"/>
      <c r="G72" s="257"/>
      <c r="H72" s="246"/>
      <c r="I72" s="246"/>
      <c r="J72" s="258"/>
      <c r="K72" s="246"/>
      <c r="L72" s="258"/>
      <c r="M72" s="258"/>
    </row>
    <row r="73" spans="1:13" x14ac:dyDescent="0.2">
      <c r="A73" s="166"/>
      <c r="B73" s="243" t="s">
        <v>185</v>
      </c>
      <c r="C73" s="195">
        <f>IFERROR('CP Totaux'!C73/$E$6,0)</f>
        <v>0</v>
      </c>
      <c r="D73" s="244">
        <f>IFERROR('CP Totaux'!D73/$E$6,0)</f>
        <v>0</v>
      </c>
      <c r="E73" s="245">
        <f>IFERROR('CP Totaux'!E73/$E$6,0)</f>
        <v>0</v>
      </c>
      <c r="G73" s="195">
        <f>INDEX('2019Doe'!$B$3:$S$131,MATCH($B73,'2019Doe'!$B$3:$B$131,0),MATCH("Weighted Average",'2019Doe'!$B$3:$S$3,0))</f>
        <v>146.61502236873088</v>
      </c>
      <c r="H73" s="196">
        <f>INDEX('2020Doe'!$B$3:$S$131,MATCH($B73,'2020Doe'!$B$3:$B$131,0),MATCH("Weighted Average",'2020Doe'!$B$3:$S$3,0))</f>
        <v>143.01068906279824</v>
      </c>
      <c r="I73" s="196">
        <f>INDEX('2021Doe'!$B$3:$S$131,MATCH($B73,'2021Doe'!$B$3:$B$131,0),MATCH("Weighted Average",'2021Doe'!$B$3:$S$3,0))</f>
        <v>141.64332310053723</v>
      </c>
      <c r="J73" s="197">
        <f t="shared" ref="J73:J79" si="32">AVERAGE(G73:I73)</f>
        <v>143.75634484402212</v>
      </c>
      <c r="K73" s="246"/>
      <c r="L73" s="197">
        <f t="shared" ref="L73:L83" si="33">E73-J73</f>
        <v>-143.75634484402212</v>
      </c>
      <c r="M73" s="193" t="str">
        <f t="shared" ref="M73:M83" si="34">IFERROR(L73/E73,"")</f>
        <v/>
      </c>
    </row>
    <row r="74" spans="1:13" x14ac:dyDescent="0.2">
      <c r="A74" s="166"/>
      <c r="B74" s="243" t="s">
        <v>186</v>
      </c>
      <c r="C74" s="195">
        <f>IFERROR('CP Totaux'!C74/$E$6,0)</f>
        <v>0</v>
      </c>
      <c r="D74" s="244">
        <f>IFERROR('CP Totaux'!D74/$E$6,0)</f>
        <v>0</v>
      </c>
      <c r="E74" s="245">
        <f>IFERROR('CP Totaux'!E74/$E$6,0)</f>
        <v>0</v>
      </c>
      <c r="G74" s="195">
        <f>INDEX('2019Doe'!$B$3:$S$131,MATCH($B74,'2019Doe'!$B$3:$B$131,0),MATCH("Weighted Average",'2019Doe'!$B$3:$S$3,0))</f>
        <v>452.55121262067343</v>
      </c>
      <c r="H74" s="196">
        <f>INDEX('2020Doe'!$B$3:$S$131,MATCH($B74,'2020Doe'!$B$3:$B$131,0),MATCH("Weighted Average",'2020Doe'!$B$3:$S$3,0))</f>
        <v>465.2528154227906</v>
      </c>
      <c r="I74" s="196">
        <f>INDEX('2021Doe'!$B$3:$S$131,MATCH($B74,'2021Doe'!$B$3:$B$131,0),MATCH("Weighted Average",'2021Doe'!$B$3:$S$3,0))</f>
        <v>488.24827321565618</v>
      </c>
      <c r="J74" s="197">
        <f t="shared" si="32"/>
        <v>468.68410041970674</v>
      </c>
      <c r="K74" s="246"/>
      <c r="L74" s="197">
        <f t="shared" si="33"/>
        <v>-468.68410041970674</v>
      </c>
      <c r="M74" s="193" t="str">
        <f t="shared" si="34"/>
        <v/>
      </c>
    </row>
    <row r="75" spans="1:13" ht="18" customHeight="1" x14ac:dyDescent="0.2">
      <c r="A75" s="166"/>
      <c r="B75" s="243" t="s">
        <v>187</v>
      </c>
      <c r="C75" s="195">
        <f>IFERROR('CP Totaux'!C75/$E$6,0)</f>
        <v>0</v>
      </c>
      <c r="D75" s="244">
        <f>IFERROR('CP Totaux'!D75/$E$6,0)</f>
        <v>0</v>
      </c>
      <c r="E75" s="245">
        <f>IFERROR('CP Totaux'!E75/$E$6,0)</f>
        <v>0</v>
      </c>
      <c r="G75" s="195">
        <f>INDEX('2019Doe'!$B$3:$S$131,MATCH($B75,'2019Doe'!$B$3:$B$131,0),MATCH("Weighted Average",'2019Doe'!$B$3:$S$3,0))</f>
        <v>207.25135389686838</v>
      </c>
      <c r="H75" s="196">
        <f>INDEX('2020Doe'!$B$3:$S$131,MATCH($B75,'2020Doe'!$B$3:$B$131,0),MATCH("Weighted Average",'2020Doe'!$B$3:$S$3,0))</f>
        <v>211.81332315327353</v>
      </c>
      <c r="I75" s="196">
        <f>INDEX('2021Doe'!$B$3:$S$131,MATCH($B75,'2021Doe'!$B$3:$B$131,0),MATCH("Weighted Average",'2021Doe'!$B$3:$S$3,0))</f>
        <v>207.31494627782041</v>
      </c>
      <c r="J75" s="197">
        <f t="shared" si="32"/>
        <v>208.79320777598741</v>
      </c>
      <c r="K75" s="246"/>
      <c r="L75" s="197">
        <f t="shared" si="33"/>
        <v>-208.79320777598741</v>
      </c>
      <c r="M75" s="193" t="str">
        <f t="shared" si="34"/>
        <v/>
      </c>
    </row>
    <row r="76" spans="1:13" x14ac:dyDescent="0.2">
      <c r="A76" s="166"/>
      <c r="B76" s="243" t="s">
        <v>209</v>
      </c>
      <c r="C76" s="195">
        <f>IFERROR('CP Totaux'!C76/$E$6,0)</f>
        <v>0</v>
      </c>
      <c r="D76" s="244">
        <f>IFERROR('CP Totaux'!D76/$E$6,0)</f>
        <v>0</v>
      </c>
      <c r="E76" s="245">
        <f>IFERROR('CP Totaux'!E76/$E$6,0)</f>
        <v>0</v>
      </c>
      <c r="G76" s="195">
        <f>INDEX('2019Doe'!$B$3:$S$131,MATCH($B76,'2019Doe'!$B$3:$B$131,0),MATCH("Weighted Average",'2019Doe'!$B$3:$S$3,0))</f>
        <v>31.989286555215447</v>
      </c>
      <c r="H76" s="196">
        <f>INDEX('2020Doe'!$B$3:$S$131,MATCH($B76,'2020Doe'!$B$3:$B$131,0),MATCH("Weighted Average",'2020Doe'!$B$3:$S$3,0))</f>
        <v>31.369631609085705</v>
      </c>
      <c r="I76" s="196">
        <f>INDEX('2021Doe'!$B$3:$S$131,MATCH($B76,'2021Doe'!$B$3:$B$131,0),MATCH("Weighted Average",'2021Doe'!$B$3:$S$3,0))</f>
        <v>32.788277052954719</v>
      </c>
      <c r="J76" s="197">
        <f t="shared" si="32"/>
        <v>32.049065072418621</v>
      </c>
      <c r="K76" s="246"/>
      <c r="L76" s="197">
        <f t="shared" si="33"/>
        <v>-32.049065072418621</v>
      </c>
      <c r="M76" s="193" t="str">
        <f t="shared" si="34"/>
        <v/>
      </c>
    </row>
    <row r="77" spans="1:13" x14ac:dyDescent="0.2">
      <c r="A77" s="166"/>
      <c r="B77" s="243" t="s">
        <v>190</v>
      </c>
      <c r="C77" s="195">
        <f>IFERROR('CP Totaux'!C78/$E$6,0)</f>
        <v>0</v>
      </c>
      <c r="D77" s="244">
        <f>IFERROR('CP Totaux'!D78/$E$6,0)</f>
        <v>0</v>
      </c>
      <c r="E77" s="245">
        <f>IFERROR('CP Totaux'!E78/$E$6,0)</f>
        <v>0</v>
      </c>
      <c r="G77" s="274">
        <v>0</v>
      </c>
      <c r="H77" s="275">
        <v>0</v>
      </c>
      <c r="I77" s="196">
        <v>0</v>
      </c>
      <c r="J77" s="277">
        <f t="shared" si="32"/>
        <v>0</v>
      </c>
      <c r="K77" s="276"/>
      <c r="L77" s="277">
        <f t="shared" si="33"/>
        <v>0</v>
      </c>
      <c r="M77" s="278" t="str">
        <f t="shared" si="34"/>
        <v/>
      </c>
    </row>
    <row r="78" spans="1:13" x14ac:dyDescent="0.2">
      <c r="A78" s="166"/>
      <c r="B78" s="243" t="s">
        <v>191</v>
      </c>
      <c r="C78" s="195">
        <f>IFERROR('CP Totaux'!C79/$E$6,0)</f>
        <v>0</v>
      </c>
      <c r="D78" s="244">
        <f>IFERROR('CP Totaux'!D79/$E$6,0)</f>
        <v>0</v>
      </c>
      <c r="E78" s="245">
        <f>IFERROR('CP Totaux'!E79/$E$6,0)</f>
        <v>0</v>
      </c>
      <c r="G78" s="274">
        <v>0</v>
      </c>
      <c r="H78" s="275">
        <v>0</v>
      </c>
      <c r="I78" s="196">
        <v>0</v>
      </c>
      <c r="J78" s="277">
        <f t="shared" si="32"/>
        <v>0</v>
      </c>
      <c r="K78" s="276"/>
      <c r="L78" s="277">
        <f t="shared" si="33"/>
        <v>0</v>
      </c>
      <c r="M78" s="278" t="str">
        <f t="shared" si="34"/>
        <v/>
      </c>
    </row>
    <row r="79" spans="1:13" x14ac:dyDescent="0.2">
      <c r="A79" s="166"/>
      <c r="B79" s="243" t="s">
        <v>192</v>
      </c>
      <c r="C79" s="195">
        <f>IFERROR('CP Totaux'!C80/$E$6,0)</f>
        <v>0</v>
      </c>
      <c r="D79" s="244">
        <f>IFERROR('CP Totaux'!D80/$E$6,0)</f>
        <v>0</v>
      </c>
      <c r="E79" s="245">
        <f>IFERROR('CP Totaux'!E80/$E$6,0)</f>
        <v>0</v>
      </c>
      <c r="G79" s="274">
        <v>0</v>
      </c>
      <c r="H79" s="275">
        <v>0</v>
      </c>
      <c r="I79" s="196">
        <v>0</v>
      </c>
      <c r="J79" s="277">
        <f t="shared" si="32"/>
        <v>0</v>
      </c>
      <c r="K79" s="276"/>
      <c r="L79" s="277">
        <f t="shared" si="33"/>
        <v>0</v>
      </c>
      <c r="M79" s="278" t="str">
        <f t="shared" si="34"/>
        <v/>
      </c>
    </row>
    <row r="80" spans="1:13" x14ac:dyDescent="0.2">
      <c r="A80" s="166"/>
      <c r="B80" s="243" t="s">
        <v>193</v>
      </c>
      <c r="C80" s="195">
        <f>IFERROR('CP Totaux'!C81/$E$6,0)</f>
        <v>0</v>
      </c>
      <c r="D80" s="244">
        <f>IFERROR('CP Totaux'!D81/$E$6,0)</f>
        <v>0</v>
      </c>
      <c r="E80" s="245">
        <f>IFERROR('CP Totaux'!E81/$E$6,0)</f>
        <v>0</v>
      </c>
      <c r="G80" s="195">
        <f>INDEX('2019Doe'!$B$3:$S$131,MATCH($B80,'2019Doe'!$B$3:$B$131,0),MATCH("Weighted Average",'2019Doe'!$B$3:$S$3,0))</f>
        <v>700.71038380032962</v>
      </c>
      <c r="H80" s="196">
        <f>INDEX('2020Doe'!$B$3:$S$131,MATCH($B80,'2020Doe'!$B$3:$B$131,0),MATCH("Weighted Average",'2020Doe'!$B$3:$S$3,0))</f>
        <v>647.77180759686962</v>
      </c>
      <c r="I80" s="196">
        <f>INDEX('2021Doe'!$B$3:$S$131,MATCH($B80,'2021Doe'!$B$3:$B$131,0),MATCH("Weighted Average",'2021Doe'!$B$3:$S$3,0))</f>
        <v>600.29288181120489</v>
      </c>
      <c r="J80" s="197">
        <f t="shared" ref="J80:J82" si="35">AVERAGE(G80:I80)</f>
        <v>649.59169106946808</v>
      </c>
      <c r="K80" s="246"/>
      <c r="L80" s="197">
        <f t="shared" si="33"/>
        <v>-649.59169106946808</v>
      </c>
      <c r="M80" s="193" t="str">
        <f t="shared" si="34"/>
        <v/>
      </c>
    </row>
    <row r="81" spans="1:13" x14ac:dyDescent="0.2">
      <c r="A81" s="166"/>
      <c r="B81" s="243" t="s">
        <v>194</v>
      </c>
      <c r="C81" s="195">
        <f>IFERROR('CP Totaux'!C82/$E$6,0)</f>
        <v>0</v>
      </c>
      <c r="D81" s="244">
        <f>IFERROR('CP Totaux'!D82/$E$6,0)</f>
        <v>0</v>
      </c>
      <c r="E81" s="245">
        <f>IFERROR('CP Totaux'!E82/$E$6,0)</f>
        <v>0</v>
      </c>
      <c r="G81" s="195">
        <f>INDEX('2019Doe'!$B$3:$S$131,MATCH($B81,'2019Doe'!$B$3:$B$131,0),MATCH("Weighted Average",'2019Doe'!$B$3:$S$3,0))</f>
        <v>1051.3388274075819</v>
      </c>
      <c r="H81" s="196">
        <f>INDEX('2020Doe'!$B$3:$S$131,MATCH($B81,'2020Doe'!$B$3:$B$131,0),MATCH("Weighted Average",'2020Doe'!$B$3:$S$3,0))</f>
        <v>1109.2908952090092</v>
      </c>
      <c r="I81" s="196">
        <f>INDEX('2021Doe'!$B$3:$S$131,MATCH($B81,'2021Doe'!$B$3:$B$131,0),MATCH("Weighted Average",'2021Doe'!$B$3:$S$3,0))</f>
        <v>957.49587490406759</v>
      </c>
      <c r="J81" s="197">
        <f t="shared" si="35"/>
        <v>1039.3751991735528</v>
      </c>
      <c r="K81" s="246"/>
      <c r="L81" s="197">
        <f t="shared" si="33"/>
        <v>-1039.3751991735528</v>
      </c>
      <c r="M81" s="193" t="str">
        <f t="shared" si="34"/>
        <v/>
      </c>
    </row>
    <row r="82" spans="1:13" x14ac:dyDescent="0.2">
      <c r="A82" s="166"/>
      <c r="B82" s="243" t="s">
        <v>195</v>
      </c>
      <c r="C82" s="195">
        <f>IFERROR('CP Totaux'!C83/$E$6,0)</f>
        <v>0</v>
      </c>
      <c r="D82" s="244">
        <f>IFERROR('CP Totaux'!D83/$E$6,0)</f>
        <v>0</v>
      </c>
      <c r="E82" s="245">
        <f>IFERROR('CP Totaux'!E83/$E$6,0)</f>
        <v>0</v>
      </c>
      <c r="G82" s="195">
        <f>INDEX('2019Doe'!$B$3:$S$131,MATCH($B82,'2019Doe'!$B$3:$B$131,0),MATCH("Weighted Average",'2019Doe'!$B$3:$S$3,0))</f>
        <v>403.40758182246293</v>
      </c>
      <c r="H82" s="196">
        <f>INDEX('2020Doe'!$B$3:$S$131,MATCH($B82,'2020Doe'!$B$3:$B$131,0),MATCH("Weighted Average",'2020Doe'!$B$3:$S$3,0))</f>
        <v>453.09095247184575</v>
      </c>
      <c r="I82" s="196">
        <f>INDEX('2021Doe'!$B$3:$S$131,MATCH($B82,'2021Doe'!$B$3:$B$131,0),MATCH("Weighted Average",'2021Doe'!$B$3:$S$3,0))</f>
        <v>344.62605525709898</v>
      </c>
      <c r="J82" s="197">
        <f t="shared" si="35"/>
        <v>400.37486318380252</v>
      </c>
      <c r="K82" s="246"/>
      <c r="L82" s="197">
        <f t="shared" si="33"/>
        <v>-400.37486318380252</v>
      </c>
      <c r="M82" s="193" t="str">
        <f t="shared" si="34"/>
        <v/>
      </c>
    </row>
    <row r="83" spans="1:13" ht="15" x14ac:dyDescent="0.25">
      <c r="A83" s="166"/>
      <c r="B83" s="158" t="s">
        <v>196</v>
      </c>
      <c r="C83" s="247">
        <f>SUM(C73:C82)</f>
        <v>0</v>
      </c>
      <c r="D83" s="248">
        <f>SUM(D73:D82)</f>
        <v>0</v>
      </c>
      <c r="E83" s="249">
        <f>SUM(E73:E82)</f>
        <v>0</v>
      </c>
      <c r="G83" s="250">
        <f t="shared" ref="G83:I83" si="36">SUM(G73:G82)</f>
        <v>2993.8636684718626</v>
      </c>
      <c r="H83" s="251">
        <f t="shared" si="36"/>
        <v>3061.6001145256728</v>
      </c>
      <c r="I83" s="251">
        <f t="shared" si="36"/>
        <v>2772.40963161934</v>
      </c>
      <c r="J83" s="252">
        <f>AVERAGEIF(G83:I83,"&lt;&gt;"&amp;0,G83:I83)</f>
        <v>2942.6244715389585</v>
      </c>
      <c r="K83" s="246"/>
      <c r="L83" s="252">
        <f t="shared" si="33"/>
        <v>-2942.6244715389585</v>
      </c>
      <c r="M83" s="253" t="str">
        <f t="shared" si="34"/>
        <v/>
      </c>
    </row>
    <row r="84" spans="1:13" ht="15" x14ac:dyDescent="0.25">
      <c r="A84" s="166"/>
      <c r="B84" s="243" t="s">
        <v>197</v>
      </c>
      <c r="C84" s="279">
        <f>IFERROR(C83/$E$83,0)</f>
        <v>0</v>
      </c>
      <c r="D84" s="280">
        <f>IFERROR(D83/$E$83,0)</f>
        <v>0</v>
      </c>
      <c r="E84" s="281">
        <f>IFERROR(E83/$E$83,0)</f>
        <v>0</v>
      </c>
      <c r="G84" s="282"/>
      <c r="H84" s="276"/>
      <c r="I84" s="276"/>
      <c r="J84" s="258"/>
      <c r="K84" s="246"/>
      <c r="L84" s="258"/>
      <c r="M84" s="258"/>
    </row>
    <row r="85" spans="1:13" ht="15" x14ac:dyDescent="0.25">
      <c r="A85" s="166"/>
      <c r="B85" s="157"/>
      <c r="C85" s="283"/>
      <c r="D85" s="235"/>
      <c r="E85" s="284"/>
      <c r="G85" s="257"/>
      <c r="H85" s="246"/>
      <c r="I85" s="246"/>
      <c r="J85" s="258"/>
      <c r="K85" s="246"/>
      <c r="L85" s="258"/>
      <c r="M85" s="258"/>
    </row>
    <row r="86" spans="1:13" x14ac:dyDescent="0.2">
      <c r="A86" s="166"/>
      <c r="B86" s="243" t="s">
        <v>198</v>
      </c>
      <c r="C86" s="285"/>
      <c r="D86" s="286"/>
      <c r="E86" s="245">
        <f>IFERROR('CP Totaux'!E87/$E$6,0)</f>
        <v>0</v>
      </c>
      <c r="G86" s="195">
        <f>INDEX('2019Doe'!$B$3:$S$131,MATCH($B86,'2019Doe'!$B$3:$B$131,0),MATCH("Weighted Average",'2019Doe'!$B$3:$S$3,0))</f>
        <v>-27.241479868142196</v>
      </c>
      <c r="H86" s="196">
        <f>INDEX('2020Doe'!$B$3:$S$131,MATCH($B86,'2020Doe'!$B$3:$B$131,0),MATCH("Weighted Average",'2020Doe'!$B$3:$S$3,0))</f>
        <v>39.108481580454281</v>
      </c>
      <c r="I86" s="196">
        <f>INDEX('2021Doe'!$B$3:$S$131,MATCH($B86,'2021Doe'!$B$3:$B$131,0),MATCH("Weighted Average",'2021Doe'!$B$3:$S$3,0))</f>
        <v>101.70468821949346</v>
      </c>
      <c r="J86" s="197">
        <f t="shared" ref="J86:J87" si="37">AVERAGE(G86:I86)</f>
        <v>37.857229977268517</v>
      </c>
      <c r="K86" s="246"/>
      <c r="L86" s="197">
        <f t="shared" ref="L86:L88" si="38">E86-J86</f>
        <v>-37.857229977268517</v>
      </c>
      <c r="M86" s="193" t="str">
        <f t="shared" ref="M86:M88" si="39">IFERROR(L86/E86,"")</f>
        <v/>
      </c>
    </row>
    <row r="87" spans="1:13" x14ac:dyDescent="0.2">
      <c r="A87" s="166"/>
      <c r="B87" s="243" t="s">
        <v>199</v>
      </c>
      <c r="C87" s="285"/>
      <c r="D87" s="286"/>
      <c r="E87" s="245">
        <f>IFERROR('CP Totaux'!E88/$E$6,0)</f>
        <v>0</v>
      </c>
      <c r="G87" s="195">
        <f>INDEX('2019Doe'!$B$3:$S$131,MATCH($B87,'2019Doe'!$B$3:$B$131,0),MATCH("Weighted Average",'2019Doe'!$B$3:$S$3,0))</f>
        <v>132.72775606310339</v>
      </c>
      <c r="H87" s="196">
        <f>INDEX('2020Doe'!$B$3:$S$131,MATCH($B87,'2020Doe'!$B$3:$B$131,0),MATCH("Weighted Average",'2020Doe'!$B$3:$S$3,0))</f>
        <v>131.28406375262455</v>
      </c>
      <c r="I87" s="196">
        <f>INDEX('2021Doe'!$B$3:$S$131,MATCH($B87,'2021Doe'!$B$3:$B$131,0),MATCH("Weighted Average",'2021Doe'!$B$3:$S$3,0))</f>
        <v>131.09243284727552</v>
      </c>
      <c r="J87" s="197">
        <f t="shared" si="37"/>
        <v>131.70141755433448</v>
      </c>
      <c r="K87" s="246"/>
      <c r="L87" s="197">
        <f t="shared" si="38"/>
        <v>-131.70141755433448</v>
      </c>
      <c r="M87" s="193" t="str">
        <f t="shared" si="39"/>
        <v/>
      </c>
    </row>
    <row r="88" spans="1:13" ht="15" x14ac:dyDescent="0.25">
      <c r="A88" s="166"/>
      <c r="B88" s="158" t="s">
        <v>200</v>
      </c>
      <c r="C88" s="247">
        <f>IFERROR('CP Totaux'!C89/$E$6,0)</f>
        <v>0</v>
      </c>
      <c r="D88" s="248">
        <f>IFERROR('CP Totaux'!D89/$E$6,0)</f>
        <v>0</v>
      </c>
      <c r="E88" s="249">
        <f>IFERROR('CP Totaux'!E89/$E$6,0)</f>
        <v>0</v>
      </c>
      <c r="G88" s="250">
        <f>G83+G86+G87</f>
        <v>3099.3499446668238</v>
      </c>
      <c r="H88" s="251">
        <f>H83+H86+H87</f>
        <v>3231.9926598587517</v>
      </c>
      <c r="I88" s="251">
        <f>I83+I86+I87</f>
        <v>3005.2067526861092</v>
      </c>
      <c r="J88" s="252">
        <f>AVERAGEIF(G88:I88,"&lt;&gt;"&amp;0,G88:I88)</f>
        <v>3112.1831190705616</v>
      </c>
      <c r="K88" s="246"/>
      <c r="L88" s="252">
        <f t="shared" si="38"/>
        <v>-3112.1831190705616</v>
      </c>
      <c r="M88" s="253" t="str">
        <f t="shared" si="39"/>
        <v/>
      </c>
    </row>
    <row r="89" spans="1:13" x14ac:dyDescent="0.2">
      <c r="A89" s="166"/>
      <c r="B89" s="259"/>
      <c r="C89" s="285"/>
      <c r="D89" s="286"/>
      <c r="E89" s="287"/>
      <c r="G89" s="257"/>
      <c r="H89" s="246"/>
      <c r="I89" s="246"/>
      <c r="J89" s="258"/>
      <c r="K89" s="246"/>
      <c r="L89" s="258"/>
      <c r="M89" s="258"/>
    </row>
    <row r="90" spans="1:13" ht="15" x14ac:dyDescent="0.25">
      <c r="A90" s="236" t="s">
        <v>138</v>
      </c>
      <c r="B90" s="259"/>
      <c r="C90" s="285"/>
      <c r="D90" s="286"/>
      <c r="E90" s="287"/>
      <c r="G90" s="257"/>
      <c r="H90" s="246"/>
      <c r="I90" s="246"/>
      <c r="J90" s="258"/>
      <c r="K90" s="246"/>
      <c r="L90" s="258"/>
      <c r="M90" s="258"/>
    </row>
    <row r="91" spans="1:13" x14ac:dyDescent="0.2">
      <c r="A91" s="166"/>
      <c r="B91" s="243" t="s">
        <v>201</v>
      </c>
      <c r="C91" s="195">
        <f>IFERROR('CP Totaux'!C92/$E$6,0)</f>
        <v>0</v>
      </c>
      <c r="D91" s="244">
        <f>IFERROR('CP Totaux'!D92/$E$6,0)</f>
        <v>0</v>
      </c>
      <c r="E91" s="245">
        <f>SUM(C91:D91)</f>
        <v>0</v>
      </c>
      <c r="G91" s="195">
        <f>INDEX('2019Doe'!$B$3:$S$131,MATCH($B91,'2019Doe'!$B$3:$B$131,0),MATCH("Weighted Average",'2019Doe'!$B$3:$S$3,0))</f>
        <v>88.255308431929549</v>
      </c>
      <c r="H91" s="196">
        <f>INDEX('2020Doe'!$B$3:$S$131,MATCH($B91,'2020Doe'!$B$3:$B$131,0),MATCH("Weighted Average",'2020Doe'!$B$3:$S$3,0))</f>
        <v>97.364134851951633</v>
      </c>
      <c r="I91" s="196">
        <f>INDEX('2021Doe'!$B$3:$S$131,MATCH($B91,'2021Doe'!$B$3:$B$131,0),MATCH("Weighted Average",'2021Doe'!$B$3:$S$3,0))</f>
        <v>80.539866243350374</v>
      </c>
      <c r="J91" s="197">
        <f t="shared" ref="J91:J92" si="40">AVERAGE(G91:I91)</f>
        <v>88.719769842410528</v>
      </c>
      <c r="K91" s="246"/>
      <c r="L91" s="197">
        <f t="shared" ref="L91:L94" si="41">E91-J91</f>
        <v>-88.719769842410528</v>
      </c>
      <c r="M91" s="193" t="str">
        <f t="shared" ref="M91:M94" si="42">IFERROR(L91/E91,"")</f>
        <v/>
      </c>
    </row>
    <row r="92" spans="1:13" x14ac:dyDescent="0.2">
      <c r="A92" s="166"/>
      <c r="B92" s="243" t="s">
        <v>202</v>
      </c>
      <c r="C92" s="195">
        <f>IFERROR('CP Totaux'!C93/$E$6,0)</f>
        <v>0</v>
      </c>
      <c r="D92" s="244">
        <f>IFERROR('CP Totaux'!D93/$E$6,0)</f>
        <v>0</v>
      </c>
      <c r="E92" s="245">
        <f>SUM(C92:D92)</f>
        <v>0</v>
      </c>
      <c r="G92" s="195">
        <f>INDEX('2019Doe'!$B$3:$S$131,MATCH($B92,'2019Doe'!$B$3:$B$131,0),MATCH("Weighted Average",'2019Doe'!$B$3:$S$3,0))</f>
        <v>2278.4015738977942</v>
      </c>
      <c r="H92" s="196">
        <f>INDEX('2020Doe'!$B$3:$S$131,MATCH($B92,'2020Doe'!$B$3:$B$131,0),MATCH("Weighted Average",'2020Doe'!$B$3:$S$3,0))</f>
        <v>2410.2986640490026</v>
      </c>
      <c r="I92" s="196">
        <f>INDEX('2021Doe'!$B$3:$S$131,MATCH($B92,'2021Doe'!$B$3:$B$131,0),MATCH("Weighted Average",'2021Doe'!$B$3:$S$3,0))</f>
        <v>1908.1325245565165</v>
      </c>
      <c r="J92" s="197">
        <f t="shared" si="40"/>
        <v>2198.9442541677713</v>
      </c>
      <c r="K92" s="246"/>
      <c r="L92" s="197">
        <f t="shared" si="41"/>
        <v>-2198.9442541677713</v>
      </c>
      <c r="M92" s="193" t="str">
        <f t="shared" si="42"/>
        <v/>
      </c>
    </row>
    <row r="93" spans="1:13" ht="15" x14ac:dyDescent="0.25">
      <c r="A93" s="166"/>
      <c r="B93" s="188" t="s">
        <v>203</v>
      </c>
      <c r="C93" s="247">
        <f>SUM(C91:C92)</f>
        <v>0</v>
      </c>
      <c r="D93" s="248">
        <f>SUM(D91:D92)</f>
        <v>0</v>
      </c>
      <c r="E93" s="249">
        <f>SUM(E91:E92)</f>
        <v>0</v>
      </c>
      <c r="G93" s="250">
        <f t="shared" ref="G93:I93" si="43">SUM(G91:G92)</f>
        <v>2366.6568823297239</v>
      </c>
      <c r="H93" s="251">
        <f t="shared" si="43"/>
        <v>2507.6627989009544</v>
      </c>
      <c r="I93" s="251">
        <f t="shared" si="43"/>
        <v>1988.6723907998669</v>
      </c>
      <c r="J93" s="252">
        <f>AVERAGEIF(G93:I93,"&lt;&gt;"&amp;0,G93:I93)</f>
        <v>2287.6640240101815</v>
      </c>
      <c r="K93" s="246"/>
      <c r="L93" s="252">
        <f t="shared" si="41"/>
        <v>-2287.6640240101815</v>
      </c>
      <c r="M93" s="253" t="str">
        <f t="shared" si="42"/>
        <v/>
      </c>
    </row>
    <row r="94" spans="1:13" ht="15" x14ac:dyDescent="0.25">
      <c r="A94" s="166"/>
      <c r="B94" s="288" t="s">
        <v>204</v>
      </c>
      <c r="C94" s="247">
        <f>C88-C93</f>
        <v>0</v>
      </c>
      <c r="D94" s="248">
        <f t="shared" ref="D94:E94" si="44">D88-D93</f>
        <v>0</v>
      </c>
      <c r="E94" s="249">
        <f t="shared" si="44"/>
        <v>0</v>
      </c>
      <c r="G94" s="250">
        <f t="shared" ref="G94:I94" si="45">G88-G93</f>
        <v>732.69306233709995</v>
      </c>
      <c r="H94" s="251">
        <f t="shared" si="45"/>
        <v>724.32986095779734</v>
      </c>
      <c r="I94" s="251">
        <f t="shared" si="45"/>
        <v>1016.5343618862423</v>
      </c>
      <c r="J94" s="252">
        <f>AVERAGEIF(G94:I94,"&lt;&gt;"&amp;0,G94:I94)</f>
        <v>824.51909506037975</v>
      </c>
      <c r="K94" s="246"/>
      <c r="L94" s="252">
        <f t="shared" si="41"/>
        <v>-824.51909506037975</v>
      </c>
      <c r="M94" s="253" t="str">
        <f t="shared" si="42"/>
        <v/>
      </c>
    </row>
    <row r="95" spans="1:13" x14ac:dyDescent="0.2">
      <c r="A95" s="166"/>
      <c r="B95" s="259"/>
      <c r="C95" s="289"/>
      <c r="D95" s="290"/>
      <c r="E95" s="291"/>
      <c r="G95" s="292"/>
      <c r="H95" s="293"/>
      <c r="I95" s="293"/>
      <c r="J95" s="294"/>
      <c r="K95" s="246"/>
      <c r="L95" s="294"/>
      <c r="M95" s="294"/>
    </row>
    <row r="96" spans="1:13" x14ac:dyDescent="0.2">
      <c r="C96" s="286"/>
      <c r="D96" s="286"/>
      <c r="E96" s="286"/>
      <c r="G96" s="246"/>
      <c r="H96" s="246"/>
      <c r="I96" s="246"/>
      <c r="J96" s="246"/>
      <c r="K96" s="246"/>
      <c r="L96" s="246"/>
    </row>
    <row r="97" spans="3:12" x14ac:dyDescent="0.2">
      <c r="C97" s="286"/>
      <c r="D97" s="286"/>
      <c r="E97" s="286"/>
      <c r="G97" s="246"/>
      <c r="H97" s="246"/>
      <c r="I97" s="246"/>
      <c r="J97" s="246"/>
      <c r="K97" s="246"/>
      <c r="L97" s="246"/>
    </row>
    <row r="98" spans="3:12" x14ac:dyDescent="0.2">
      <c r="C98" s="286"/>
      <c r="D98" s="286"/>
      <c r="E98" s="286"/>
      <c r="G98" s="246"/>
      <c r="H98" s="246"/>
      <c r="I98" s="246"/>
      <c r="J98" s="246"/>
      <c r="K98" s="246"/>
      <c r="L98" s="246"/>
    </row>
    <row r="99" spans="3:12" x14ac:dyDescent="0.2">
      <c r="C99" s="286"/>
      <c r="D99" s="286"/>
      <c r="E99" s="286"/>
      <c r="G99" s="246"/>
      <c r="H99" s="246"/>
      <c r="I99" s="246"/>
      <c r="J99" s="246"/>
      <c r="K99" s="246"/>
      <c r="L99" s="246"/>
    </row>
    <row r="100" spans="3:12" x14ac:dyDescent="0.2">
      <c r="C100" s="286"/>
      <c r="D100" s="286"/>
      <c r="E100" s="286"/>
      <c r="G100" s="246"/>
      <c r="H100" s="246"/>
      <c r="I100" s="246"/>
      <c r="J100" s="246"/>
      <c r="K100" s="246"/>
      <c r="L100" s="246"/>
    </row>
    <row r="101" spans="3:12" x14ac:dyDescent="0.2">
      <c r="C101" s="286"/>
      <c r="D101" s="286"/>
      <c r="E101" s="286"/>
      <c r="G101" s="246"/>
      <c r="H101" s="246"/>
      <c r="I101" s="246"/>
      <c r="J101" s="246"/>
      <c r="K101" s="246"/>
      <c r="L101" s="246"/>
    </row>
    <row r="102" spans="3:12" x14ac:dyDescent="0.2">
      <c r="C102" s="286"/>
      <c r="D102" s="286"/>
      <c r="E102" s="286"/>
      <c r="G102" s="246"/>
      <c r="H102" s="246"/>
      <c r="I102" s="246"/>
      <c r="J102" s="246"/>
      <c r="K102" s="246"/>
      <c r="L102" s="246"/>
    </row>
    <row r="103" spans="3:12" x14ac:dyDescent="0.2">
      <c r="C103" s="286"/>
      <c r="D103" s="286"/>
      <c r="E103" s="286"/>
      <c r="G103" s="246"/>
      <c r="H103" s="246"/>
      <c r="I103" s="246"/>
      <c r="J103" s="246"/>
      <c r="K103" s="246"/>
      <c r="L103" s="246"/>
    </row>
    <row r="104" spans="3:12" x14ac:dyDescent="0.2">
      <c r="C104" s="286"/>
      <c r="D104" s="286"/>
      <c r="E104" s="286"/>
      <c r="G104" s="246"/>
      <c r="H104" s="246"/>
      <c r="I104" s="246"/>
      <c r="J104" s="246"/>
      <c r="K104" s="246"/>
      <c r="L104" s="246"/>
    </row>
    <row r="105" spans="3:12" x14ac:dyDescent="0.2">
      <c r="C105" s="286"/>
      <c r="D105" s="286"/>
      <c r="E105" s="286"/>
      <c r="G105" s="246"/>
      <c r="H105" s="246"/>
      <c r="I105" s="246"/>
      <c r="J105" s="246"/>
      <c r="K105" s="246"/>
      <c r="L105" s="246"/>
    </row>
    <row r="106" spans="3:12" x14ac:dyDescent="0.2">
      <c r="C106" s="286"/>
      <c r="D106" s="286"/>
      <c r="E106" s="286"/>
      <c r="G106" s="246"/>
      <c r="H106" s="246"/>
      <c r="I106" s="246"/>
      <c r="J106" s="246"/>
      <c r="K106" s="246"/>
      <c r="L106" s="246"/>
    </row>
    <row r="107" spans="3:12" x14ac:dyDescent="0.2">
      <c r="C107" s="286"/>
      <c r="D107" s="286"/>
      <c r="E107" s="286"/>
      <c r="G107" s="246"/>
      <c r="H107" s="246"/>
      <c r="I107" s="246"/>
      <c r="J107" s="246"/>
      <c r="K107" s="246"/>
      <c r="L107" s="246"/>
    </row>
    <row r="108" spans="3:12" x14ac:dyDescent="0.2">
      <c r="C108" s="286"/>
      <c r="D108" s="286"/>
      <c r="E108" s="286"/>
    </row>
    <row r="109" spans="3:12" x14ac:dyDescent="0.2">
      <c r="C109" s="286"/>
      <c r="D109" s="286"/>
      <c r="E109" s="286"/>
    </row>
    <row r="110" spans="3:12" x14ac:dyDescent="0.2">
      <c r="C110" s="286"/>
      <c r="D110" s="286"/>
      <c r="E110" s="286"/>
    </row>
    <row r="111" spans="3:12" x14ac:dyDescent="0.2">
      <c r="C111" s="286"/>
      <c r="D111" s="286"/>
      <c r="E111" s="286"/>
    </row>
    <row r="112" spans="3:12" x14ac:dyDescent="0.2">
      <c r="C112" s="286"/>
      <c r="D112" s="286"/>
      <c r="E112" s="286"/>
    </row>
    <row r="113" spans="3:5" x14ac:dyDescent="0.2">
      <c r="C113" s="286"/>
      <c r="D113" s="286"/>
      <c r="E113" s="286"/>
    </row>
    <row r="114" spans="3:5" x14ac:dyDescent="0.2">
      <c r="C114" s="286"/>
      <c r="D114" s="286"/>
      <c r="E114" s="286"/>
    </row>
    <row r="115" spans="3:5" x14ac:dyDescent="0.2">
      <c r="C115" s="286"/>
      <c r="D115" s="286"/>
      <c r="E115" s="286"/>
    </row>
    <row r="116" spans="3:5" x14ac:dyDescent="0.2">
      <c r="C116" s="286"/>
      <c r="D116" s="286"/>
      <c r="E116" s="286"/>
    </row>
    <row r="117" spans="3:5" x14ac:dyDescent="0.2">
      <c r="C117" s="286"/>
      <c r="D117" s="286"/>
      <c r="E117" s="286"/>
    </row>
    <row r="118" spans="3:5" x14ac:dyDescent="0.2">
      <c r="C118" s="286"/>
      <c r="D118" s="286"/>
      <c r="E118" s="286"/>
    </row>
    <row r="119" spans="3:5" x14ac:dyDescent="0.2">
      <c r="C119" s="286"/>
      <c r="D119" s="286"/>
      <c r="E119" s="286"/>
    </row>
    <row r="120" spans="3:5" x14ac:dyDescent="0.2">
      <c r="C120" s="286"/>
      <c r="D120" s="286"/>
      <c r="E120" s="286"/>
    </row>
    <row r="121" spans="3:5" x14ac:dyDescent="0.2">
      <c r="C121" s="286"/>
      <c r="D121" s="286"/>
      <c r="E121" s="286"/>
    </row>
    <row r="122" spans="3:5" x14ac:dyDescent="0.2">
      <c r="C122" s="286"/>
      <c r="D122" s="286"/>
      <c r="E122" s="286"/>
    </row>
    <row r="123" spans="3:5" x14ac:dyDescent="0.2">
      <c r="C123" s="286"/>
      <c r="D123" s="286"/>
      <c r="E123" s="286"/>
    </row>
    <row r="124" spans="3:5" x14ac:dyDescent="0.2">
      <c r="C124" s="286"/>
      <c r="D124" s="286"/>
      <c r="E124" s="286"/>
    </row>
    <row r="125" spans="3:5" x14ac:dyDescent="0.2">
      <c r="C125" s="286"/>
      <c r="D125" s="286"/>
      <c r="E125" s="286"/>
    </row>
    <row r="126" spans="3:5" x14ac:dyDescent="0.2">
      <c r="C126" s="286"/>
      <c r="D126" s="286"/>
      <c r="E126" s="286"/>
    </row>
    <row r="127" spans="3:5" x14ac:dyDescent="0.2">
      <c r="C127" s="286"/>
      <c r="D127" s="286"/>
      <c r="E127" s="286"/>
    </row>
    <row r="128" spans="3:5" x14ac:dyDescent="0.2">
      <c r="C128" s="286"/>
      <c r="D128" s="286"/>
      <c r="E128" s="286"/>
    </row>
    <row r="129" spans="3:5" x14ac:dyDescent="0.2">
      <c r="C129" s="286"/>
      <c r="D129" s="286"/>
      <c r="E129" s="286"/>
    </row>
    <row r="130" spans="3:5" x14ac:dyDescent="0.2">
      <c r="C130" s="286"/>
      <c r="D130" s="286"/>
      <c r="E130" s="286"/>
    </row>
    <row r="131" spans="3:5" x14ac:dyDescent="0.2">
      <c r="C131" s="286"/>
      <c r="D131" s="286"/>
      <c r="E131" s="286"/>
    </row>
    <row r="132" spans="3:5" x14ac:dyDescent="0.2">
      <c r="C132" s="286"/>
      <c r="D132" s="286"/>
      <c r="E132" s="286"/>
    </row>
    <row r="133" spans="3:5" x14ac:dyDescent="0.2">
      <c r="C133" s="286"/>
      <c r="D133" s="286"/>
      <c r="E133" s="286"/>
    </row>
    <row r="134" spans="3:5" x14ac:dyDescent="0.2">
      <c r="C134" s="286"/>
      <c r="D134" s="286"/>
      <c r="E134" s="286"/>
    </row>
  </sheetData>
  <sheetProtection algorithmName="SHA-512" hashValue="RhrAMxchDFft3CXYqisIA6W0bIZ60a7BB426BdctwB3xnIsw+0vDalN/VlBdKXqpLXk0ueeFYFEiUhOCzN3olg==" saltValue="SIWnbELeh1mbcpP3Guf9SA==" spinCount="100000" sheet="1" selectLockedCells="1"/>
  <mergeCells count="1">
    <mergeCell ref="J4:M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204F-999C-465E-89D1-DB74EC05E880}">
  <sheetPr>
    <tabColor theme="5" tint="9.9978637043366805E-2"/>
  </sheetPr>
  <dimension ref="A1:M53"/>
  <sheetViews>
    <sheetView showGridLines="0" workbookViewId="0">
      <pane xSplit="2" ySplit="8" topLeftCell="C14" activePane="bottomRight" state="frozen"/>
      <selection activeCell="A18" sqref="A18"/>
      <selection pane="topRight" activeCell="A18" sqref="A18"/>
      <selection pane="bottomLeft" activeCell="A18" sqref="A18"/>
      <selection pane="bottomRight" activeCell="B17" sqref="B17"/>
    </sheetView>
  </sheetViews>
  <sheetFormatPr defaultColWidth="8.625" defaultRowHeight="14.25" x14ac:dyDescent="0.2"/>
  <cols>
    <col min="1" max="1" width="7.375" style="115" customWidth="1"/>
    <col min="2" max="2" width="60.875" style="115" customWidth="1"/>
    <col min="3" max="4" width="18.375" style="115" hidden="1" customWidth="1"/>
    <col min="5" max="5" width="18.375" style="115" customWidth="1"/>
    <col min="6" max="6" width="8.625" style="115"/>
    <col min="7" max="7" width="16.125" style="115" hidden="1" customWidth="1"/>
    <col min="8" max="9" width="4.875" style="115" hidden="1" customWidth="1"/>
    <col min="10" max="10" width="20.75" style="115" bestFit="1" customWidth="1"/>
    <col min="11" max="11" width="8.5" style="115" customWidth="1"/>
    <col min="12" max="13" width="12.5" style="115" customWidth="1"/>
    <col min="14" max="16384" width="8.625" style="115"/>
  </cols>
  <sheetData>
    <row r="1" spans="1:13" ht="41.45" customHeight="1" x14ac:dyDescent="0.2"/>
    <row r="2" spans="1:13" ht="16.5" x14ac:dyDescent="0.25">
      <c r="A2" s="134" t="s">
        <v>128</v>
      </c>
    </row>
    <row r="3" spans="1:13" x14ac:dyDescent="0.2">
      <c r="A3" s="115" t="s">
        <v>220</v>
      </c>
    </row>
    <row r="4" spans="1:13" x14ac:dyDescent="0.2">
      <c r="J4" s="724" t="s">
        <v>211</v>
      </c>
      <c r="K4" s="724"/>
      <c r="L4" s="724"/>
      <c r="M4" s="724"/>
    </row>
    <row r="5" spans="1:13" ht="33.6" customHeight="1" x14ac:dyDescent="0.2">
      <c r="J5" s="724"/>
      <c r="K5" s="724"/>
      <c r="L5" s="724"/>
      <c r="M5" s="724"/>
    </row>
    <row r="6" spans="1:13" ht="15" x14ac:dyDescent="0.25">
      <c r="B6" s="617"/>
    </row>
    <row r="7" spans="1:13" ht="15" x14ac:dyDescent="0.25">
      <c r="F7" s="133"/>
      <c r="G7" s="608" t="s">
        <v>565</v>
      </c>
      <c r="H7" s="608"/>
      <c r="I7" s="609"/>
      <c r="J7" s="607" t="s">
        <v>212</v>
      </c>
      <c r="K7" s="133"/>
      <c r="L7" s="133"/>
      <c r="M7" s="133"/>
    </row>
    <row r="8" spans="1:13" ht="45" x14ac:dyDescent="0.25">
      <c r="C8" s="162" t="s">
        <v>563</v>
      </c>
      <c r="D8" s="163" t="s">
        <v>564</v>
      </c>
      <c r="E8" s="708" t="s">
        <v>205</v>
      </c>
      <c r="F8" s="133"/>
      <c r="G8" s="164">
        <v>2019</v>
      </c>
      <c r="H8" s="164">
        <v>2020</v>
      </c>
      <c r="I8" s="611">
        <v>2021</v>
      </c>
      <c r="J8" s="164" t="s">
        <v>249</v>
      </c>
      <c r="K8" s="133"/>
      <c r="L8" s="349" t="s">
        <v>214</v>
      </c>
      <c r="M8" s="239" t="s">
        <v>215</v>
      </c>
    </row>
    <row r="9" spans="1:13" ht="15" x14ac:dyDescent="0.25">
      <c r="A9" s="165" t="s">
        <v>221</v>
      </c>
      <c r="B9" s="166"/>
      <c r="E9" s="167"/>
      <c r="F9" s="133"/>
      <c r="G9" s="168"/>
      <c r="H9" s="133"/>
      <c r="I9" s="133"/>
      <c r="J9" s="198"/>
      <c r="K9" s="133"/>
      <c r="L9" s="170"/>
      <c r="M9" s="171"/>
    </row>
    <row r="10" spans="1:13" x14ac:dyDescent="0.2">
      <c r="A10" s="172"/>
      <c r="B10" s="173" t="s">
        <v>224</v>
      </c>
      <c r="C10" s="174">
        <f>AVERAGE(Bétail!C5,Bétail!I5)</f>
        <v>0</v>
      </c>
      <c r="D10" s="174"/>
      <c r="E10" s="175">
        <f>SUM(C10:D10)</f>
        <v>0</v>
      </c>
      <c r="F10" s="133"/>
      <c r="G10" s="176">
        <f>INDEX('2019Total'!$B$3:$S$131,MATCH($B10,'2019Total'!$B$3:$B$131,0),MATCH("Weighted Average",'2019Total'!$B$3:$S$3,0))</f>
        <v>415.58358566426801</v>
      </c>
      <c r="H10" s="177">
        <f>INDEX('2020Total'!$B$3:$S$131,MATCH($B10,'2020Total'!$B$3:$B$131,0),MATCH("Weighted Average",'2020Total'!$B$3:$S$3,0))</f>
        <v>440.67573242725149</v>
      </c>
      <c r="I10" s="177">
        <f>INDEX('2021Total'!$B$3:$S$131,MATCH($B10,'2021Total'!$B$3:$B$131,0),MATCH("Weighted Average",'2021Total'!$B$3:$S$3,0))</f>
        <v>477.38076870391012</v>
      </c>
      <c r="J10" s="178">
        <f t="shared" ref="J10:J25" si="0">AVERAGE(G10:I10)</f>
        <v>444.54669559847656</v>
      </c>
      <c r="K10" s="133"/>
      <c r="L10" s="178">
        <f>E10-J10</f>
        <v>-444.54669559847656</v>
      </c>
      <c r="M10" s="179" t="str">
        <f t="shared" ref="M10:M25" si="1">IFERROR(L10/E10,"")</f>
        <v/>
      </c>
    </row>
    <row r="11" spans="1:13" x14ac:dyDescent="0.2">
      <c r="A11" s="172"/>
      <c r="B11" s="173" t="s">
        <v>225</v>
      </c>
      <c r="C11" s="174"/>
      <c r="D11" s="174">
        <f>AVERAGE(SUM(Bétail!C6:C9),SUM(Bétail!I6:I9))</f>
        <v>0</v>
      </c>
      <c r="E11" s="175">
        <f>SUM(C11:D11)</f>
        <v>0</v>
      </c>
      <c r="F11" s="133"/>
      <c r="G11" s="176">
        <f>INDEX('2019Total'!$B$3:$S$131,MATCH($B11,'2019Total'!$B$3:$B$131,0),MATCH("Weighted Average",'2019Total'!$B$3:$S$3,0))</f>
        <v>271.87468422375474</v>
      </c>
      <c r="H11" s="177">
        <f>INDEX('2020Total'!$B$3:$S$131,MATCH($B11,'2020Total'!$B$3:$B$131,0),MATCH("Weighted Average",'2020Total'!$B$3:$S$3,0))</f>
        <v>279.49295778384487</v>
      </c>
      <c r="I11" s="177">
        <f>INDEX('2021Total'!$B$3:$S$131,MATCH($B11,'2021Total'!$B$3:$B$131,0),MATCH("Weighted Average",'2021Total'!$B$3:$S$3,0))</f>
        <v>278.08491675814463</v>
      </c>
      <c r="J11" s="178">
        <f t="shared" si="0"/>
        <v>276.48418625524806</v>
      </c>
      <c r="K11" s="133"/>
      <c r="L11" s="178">
        <f t="shared" ref="L11:L25" si="2">E11-J11</f>
        <v>-276.48418625524806</v>
      </c>
      <c r="M11" s="179" t="str">
        <f t="shared" si="1"/>
        <v/>
      </c>
    </row>
    <row r="12" spans="1:13" x14ac:dyDescent="0.2">
      <c r="A12" s="172"/>
      <c r="B12" s="173" t="s">
        <v>226</v>
      </c>
      <c r="C12" s="174">
        <f>AVERAGE(Bétail!C10,Bétail!I10)</f>
        <v>0</v>
      </c>
      <c r="D12" s="174"/>
      <c r="E12" s="175">
        <f>SUM(C12:D12)</f>
        <v>0</v>
      </c>
      <c r="F12" s="133"/>
      <c r="G12" s="176">
        <f>INDEX('2019Total'!$B$3:$S$131,MATCH($B12,'2019Total'!$B$3:$B$131,0),MATCH("Weighted Average",'2019Total'!$B$3:$S$3,0))</f>
        <v>27.402116416257289</v>
      </c>
      <c r="H12" s="177">
        <f>INDEX('2020Total'!$B$3:$S$131,MATCH($B12,'2020Total'!$B$3:$B$131,0),MATCH("Weighted Average",'2020Total'!$B$3:$S$3,0))</f>
        <v>27.937863253146372</v>
      </c>
      <c r="I12" s="177">
        <f>INDEX('2021Total'!$B$3:$S$131,MATCH($B12,'2021Total'!$B$3:$B$131,0),MATCH("Weighted Average",'2021Total'!$B$3:$S$3,0))</f>
        <v>25.703220363066443</v>
      </c>
      <c r="J12" s="178">
        <f t="shared" si="0"/>
        <v>27.014400010823369</v>
      </c>
      <c r="K12" s="133"/>
      <c r="L12" s="178">
        <f t="shared" si="2"/>
        <v>-27.014400010823369</v>
      </c>
      <c r="M12" s="179" t="str">
        <f t="shared" si="1"/>
        <v/>
      </c>
    </row>
    <row r="13" spans="1:13" x14ac:dyDescent="0.2">
      <c r="A13" s="172"/>
      <c r="B13" s="173" t="s">
        <v>227</v>
      </c>
      <c r="C13" s="174">
        <f>AVERAGE(Bétail!C8,Bétail!I8)</f>
        <v>0</v>
      </c>
      <c r="D13" s="174"/>
      <c r="E13" s="175">
        <f>SUM(C13:D13)</f>
        <v>0</v>
      </c>
      <c r="F13" s="133"/>
      <c r="G13" s="176">
        <f>INDEX('2019Total'!$B$3:$S$131,MATCH($B13,'2019Total'!$B$3:$B$131,0),MATCH("Weighted Average",'2019Total'!$B$3:$S$3,0))</f>
        <v>9.5386198844565513</v>
      </c>
      <c r="H13" s="177">
        <f>INDEX('2020Total'!$B$3:$S$131,MATCH($B13,'2020Total'!$B$3:$B$131,0),MATCH("Weighted Average",'2020Total'!$B$3:$S$3,0))</f>
        <v>10.782376021354954</v>
      </c>
      <c r="I13" s="177">
        <f>INDEX('2021Total'!$B$3:$S$131,MATCH($B13,'2021Total'!$B$3:$B$131,0),MATCH("Weighted Average",'2021Total'!$B$3:$S$3,0))</f>
        <v>12.765918470835304</v>
      </c>
      <c r="J13" s="178">
        <f t="shared" si="0"/>
        <v>11.028971458882269</v>
      </c>
      <c r="K13" s="133"/>
      <c r="L13" s="178">
        <f t="shared" si="2"/>
        <v>-11.028971458882269</v>
      </c>
      <c r="M13" s="179" t="str">
        <f t="shared" si="1"/>
        <v/>
      </c>
    </row>
    <row r="14" spans="1:13" x14ac:dyDescent="0.2">
      <c r="A14" s="180"/>
      <c r="B14" s="181" t="s">
        <v>228</v>
      </c>
      <c r="C14" s="182"/>
      <c r="D14" s="182"/>
      <c r="E14" s="183">
        <f>Production!O19</f>
        <v>0</v>
      </c>
      <c r="F14" s="133"/>
      <c r="G14" s="176">
        <f>INDEX('2019Total'!$B$3:$S$131,MATCH($B14,'2019Total'!$B$3:$B$131,0),MATCH("Weighted Average",'2019Total'!$B$3:$S$3,0))</f>
        <v>402487.562342752</v>
      </c>
      <c r="H14" s="177">
        <f>INDEX('2020Total'!$B$3:$S$131,MATCH($B14,'2020Total'!$B$3:$B$131,0),MATCH("Weighted Average",'2020Total'!$B$3:$S$3,0))</f>
        <v>413234.5626293681</v>
      </c>
      <c r="I14" s="177">
        <f>INDEX('2021Total'!$B$3:$S$131,MATCH($B14,'2021Total'!$B$3:$B$131,0),MATCH("Weighted Average",'2021Total'!$B$3:$S$3,0))</f>
        <v>467090.98187540576</v>
      </c>
      <c r="J14" s="178">
        <f t="shared" si="0"/>
        <v>427604.36894917535</v>
      </c>
      <c r="K14" s="133"/>
      <c r="L14" s="178">
        <f t="shared" si="2"/>
        <v>-427604.36894917535</v>
      </c>
      <c r="M14" s="179" t="str">
        <f t="shared" si="1"/>
        <v/>
      </c>
    </row>
    <row r="15" spans="1:13" x14ac:dyDescent="0.2">
      <c r="A15" s="184"/>
      <c r="B15" s="185" t="s">
        <v>210</v>
      </c>
      <c r="C15" s="186"/>
      <c r="D15" s="186"/>
      <c r="E15" s="187">
        <f>Production!O35</f>
        <v>0</v>
      </c>
      <c r="F15" s="133"/>
      <c r="G15" s="176">
        <f>INDEX('2019Total'!$B$3:$S$131,MATCH($B15,'2019Total'!$B$3:$B$131,0),MATCH("Weighted Average",'2019Total'!$B$3:$S$3,0))</f>
        <v>394746.93196033465</v>
      </c>
      <c r="H15" s="177">
        <f>INDEX('2020Total'!$B$3:$S$131,MATCH($B15,'2020Total'!$B$3:$B$131,0),MATCH("Weighted Average",'2020Total'!$B$3:$S$3,0))</f>
        <v>411889.4910184691</v>
      </c>
      <c r="I15" s="177">
        <f>INDEX('2021Total'!$B$3:$S$131,MATCH($B15,'2021Total'!$B$3:$B$131,0),MATCH("Weighted Average",'2021Total'!$B$3:$S$3,0))</f>
        <v>463806.53146493493</v>
      </c>
      <c r="J15" s="178">
        <f t="shared" si="0"/>
        <v>423480.9848145796</v>
      </c>
      <c r="K15" s="133"/>
      <c r="L15" s="178">
        <f t="shared" si="2"/>
        <v>-423480.9848145796</v>
      </c>
      <c r="M15" s="179" t="str">
        <f t="shared" si="1"/>
        <v/>
      </c>
    </row>
    <row r="16" spans="1:13" x14ac:dyDescent="0.2">
      <c r="A16" s="172"/>
      <c r="B16" s="188" t="s">
        <v>229</v>
      </c>
      <c r="E16" s="189">
        <f>Production!O15</f>
        <v>0</v>
      </c>
      <c r="F16" s="133"/>
      <c r="G16" s="176">
        <f>INDEX('2019Total'!$B$3:$S$131,MATCH($B16,'2019Total'!$B$3:$B$131,0),MATCH("Weighted Average",'2019Total'!$B$3:$S$3,0))</f>
        <v>401977.38960078231</v>
      </c>
      <c r="H16" s="177">
        <f>INDEX('2020Total'!$B$3:$S$131,MATCH($B16,'2020Total'!$B$3:$B$131,0),MATCH("Weighted Average",'2020Total'!$B$3:$S$3,0))</f>
        <v>412727.59390432196</v>
      </c>
      <c r="I16" s="177">
        <f>INDEX('2021Total'!$B$3:$S$131,MATCH($B16,'2021Total'!$B$3:$B$131,0),MATCH("Weighted Average",'2021Total'!$B$3:$S$3,0))</f>
        <v>466305.90388077899</v>
      </c>
      <c r="J16" s="178">
        <f t="shared" si="0"/>
        <v>427003.62912862771</v>
      </c>
      <c r="K16" s="133"/>
      <c r="L16" s="178">
        <f t="shared" si="2"/>
        <v>-427003.62912862771</v>
      </c>
      <c r="M16" s="179" t="str">
        <f t="shared" si="1"/>
        <v/>
      </c>
    </row>
    <row r="17" spans="1:13" x14ac:dyDescent="0.2">
      <c r="A17" s="172"/>
      <c r="B17" s="188" t="s">
        <v>230</v>
      </c>
      <c r="E17" s="189">
        <f>Production!O40</f>
        <v>0</v>
      </c>
      <c r="F17" s="133"/>
      <c r="G17" s="176">
        <f>INDEX('2019Total'!$B$3:$S$131,MATCH($B17,'2019Total'!$B$3:$B$131,0),MATCH("Weighted Average",'2019Total'!$B$3:$S$3,0))</f>
        <v>394242.06520745892</v>
      </c>
      <c r="H17" s="177">
        <f>INDEX('2020Total'!$B$3:$S$131,MATCH($B17,'2020Total'!$B$3:$B$131,0),MATCH("Weighted Average",'2020Total'!$B$3:$S$3,0))</f>
        <v>411392.7445690161</v>
      </c>
      <c r="I17" s="177">
        <f>INDEX('2021Total'!$B$3:$S$131,MATCH($B17,'2021Total'!$B$3:$B$131,0),MATCH("Weighted Average",'2021Total'!$B$3:$S$3,0))</f>
        <v>463009.2110821855</v>
      </c>
      <c r="J17" s="178">
        <f t="shared" si="0"/>
        <v>422881.34028622013</v>
      </c>
      <c r="K17" s="133"/>
      <c r="L17" s="178">
        <f t="shared" si="2"/>
        <v>-422881.34028622013</v>
      </c>
      <c r="M17" s="179" t="str">
        <f t="shared" si="1"/>
        <v/>
      </c>
    </row>
    <row r="18" spans="1:13" x14ac:dyDescent="0.2">
      <c r="A18" s="180"/>
      <c r="B18" s="181" t="s">
        <v>231</v>
      </c>
      <c r="C18" s="182"/>
      <c r="D18" s="182"/>
      <c r="E18" s="183">
        <f>IFERROR(E16/E10,0)</f>
        <v>0</v>
      </c>
      <c r="F18" s="133"/>
      <c r="G18" s="176">
        <f>INDEX('2019Total'!$B$3:$S$131,MATCH($B18,'2019Total'!$B$3:$B$131,0),MATCH("Weighted Average",'2019Total'!$B$3:$S$3,0))</f>
        <v>997.73403002452096</v>
      </c>
      <c r="H18" s="177">
        <f>INDEX('2020Total'!$B$3:$S$131,MATCH($B18,'2020Total'!$B$3:$B$131,0),MATCH("Weighted Average",'2020Total'!$B$3:$S$3,0))</f>
        <v>958.10591063877098</v>
      </c>
      <c r="I18" s="177">
        <f>INDEX('2021Total'!$B$3:$S$131,MATCH($B18,'2021Total'!$B$3:$B$131,0),MATCH("Weighted Average",'2021Total'!$B$3:$S$3,0))</f>
        <v>979.64222813176752</v>
      </c>
      <c r="J18" s="178">
        <f t="shared" si="0"/>
        <v>978.49405626501994</v>
      </c>
      <c r="K18" s="133"/>
      <c r="L18" s="178">
        <f t="shared" si="2"/>
        <v>-978.49405626501994</v>
      </c>
      <c r="M18" s="179" t="str">
        <f t="shared" si="1"/>
        <v/>
      </c>
    </row>
    <row r="19" spans="1:13" x14ac:dyDescent="0.2">
      <c r="A19" s="184"/>
      <c r="B19" s="185" t="s">
        <v>232</v>
      </c>
      <c r="C19" s="186"/>
      <c r="D19" s="186"/>
      <c r="E19" s="187">
        <f>IFERROR(E17/E10,0)</f>
        <v>0</v>
      </c>
      <c r="F19" s="133"/>
      <c r="G19" s="176">
        <f>INDEX('2019Total'!$B$3:$S$131,MATCH($B19,'2019Total'!$B$3:$B$131,0),MATCH("Weighted Average",'2019Total'!$B$3:$S$3,0))</f>
        <v>984.13219576186862</v>
      </c>
      <c r="H19" s="177">
        <f>INDEX('2020Total'!$B$3:$S$131,MATCH($B19,'2020Total'!$B$3:$B$131,0),MATCH("Weighted Average",'2020Total'!$B$3:$S$3,0))</f>
        <v>955.88796021431631</v>
      </c>
      <c r="I19" s="177">
        <f>INDEX('2021Total'!$B$3:$S$131,MATCH($B19,'2021Total'!$B$3:$B$131,0),MATCH("Weighted Average",'2021Total'!$B$3:$S$3,0))</f>
        <v>973.21203476476512</v>
      </c>
      <c r="J19" s="178">
        <f t="shared" si="0"/>
        <v>971.07739691364998</v>
      </c>
      <c r="K19" s="133"/>
      <c r="L19" s="178">
        <f t="shared" si="2"/>
        <v>-971.07739691364998</v>
      </c>
      <c r="M19" s="179" t="str">
        <f t="shared" si="1"/>
        <v/>
      </c>
    </row>
    <row r="20" spans="1:13" x14ac:dyDescent="0.2">
      <c r="A20" s="172"/>
      <c r="B20" s="173" t="s">
        <v>233</v>
      </c>
      <c r="E20" s="190">
        <f>Production!P24</f>
        <v>0</v>
      </c>
      <c r="F20" s="133"/>
      <c r="G20" s="191">
        <f>INDEX('2019Total'!$B$3:$S$131,MATCH($B20,'2019Total'!$B$3:$B$131,0),MATCH("Weighted Average",'2019Total'!$B$3:$S$3,0))</f>
        <v>3.8316893201487734E-2</v>
      </c>
      <c r="H20" s="192">
        <f>INDEX('2020Total'!$B$3:$S$131,MATCH($B20,'2020Total'!$B$3:$B$131,0),MATCH("Weighted Average",'2020Total'!$B$3:$S$3,0))</f>
        <v>3.8715169900155541E-2</v>
      </c>
      <c r="I20" s="177">
        <f>INDEX('2021Total'!$B$3:$S$131,MATCH($B20,'2021Total'!$B$3:$B$131,0),MATCH("Weighted Average",'2021Total'!$B$3:$S$3,0))</f>
        <v>3.8463103842395423E-2</v>
      </c>
      <c r="J20" s="612">
        <f t="shared" si="0"/>
        <v>3.8498388981346228E-2</v>
      </c>
      <c r="K20" s="133"/>
      <c r="L20" s="193">
        <f t="shared" si="2"/>
        <v>-3.8498388981346228E-2</v>
      </c>
      <c r="M20" s="179" t="str">
        <f t="shared" si="1"/>
        <v/>
      </c>
    </row>
    <row r="21" spans="1:13" x14ac:dyDescent="0.2">
      <c r="A21" s="172"/>
      <c r="B21" s="173" t="s">
        <v>234</v>
      </c>
      <c r="E21" s="194">
        <f>Production!O43</f>
        <v>0</v>
      </c>
      <c r="F21" s="133"/>
      <c r="G21" s="195">
        <f>INDEX('2019Total'!$B$3:$S$131,MATCH($B21,'2019Total'!$B$3:$B$131,0),MATCH("Weighted Average",'2019Total'!$B$3:$S$3,0))</f>
        <v>3.8538268537912512</v>
      </c>
      <c r="H21" s="196">
        <f>INDEX('2020Total'!$B$3:$S$131,MATCH($B21,'2020Total'!$B$3:$B$131,0),MATCH("Weighted Average",'2020Total'!$B$3:$S$3,0))</f>
        <v>3.8604583242994583</v>
      </c>
      <c r="I21" s="177">
        <f>INDEX('2021Total'!$B$3:$S$131,MATCH($B21,'2021Total'!$B$3:$B$131,0),MATCH("Weighted Average",'2021Total'!$B$3:$S$3,0))</f>
        <v>3.8556327990448791</v>
      </c>
      <c r="J21" s="197">
        <f t="shared" si="0"/>
        <v>3.8566393257118627</v>
      </c>
      <c r="K21" s="133"/>
      <c r="L21" s="197">
        <f t="shared" si="2"/>
        <v>-3.8566393257118627</v>
      </c>
      <c r="M21" s="179" t="str">
        <f t="shared" si="1"/>
        <v/>
      </c>
    </row>
    <row r="22" spans="1:13" x14ac:dyDescent="0.2">
      <c r="A22" s="172"/>
      <c r="B22" s="173" t="s">
        <v>235</v>
      </c>
      <c r="E22" s="190">
        <f>Production!P25</f>
        <v>0</v>
      </c>
      <c r="F22" s="133"/>
      <c r="G22" s="191">
        <f>INDEX('2019Total'!$B$3:$S$131,MATCH($B22,'2019Total'!$B$3:$B$131,0),MATCH("Weighted Average",'2019Total'!$B$3:$S$3,0))</f>
        <v>3.3592593548966675E-2</v>
      </c>
      <c r="H22" s="192">
        <f>INDEX('2020Total'!$B$3:$S$131,MATCH($B22,'2020Total'!$B$3:$B$131,0),MATCH("Weighted Average",'2020Total'!$B$3:$S$3,0))</f>
        <v>3.3761237675301828E-2</v>
      </c>
      <c r="I22" s="177">
        <f>INDEX('2021Total'!$B$3:$S$131,MATCH($B22,'2021Total'!$B$3:$B$131,0),MATCH("Weighted Average",'2021Total'!$B$3:$S$3,0))</f>
        <v>3.3640978740437866E-2</v>
      </c>
      <c r="J22" s="612">
        <f t="shared" si="0"/>
        <v>3.3664936654902118E-2</v>
      </c>
      <c r="K22" s="133"/>
      <c r="L22" s="193">
        <f t="shared" si="2"/>
        <v>-3.3664936654902118E-2</v>
      </c>
      <c r="M22" s="179" t="str">
        <f t="shared" si="1"/>
        <v/>
      </c>
    </row>
    <row r="23" spans="1:13" x14ac:dyDescent="0.2">
      <c r="A23" s="172"/>
      <c r="B23" s="173" t="s">
        <v>236</v>
      </c>
      <c r="E23" s="194">
        <f>Production!O45</f>
        <v>0</v>
      </c>
      <c r="F23" s="133"/>
      <c r="G23" s="195">
        <f>INDEX('2019Total'!$B$3:$S$131,MATCH($B23,'2019Total'!$B$3:$B$131,0),MATCH("Weighted Average",'2019Total'!$B$3:$S$3,0))</f>
        <v>3.3830463265758572</v>
      </c>
      <c r="H23" s="196">
        <f>INDEX('2020Total'!$B$3:$S$131,MATCH($B23,'2020Total'!$B$3:$B$131,0),MATCH("Weighted Average",'2020Total'!$B$3:$S$3,0))</f>
        <v>3.3705177329123197</v>
      </c>
      <c r="I23" s="177">
        <f>INDEX('2021Total'!$B$3:$S$131,MATCH($B23,'2021Total'!$B$3:$B$131,0),MATCH("Weighted Average",'2021Total'!$B$3:$S$3,0))</f>
        <v>3.3724965876905824</v>
      </c>
      <c r="J23" s="197">
        <f t="shared" si="0"/>
        <v>3.3753535490595863</v>
      </c>
      <c r="K23" s="133"/>
      <c r="L23" s="197">
        <f t="shared" si="2"/>
        <v>-3.3753535490595863</v>
      </c>
      <c r="M23" s="179" t="str">
        <f t="shared" si="1"/>
        <v/>
      </c>
    </row>
    <row r="24" spans="1:13" x14ac:dyDescent="0.2">
      <c r="A24" s="180"/>
      <c r="B24" s="181" t="s">
        <v>237</v>
      </c>
      <c r="C24" s="182"/>
      <c r="D24" s="182"/>
      <c r="E24" s="183">
        <f>'Aliments et autre'!C16+'Aliments et autre'!C25</f>
        <v>0</v>
      </c>
      <c r="F24" s="133"/>
      <c r="G24" s="176">
        <f>INDEX('2019Total'!$B$3:$S$131,MATCH($B24,'2019Total'!$B$3:$B$131,0),MATCH("Weighted Average",'2019Total'!$B$3:$S$3,0))</f>
        <v>124.84834722935393</v>
      </c>
      <c r="H24" s="177">
        <f>INDEX('2020Total'!$B$3:$S$131,MATCH($B24,'2020Total'!$B$3:$B$131,0),MATCH("Weighted Average",'2020Total'!$B$3:$S$3,0))</f>
        <v>133.68196898194526</v>
      </c>
      <c r="I24" s="177">
        <f>INDEX('2021Total'!$B$3:$S$131,MATCH($B24,'2021Total'!$B$3:$B$131,0),MATCH("Weighted Average",'2021Total'!$B$3:$S$3,0))</f>
        <v>129.58255177416689</v>
      </c>
      <c r="J24" s="178">
        <f t="shared" si="0"/>
        <v>129.37095599515536</v>
      </c>
      <c r="K24" s="133"/>
      <c r="L24" s="178">
        <f t="shared" si="2"/>
        <v>-129.37095599515536</v>
      </c>
      <c r="M24" s="179" t="str">
        <f t="shared" si="1"/>
        <v/>
      </c>
    </row>
    <row r="25" spans="1:13" x14ac:dyDescent="0.2">
      <c r="A25" s="184"/>
      <c r="B25" s="185" t="s">
        <v>238</v>
      </c>
      <c r="C25" s="186"/>
      <c r="D25" s="186"/>
      <c r="E25" s="187">
        <f>'Aliments et autre'!C16</f>
        <v>0</v>
      </c>
      <c r="F25" s="133"/>
      <c r="G25" s="176">
        <f>INDEX('2019Total'!$B$3:$S$131,MATCH($B25,'2019Total'!$B$3:$B$131,0),MATCH("Weighted Average",'2019Total'!$B$3:$S$3,0))</f>
        <v>94.055979678548681</v>
      </c>
      <c r="H25" s="177">
        <f>INDEX('2020Total'!$B$3:$S$131,MATCH($B25,'2020Total'!$B$3:$B$131,0),MATCH("Weighted Average",'2020Total'!$B$3:$S$3,0))</f>
        <v>102.98776130688566</v>
      </c>
      <c r="I25" s="177">
        <f>INDEX('2021Total'!$B$3:$S$131,MATCH($B25,'2021Total'!$B$3:$B$131,0),MATCH("Weighted Average",'2021Total'!$B$3:$S$3,0))</f>
        <v>100.62025158537459</v>
      </c>
      <c r="J25" s="178">
        <f t="shared" si="0"/>
        <v>99.221330856936319</v>
      </c>
      <c r="K25" s="133"/>
      <c r="L25" s="178">
        <f t="shared" si="2"/>
        <v>-99.221330856936319</v>
      </c>
      <c r="M25" s="179" t="str">
        <f t="shared" si="1"/>
        <v/>
      </c>
    </row>
    <row r="26" spans="1:13" x14ac:dyDescent="0.2">
      <c r="A26" s="172"/>
      <c r="B26" s="173"/>
      <c r="E26" s="167"/>
      <c r="F26" s="133"/>
      <c r="G26" s="168"/>
      <c r="H26" s="133"/>
      <c r="I26" s="133"/>
      <c r="J26" s="198"/>
      <c r="K26" s="133"/>
      <c r="L26" s="198"/>
      <c r="M26" s="169"/>
    </row>
    <row r="27" spans="1:13" ht="15" x14ac:dyDescent="0.25">
      <c r="A27" s="165" t="s">
        <v>222</v>
      </c>
      <c r="B27" s="173"/>
      <c r="E27" s="167"/>
      <c r="F27" s="133"/>
      <c r="G27" s="168"/>
      <c r="H27" s="133"/>
      <c r="I27" s="133"/>
      <c r="J27" s="198"/>
      <c r="K27" s="133"/>
      <c r="L27" s="198"/>
      <c r="M27" s="169"/>
    </row>
    <row r="28" spans="1:13" x14ac:dyDescent="0.2">
      <c r="A28" s="172"/>
      <c r="B28" s="166" t="s">
        <v>186</v>
      </c>
      <c r="E28" s="199">
        <f>Bétail!L5</f>
        <v>0</v>
      </c>
      <c r="F28" s="133"/>
      <c r="G28" s="200">
        <f>INDEX('2019Total'!$B$3:$S$131,MATCH($B28,'2019Total'!$B$3:$B$131,0),MATCH("Weighted Average",'2019Total'!$B$3:$S$3,0))</f>
        <v>188060.4299954295</v>
      </c>
      <c r="H28" s="201">
        <f>INDEX('2020Total'!$B$3:$S$131,MATCH($B28,'2020Total'!$B$3:$B$131,0),MATCH("Weighted Average",'2020Total'!$B$3:$S$3,0))</f>
        <v>205010.45797412464</v>
      </c>
      <c r="I28" s="177">
        <f>INDEX('2021Total'!$B$3:$S$131,MATCH($B28,'2021Total'!$B$3:$B$131,0),MATCH("Weighted Average",'2021Total'!$B$3:$S$3,0))</f>
        <v>233007.34169448682</v>
      </c>
      <c r="J28" s="203">
        <f t="shared" ref="J28:J33" si="3">AVERAGE(G28:I28)</f>
        <v>208692.74322134699</v>
      </c>
      <c r="K28" s="202"/>
      <c r="L28" s="203">
        <f t="shared" ref="L28:L33" si="4">E28-J28</f>
        <v>-208692.74322134699</v>
      </c>
      <c r="M28" s="179" t="str">
        <f t="shared" ref="M28:M33" si="5">IFERROR(L28/E28,"")</f>
        <v/>
      </c>
    </row>
    <row r="29" spans="1:13" x14ac:dyDescent="0.2">
      <c r="A29" s="172"/>
      <c r="B29" s="166" t="s">
        <v>96</v>
      </c>
      <c r="E29" s="199">
        <f>Bétail!L6</f>
        <v>0</v>
      </c>
      <c r="F29" s="133"/>
      <c r="G29" s="200">
        <f>INDEX('2019Total'!$B$3:$S$131,MATCH($B29,'2019Total'!$B$3:$B$131,0),MATCH("Weighted Average",'2019Total'!$B$3:$S$3,0))</f>
        <v>405</v>
      </c>
      <c r="H29" s="201">
        <f>INDEX('2020Total'!$B$3:$S$131,MATCH($B29,'2020Total'!$B$3:$B$131,0),MATCH("Weighted Average",'2020Total'!$B$3:$S$3,0))</f>
        <v>415.62500000000006</v>
      </c>
      <c r="I29" s="177">
        <f>INDEX('2021Total'!$B$3:$S$131,MATCH($B29,'2021Total'!$B$3:$B$131,0),MATCH("Weighted Average",'2021Total'!$B$3:$S$3,0))</f>
        <v>412.50000000000006</v>
      </c>
      <c r="J29" s="203">
        <f t="shared" si="3"/>
        <v>411.04166666666669</v>
      </c>
      <c r="K29" s="202"/>
      <c r="L29" s="203">
        <f t="shared" si="4"/>
        <v>-411.04166666666669</v>
      </c>
      <c r="M29" s="179" t="str">
        <f t="shared" si="5"/>
        <v/>
      </c>
    </row>
    <row r="30" spans="1:13" x14ac:dyDescent="0.2">
      <c r="A30" s="172"/>
      <c r="B30" s="166" t="s">
        <v>95</v>
      </c>
      <c r="E30" s="199">
        <f>Bétail!L7</f>
        <v>0</v>
      </c>
      <c r="F30" s="133"/>
      <c r="G30" s="200">
        <f>INDEX('2019Total'!$B$3:$S$131,MATCH($B30,'2019Total'!$B$3:$B$131,0),MATCH("Weighted Average",'2019Total'!$B$3:$S$3,0))</f>
        <v>332.8125</v>
      </c>
      <c r="H30" s="201">
        <f>INDEX('2020Total'!$B$3:$S$131,MATCH($B30,'2020Total'!$B$3:$B$131,0),MATCH("Weighted Average",'2020Total'!$B$3:$S$3,0))</f>
        <v>337.5</v>
      </c>
      <c r="I30" s="177">
        <f>INDEX('2021Total'!$B$3:$S$131,MATCH($B30,'2021Total'!$B$3:$B$131,0),MATCH("Weighted Average",'2021Total'!$B$3:$S$3,0))</f>
        <v>353.57142857142861</v>
      </c>
      <c r="J30" s="203">
        <f t="shared" si="3"/>
        <v>341.29464285714289</v>
      </c>
      <c r="K30" s="202"/>
      <c r="L30" s="203">
        <f t="shared" si="4"/>
        <v>-341.29464285714289</v>
      </c>
      <c r="M30" s="179" t="str">
        <f t="shared" si="5"/>
        <v/>
      </c>
    </row>
    <row r="31" spans="1:13" x14ac:dyDescent="0.2">
      <c r="A31" s="172"/>
      <c r="B31" s="166" t="s">
        <v>94</v>
      </c>
      <c r="E31" s="199">
        <f>Bétail!L9</f>
        <v>0</v>
      </c>
      <c r="F31" s="133"/>
      <c r="G31" s="200">
        <f>INDEX('2019Total'!$B$3:$S$131,MATCH($B31,'2019Total'!$B$3:$B$131,0),MATCH("Weighted Average",'2019Total'!$B$3:$S$3,0))</f>
        <v>164.6875</v>
      </c>
      <c r="H31" s="201">
        <f>INDEX('2020Total'!$B$3:$S$131,MATCH($B31,'2020Total'!$B$3:$B$131,0),MATCH("Weighted Average",'2020Total'!$B$3:$S$3,0))</f>
        <v>176.09375000000003</v>
      </c>
      <c r="I31" s="177">
        <f>INDEX('2021Total'!$B$3:$S$131,MATCH($B31,'2021Total'!$B$3:$B$131,0),MATCH("Weighted Average",'2021Total'!$B$3:$S$3,0))</f>
        <v>189.53125</v>
      </c>
      <c r="J31" s="203">
        <f t="shared" si="3"/>
        <v>176.77083333333334</v>
      </c>
      <c r="K31" s="202"/>
      <c r="L31" s="203">
        <f t="shared" si="4"/>
        <v>-176.77083333333334</v>
      </c>
      <c r="M31" s="179" t="str">
        <f t="shared" si="5"/>
        <v/>
      </c>
    </row>
    <row r="32" spans="1:13" x14ac:dyDescent="0.2">
      <c r="A32" s="204"/>
      <c r="B32" s="166" t="s">
        <v>188</v>
      </c>
      <c r="E32" s="199">
        <f>Bétail!L10</f>
        <v>0</v>
      </c>
      <c r="F32" s="133"/>
      <c r="G32" s="200">
        <f>INDEX('2019Total'!$B$3:$S$131,MATCH($B32,'2019Total'!$B$3:$B$131,0),MATCH("Weighted Average",'2019Total'!$B$3:$S$3,0))</f>
        <v>131.54999999999998</v>
      </c>
      <c r="H32" s="201">
        <f>INDEX('2020Total'!$B$3:$S$131,MATCH($B32,'2020Total'!$B$3:$B$131,0),MATCH("Weighted Average",'2020Total'!$B$3:$S$3,0))</f>
        <v>158.45454545454547</v>
      </c>
      <c r="I32" s="177">
        <f>INDEX('2021Total'!$B$3:$S$131,MATCH($B32,'2021Total'!$B$3:$B$131,0),MATCH("Weighted Average",'2021Total'!$B$3:$S$3,0))</f>
        <v>160.30000000000007</v>
      </c>
      <c r="J32" s="203">
        <f t="shared" si="3"/>
        <v>150.10151515151517</v>
      </c>
      <c r="K32" s="202"/>
      <c r="L32" s="203">
        <f t="shared" si="4"/>
        <v>-150.10151515151517</v>
      </c>
      <c r="M32" s="179" t="str">
        <f t="shared" si="5"/>
        <v/>
      </c>
    </row>
    <row r="33" spans="1:13" x14ac:dyDescent="0.2">
      <c r="A33" s="204"/>
      <c r="B33" s="166" t="s">
        <v>239</v>
      </c>
      <c r="E33" s="199">
        <f>Bétail!L8</f>
        <v>0</v>
      </c>
      <c r="F33" s="133"/>
      <c r="G33" s="200">
        <f>INDEX('2019Total'!$B$3:$S$131,MATCH($B33,'2019Total'!$B$3:$B$131,0),MATCH("Weighted Average",'2019Total'!$B$3:$S$3,0))</f>
        <v>704.06249999999977</v>
      </c>
      <c r="H33" s="201">
        <f>INDEX('2020Total'!$B$3:$S$131,MATCH($B33,'2020Total'!$B$3:$B$131,0),MATCH("Weighted Average",'2020Total'!$B$3:$S$3,0))</f>
        <v>761.87499999999989</v>
      </c>
      <c r="I33" s="177">
        <f>INDEX('2021Total'!$B$3:$S$131,MATCH($B33,'2021Total'!$B$3:$B$131,0),MATCH("Weighted Average",'2021Total'!$B$3:$S$3,0))</f>
        <v>787.25</v>
      </c>
      <c r="J33" s="203">
        <f t="shared" si="3"/>
        <v>751.06249999999989</v>
      </c>
      <c r="K33" s="202"/>
      <c r="L33" s="203">
        <f t="shared" si="4"/>
        <v>-751.06249999999989</v>
      </c>
      <c r="M33" s="179" t="str">
        <f t="shared" si="5"/>
        <v/>
      </c>
    </row>
    <row r="34" spans="1:13" x14ac:dyDescent="0.2">
      <c r="A34" s="204"/>
      <c r="B34" s="166"/>
      <c r="E34" s="167"/>
      <c r="F34" s="133"/>
      <c r="G34" s="168"/>
      <c r="H34" s="133"/>
      <c r="I34" s="133"/>
      <c r="J34" s="198"/>
      <c r="K34" s="133"/>
      <c r="L34" s="198"/>
      <c r="M34" s="169"/>
    </row>
    <row r="35" spans="1:13" ht="15" x14ac:dyDescent="0.25">
      <c r="A35" s="165" t="s">
        <v>223</v>
      </c>
      <c r="B35" s="166"/>
      <c r="C35" s="205"/>
      <c r="E35" s="167"/>
      <c r="F35" s="133"/>
      <c r="G35" s="168"/>
      <c r="H35" s="133"/>
      <c r="I35" s="133"/>
      <c r="J35" s="198"/>
      <c r="K35" s="133"/>
      <c r="L35" s="198"/>
      <c r="M35" s="169"/>
    </row>
    <row r="36" spans="1:13" ht="15" x14ac:dyDescent="0.25">
      <c r="A36" s="172"/>
      <c r="B36" s="206" t="s">
        <v>240</v>
      </c>
      <c r="C36" s="205"/>
      <c r="E36" s="167"/>
      <c r="F36" s="133"/>
      <c r="G36" s="168"/>
      <c r="H36" s="133"/>
      <c r="I36" s="133"/>
      <c r="J36" s="198"/>
      <c r="K36" s="133"/>
      <c r="L36" s="198"/>
      <c r="M36" s="169"/>
    </row>
    <row r="37" spans="1:13" x14ac:dyDescent="0.2">
      <c r="A37" s="172"/>
      <c r="B37" s="188" t="s">
        <v>241</v>
      </c>
      <c r="C37" s="207">
        <f>Travail!G$72*FedDairy</f>
        <v>0</v>
      </c>
      <c r="D37" s="207">
        <f>Travail!G$72*FedReplace*Rep2Dairy</f>
        <v>0</v>
      </c>
      <c r="E37" s="208">
        <f t="shared" ref="E37:E49" si="6">C37+D37</f>
        <v>0</v>
      </c>
      <c r="F37" s="133"/>
      <c r="G37" s="168"/>
      <c r="H37" s="133"/>
      <c r="I37" s="133"/>
      <c r="J37" s="198"/>
      <c r="K37" s="133"/>
      <c r="L37" s="198"/>
      <c r="M37" s="169"/>
    </row>
    <row r="38" spans="1:13" x14ac:dyDescent="0.2">
      <c r="A38" s="172"/>
      <c r="B38" s="188" t="s">
        <v>242</v>
      </c>
      <c r="C38" s="209">
        <f>Travail!G$64+Travail!G$67+Travail!G$70</f>
        <v>0</v>
      </c>
      <c r="D38" s="209">
        <f>Travail!G$65*Rep2Dairy</f>
        <v>0</v>
      </c>
      <c r="E38" s="210">
        <f t="shared" si="6"/>
        <v>0</v>
      </c>
      <c r="F38" s="133"/>
      <c r="G38" s="168"/>
      <c r="H38" s="133"/>
      <c r="I38" s="133"/>
      <c r="J38" s="198"/>
      <c r="K38" s="133"/>
      <c r="L38" s="198"/>
      <c r="M38" s="169"/>
    </row>
    <row r="39" spans="1:13" x14ac:dyDescent="0.2">
      <c r="A39" s="172"/>
      <c r="B39" s="188" t="s">
        <v>243</v>
      </c>
      <c r="C39" s="209">
        <f>(Travail!G$73+((Travail!G$68+Travail!G$69+Travail!G$71+Travail!G$75)*Feed2Crop))*FedDairy</f>
        <v>0</v>
      </c>
      <c r="D39" s="209">
        <f>(Travail!G$73+((Travail!G$68+Travail!G$69+Travail!G$71+Travail!G$75)*Feed2Crop))*FedReplace*Rep2Dairy</f>
        <v>0</v>
      </c>
      <c r="E39" s="210">
        <f t="shared" si="6"/>
        <v>0</v>
      </c>
      <c r="F39" s="133"/>
      <c r="G39" s="168"/>
      <c r="H39" s="133"/>
      <c r="I39" s="133"/>
      <c r="J39" s="198"/>
      <c r="K39" s="133"/>
      <c r="L39" s="198"/>
      <c r="M39" s="169"/>
    </row>
    <row r="40" spans="1:13" ht="15" x14ac:dyDescent="0.25">
      <c r="A40" s="172"/>
      <c r="B40" s="206" t="s">
        <v>244</v>
      </c>
      <c r="C40" s="209"/>
      <c r="D40" s="209"/>
      <c r="E40" s="210">
        <f t="shared" si="6"/>
        <v>0</v>
      </c>
      <c r="F40" s="133"/>
      <c r="G40" s="168"/>
      <c r="H40" s="133"/>
      <c r="I40" s="133"/>
      <c r="J40" s="198"/>
      <c r="K40" s="133"/>
      <c r="L40" s="198"/>
      <c r="M40" s="169"/>
    </row>
    <row r="41" spans="1:13" x14ac:dyDescent="0.2">
      <c r="A41" s="172"/>
      <c r="B41" s="188" t="s">
        <v>241</v>
      </c>
      <c r="C41" s="209">
        <f>Travail!K$72*FedDairy</f>
        <v>0</v>
      </c>
      <c r="D41" s="209">
        <f>Travail!K$72*FedReplace*Rep2Dairy</f>
        <v>0</v>
      </c>
      <c r="E41" s="210">
        <f t="shared" si="6"/>
        <v>0</v>
      </c>
      <c r="F41" s="133"/>
      <c r="G41" s="168"/>
      <c r="H41" s="133"/>
      <c r="I41" s="133"/>
      <c r="J41" s="198"/>
      <c r="K41" s="133"/>
      <c r="L41" s="198"/>
      <c r="M41" s="169"/>
    </row>
    <row r="42" spans="1:13" x14ac:dyDescent="0.2">
      <c r="A42" s="172"/>
      <c r="B42" s="188" t="s">
        <v>242</v>
      </c>
      <c r="C42" s="209">
        <f>Travail!K$64+Travail!K$67+Travail!K$70</f>
        <v>0</v>
      </c>
      <c r="D42" s="209">
        <f>Travail!K$65*Rep2Dairy</f>
        <v>0</v>
      </c>
      <c r="E42" s="210">
        <f t="shared" si="6"/>
        <v>0</v>
      </c>
      <c r="F42" s="133"/>
      <c r="G42" s="168"/>
      <c r="H42" s="133"/>
      <c r="I42" s="133"/>
      <c r="J42" s="198"/>
      <c r="K42" s="133"/>
      <c r="L42" s="198"/>
      <c r="M42" s="169"/>
    </row>
    <row r="43" spans="1:13" x14ac:dyDescent="0.2">
      <c r="A43" s="172"/>
      <c r="B43" s="188" t="s">
        <v>243</v>
      </c>
      <c r="C43" s="209">
        <f>(Travail!K$73+((Travail!K$68+Travail!K$69+Travail!K$71+Travail!K$75)*Feed2Crop))*FedDairy</f>
        <v>0</v>
      </c>
      <c r="D43" s="209">
        <f>(Travail!K$73+((Travail!K$68+Travail!K$69+Travail!K$71+Travail!K$75)*Feed2Crop))*FedReplace*Rep2Dairy</f>
        <v>0</v>
      </c>
      <c r="E43" s="210">
        <f t="shared" si="6"/>
        <v>0</v>
      </c>
      <c r="F43" s="133"/>
      <c r="G43" s="168"/>
      <c r="H43" s="133"/>
      <c r="I43" s="133"/>
      <c r="J43" s="198"/>
      <c r="K43" s="133"/>
      <c r="L43" s="198"/>
      <c r="M43" s="169"/>
    </row>
    <row r="44" spans="1:13" ht="15" x14ac:dyDescent="0.25">
      <c r="A44" s="172"/>
      <c r="B44" s="206" t="s">
        <v>245</v>
      </c>
      <c r="C44" s="209"/>
      <c r="D44" s="209"/>
      <c r="E44" s="210">
        <f t="shared" si="6"/>
        <v>0</v>
      </c>
      <c r="F44" s="133"/>
      <c r="G44" s="168"/>
      <c r="H44" s="133"/>
      <c r="I44" s="133"/>
      <c r="J44" s="198"/>
      <c r="K44" s="133"/>
      <c r="L44" s="198"/>
      <c r="M44" s="169"/>
    </row>
    <row r="45" spans="1:13" x14ac:dyDescent="0.2">
      <c r="A45" s="172"/>
      <c r="B45" s="188" t="s">
        <v>241</v>
      </c>
      <c r="C45" s="209">
        <f>Travail!M$72*FedDairy</f>
        <v>0</v>
      </c>
      <c r="D45" s="209">
        <f>Travail!M$72*FedReplace*Rep2Dairy</f>
        <v>0</v>
      </c>
      <c r="E45" s="210">
        <f t="shared" si="6"/>
        <v>0</v>
      </c>
      <c r="F45" s="133"/>
      <c r="G45" s="168"/>
      <c r="H45" s="133"/>
      <c r="I45" s="133"/>
      <c r="J45" s="198"/>
      <c r="K45" s="133"/>
      <c r="L45" s="198"/>
      <c r="M45" s="169"/>
    </row>
    <row r="46" spans="1:13" x14ac:dyDescent="0.2">
      <c r="A46" s="172"/>
      <c r="B46" s="188" t="s">
        <v>242</v>
      </c>
      <c r="C46" s="209">
        <f>Travail!M$64+Travail!M$67+Travail!M$70</f>
        <v>0</v>
      </c>
      <c r="D46" s="209">
        <f>Travail!M$65*Rep2Dairy</f>
        <v>0</v>
      </c>
      <c r="E46" s="210">
        <f t="shared" si="6"/>
        <v>0</v>
      </c>
      <c r="F46" s="133"/>
      <c r="G46" s="168"/>
      <c r="H46" s="133"/>
      <c r="I46" s="133"/>
      <c r="J46" s="198"/>
      <c r="K46" s="133"/>
      <c r="L46" s="198"/>
      <c r="M46" s="169"/>
    </row>
    <row r="47" spans="1:13" x14ac:dyDescent="0.2">
      <c r="A47" s="172"/>
      <c r="B47" s="188" t="s">
        <v>243</v>
      </c>
      <c r="C47" s="209">
        <f>(Travail!M$73+((Travail!M$68+Travail!M$69+Travail!M$71+Travail!M$75)*Feed2Crop))*FedDairy</f>
        <v>0</v>
      </c>
      <c r="D47" s="209">
        <f>(Travail!M$73+((Travail!M$68+Travail!M$69+Travail!M$71+Travail!M$75)*Feed2Crop))*FedReplace*Rep2Dairy</f>
        <v>0</v>
      </c>
      <c r="E47" s="210">
        <f t="shared" si="6"/>
        <v>0</v>
      </c>
      <c r="F47" s="133"/>
      <c r="G47" s="168"/>
      <c r="H47" s="133"/>
      <c r="I47" s="133"/>
      <c r="J47" s="198"/>
      <c r="K47" s="133"/>
      <c r="L47" s="198"/>
      <c r="M47" s="169"/>
    </row>
    <row r="48" spans="1:13" ht="15" x14ac:dyDescent="0.25">
      <c r="A48" s="172"/>
      <c r="B48" s="211" t="s">
        <v>246</v>
      </c>
      <c r="C48" s="212">
        <f>SUM(C37:C47)</f>
        <v>0</v>
      </c>
      <c r="D48" s="212">
        <f>SUM(D37:D47)</f>
        <v>0</v>
      </c>
      <c r="E48" s="213">
        <f t="shared" si="6"/>
        <v>0</v>
      </c>
      <c r="F48" s="133"/>
      <c r="G48" s="168"/>
      <c r="H48" s="133"/>
      <c r="I48" s="133"/>
      <c r="J48" s="198"/>
      <c r="K48" s="133"/>
      <c r="L48" s="198"/>
      <c r="M48" s="169"/>
    </row>
    <row r="49" spans="1:13" ht="15" x14ac:dyDescent="0.25">
      <c r="A49" s="172"/>
      <c r="B49" s="214" t="s">
        <v>247</v>
      </c>
      <c r="C49" s="215">
        <f>C48/3000</f>
        <v>0</v>
      </c>
      <c r="D49" s="215">
        <f>D48/3000</f>
        <v>0</v>
      </c>
      <c r="E49" s="216">
        <f t="shared" si="6"/>
        <v>0</v>
      </c>
      <c r="F49" s="133"/>
      <c r="G49" s="217">
        <f>INDEX('2019Total'!$B$3:$S$131,MATCH($B49,'2019Total'!$B$3:$B$131,0),MATCH("Weighted Average",'2019Total'!$B$3:$S$3,0))</f>
        <v>1.8869053434312224</v>
      </c>
      <c r="H49" s="218">
        <f>INDEX('2020Total'!$B$3:$S$131,MATCH($B49,'2020Total'!$B$3:$B$131,0),MATCH("Weighted Average",'2020Total'!$B$3:$S$3,0))</f>
        <v>2.0691788219361102</v>
      </c>
      <c r="I49" s="177">
        <f>INDEX('2021Total'!$B$3:$S$131,MATCH($B49,'2021Total'!$B$3:$B$131,0),MATCH("Weighted Average",'2021Total'!$B$3:$S$3,0))</f>
        <v>2.1201120607583461</v>
      </c>
      <c r="J49" s="220">
        <f>AVERAGE(G49:I49)</f>
        <v>2.0253987420418933</v>
      </c>
      <c r="K49" s="219"/>
      <c r="L49" s="220">
        <f t="shared" ref="L49:L50" si="7">E49-J49</f>
        <v>-2.0253987420418933</v>
      </c>
      <c r="M49" s="179" t="str">
        <f>IFERROR(L49/E49,"")</f>
        <v/>
      </c>
    </row>
    <row r="50" spans="1:13" ht="15.75" thickBot="1" x14ac:dyDescent="0.3">
      <c r="A50" s="204"/>
      <c r="B50" s="221" t="s">
        <v>248</v>
      </c>
      <c r="C50" s="222">
        <f>IFERROR($E$15/C48,0)</f>
        <v>0</v>
      </c>
      <c r="D50" s="222">
        <f>IFERROR($E$15/D48,0)</f>
        <v>0</v>
      </c>
      <c r="E50" s="223">
        <f>IFERROR($E$15/E48,0)</f>
        <v>0</v>
      </c>
      <c r="F50" s="133"/>
      <c r="G50" s="217">
        <f>INDEX('2019Total'!$B$3:$S$131,MATCH($B50,'2019Total'!$B$3:$B$131,0),MATCH("Weighted Average",'2019Total'!$B$3:$S$3,0))</f>
        <v>65.659499103340181</v>
      </c>
      <c r="H50" s="218">
        <f>INDEX('2020Total'!$B$3:$S$131,MATCH($B50,'2020Total'!$B$3:$B$131,0),MATCH("Weighted Average",'2020Total'!$B$3:$S$3,0))</f>
        <v>64.364793254264441</v>
      </c>
      <c r="I50" s="177">
        <f>INDEX('2021Total'!$B$3:$S$131,MATCH($B50,'2021Total'!$B$3:$B$131,0),MATCH("Weighted Average",'2021Total'!$B$3:$S$3,0))</f>
        <v>69.982286311733844</v>
      </c>
      <c r="J50" s="220">
        <f>AVERAGE(G50:I50)</f>
        <v>66.668859556446151</v>
      </c>
      <c r="K50" s="219"/>
      <c r="L50" s="220">
        <f t="shared" si="7"/>
        <v>-66.668859556446151</v>
      </c>
      <c r="M50" s="179" t="str">
        <f>IFERROR(L50/E50,"")</f>
        <v/>
      </c>
    </row>
    <row r="51" spans="1:13" x14ac:dyDescent="0.2">
      <c r="A51" s="224"/>
      <c r="B51" s="225"/>
      <c r="C51" s="224"/>
      <c r="D51" s="225"/>
      <c r="E51" s="226"/>
      <c r="F51" s="133"/>
      <c r="G51" s="227"/>
      <c r="H51" s="228"/>
      <c r="I51" s="228"/>
      <c r="J51" s="230"/>
      <c r="K51" s="133"/>
      <c r="L51" s="230"/>
      <c r="M51" s="229"/>
    </row>
    <row r="53" spans="1:13" x14ac:dyDescent="0.2">
      <c r="A53" s="625"/>
    </row>
  </sheetData>
  <sheetProtection algorithmName="SHA-512" hashValue="25t0a4YUD01vEigGor5uXE3SVbw8+RCEBkiWoB7cgx7KPveQl8lod8ib5EFkxuq7hT+y1r3bU97YGDRRoSeXQA==" saltValue="b4fPI1uZySI5btjcjs9rXg==" spinCount="100000" sheet="1" selectLockedCells="1"/>
  <mergeCells count="1">
    <mergeCell ref="J4:M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5EE7F-F213-4605-8572-7CFF46141A23}">
  <sheetPr>
    <tabColor theme="5" tint="9.9978637043366805E-2"/>
  </sheetPr>
  <dimension ref="A1:X117"/>
  <sheetViews>
    <sheetView showGridLines="0" zoomScaleNormal="100" workbookViewId="0">
      <pane ySplit="2" topLeftCell="A3" activePane="bottomLeft" state="frozen"/>
      <selection activeCell="A18" sqref="A18"/>
      <selection pane="bottomLeft" activeCell="A18" sqref="A18"/>
    </sheetView>
  </sheetViews>
  <sheetFormatPr defaultColWidth="8.625" defaultRowHeight="14.25" x14ac:dyDescent="0.2"/>
  <cols>
    <col min="1" max="17" width="8.625" style="115"/>
    <col min="18" max="18" width="27.875" style="115" customWidth="1"/>
    <col min="19" max="19" width="9.125" style="115" bestFit="1" customWidth="1"/>
    <col min="20" max="20" width="9.375" style="115" bestFit="1" customWidth="1"/>
    <col min="21" max="21" width="9.125" style="115" bestFit="1" customWidth="1"/>
    <col min="22" max="22" width="9" style="115" bestFit="1" customWidth="1"/>
    <col min="23" max="23" width="9.5" style="115" bestFit="1" customWidth="1"/>
    <col min="24" max="16384" width="8.625" style="115"/>
  </cols>
  <sheetData>
    <row r="1" spans="1:23" ht="41.45" customHeight="1" x14ac:dyDescent="0.2"/>
    <row r="2" spans="1:23" ht="16.5" x14ac:dyDescent="0.25">
      <c r="A2" s="134" t="s">
        <v>250</v>
      </c>
      <c r="E2" s="618"/>
    </row>
    <row r="9" spans="1:23" ht="18" x14ac:dyDescent="0.25">
      <c r="R9" s="725" t="s">
        <v>251</v>
      </c>
      <c r="S9" s="725"/>
      <c r="T9" s="725"/>
      <c r="U9" s="725"/>
      <c r="V9" s="725"/>
      <c r="W9" s="725"/>
    </row>
    <row r="10" spans="1:23" x14ac:dyDescent="0.2">
      <c r="S10" s="115" t="s">
        <v>264</v>
      </c>
      <c r="T10" s="115">
        <v>2019</v>
      </c>
      <c r="U10" s="115">
        <v>2020</v>
      </c>
      <c r="V10" s="115">
        <v>2021</v>
      </c>
      <c r="W10" s="115" t="s">
        <v>265</v>
      </c>
    </row>
    <row r="11" spans="1:23" x14ac:dyDescent="0.2">
      <c r="R11" s="115" t="s">
        <v>252</v>
      </c>
      <c r="S11" s="153">
        <f>IFERROR('Par Litre'!E10,0)</f>
        <v>0</v>
      </c>
      <c r="T11" s="153" cm="1">
        <f t="array" ref="T11:W11">'Par Litre'!G10:J10</f>
        <v>0.43131997124470334</v>
      </c>
      <c r="U11" s="153">
        <v>0.43631679110640709</v>
      </c>
      <c r="V11" s="153">
        <v>0.47747416224403383</v>
      </c>
      <c r="W11" s="153">
        <v>0.44837030819838142</v>
      </c>
    </row>
    <row r="12" spans="1:23" x14ac:dyDescent="0.2">
      <c r="R12" s="115" t="s">
        <v>253</v>
      </c>
      <c r="S12" s="154">
        <f>IFERROR('Par Chèvre'!E10,0)</f>
        <v>0</v>
      </c>
      <c r="T12" s="154" cm="1">
        <f t="array" ref="T12:W12">'Par Chèvre'!G10:J10</f>
        <v>403.68477080991704</v>
      </c>
      <c r="U12" s="154">
        <v>404.43424079406583</v>
      </c>
      <c r="V12" s="154">
        <v>453.25431367676009</v>
      </c>
      <c r="W12" s="154">
        <v>420.45777509358101</v>
      </c>
    </row>
    <row r="13" spans="1:23" x14ac:dyDescent="0.2">
      <c r="S13" s="155"/>
      <c r="T13" s="155"/>
      <c r="U13" s="155"/>
      <c r="V13" s="155"/>
      <c r="W13" s="155"/>
    </row>
    <row r="24" spans="18:23" ht="18" x14ac:dyDescent="0.25">
      <c r="R24" s="725" t="s">
        <v>254</v>
      </c>
      <c r="S24" s="725"/>
      <c r="T24" s="725"/>
      <c r="U24" s="725"/>
      <c r="V24" s="725"/>
      <c r="W24" s="725"/>
    </row>
    <row r="25" spans="18:23" x14ac:dyDescent="0.2">
      <c r="S25" s="115" t="s">
        <v>264</v>
      </c>
      <c r="T25" s="115">
        <v>2019</v>
      </c>
      <c r="U25" s="115">
        <v>2020</v>
      </c>
      <c r="V25" s="115">
        <v>2021</v>
      </c>
      <c r="W25" s="115" t="s">
        <v>265</v>
      </c>
    </row>
    <row r="26" spans="18:23" x14ac:dyDescent="0.2">
      <c r="R26" s="115" t="s">
        <v>252</v>
      </c>
      <c r="S26" s="153">
        <f>IFERROR('Par Litre'!E27,0)</f>
        <v>0</v>
      </c>
      <c r="T26" s="153" cm="1">
        <f t="array" ref="T26:W26">'Par Litre'!G27:J27</f>
        <v>0.68407323632735706</v>
      </c>
      <c r="U26" s="153">
        <v>0.66556982522526065</v>
      </c>
      <c r="V26" s="153">
        <v>0.70586811873497313</v>
      </c>
      <c r="W26" s="153">
        <v>0.68517039342919694</v>
      </c>
    </row>
    <row r="27" spans="18:23" x14ac:dyDescent="0.2">
      <c r="R27" s="115" t="s">
        <v>253</v>
      </c>
      <c r="S27" s="154">
        <f>IFERROR('Par Chèvre'!E27,0)</f>
        <v>0</v>
      </c>
      <c r="T27" s="154" cm="1">
        <f t="array" ref="T27:W27">'Par Chèvre'!G27:J27</f>
        <v>640.24382369101477</v>
      </c>
      <c r="U27" s="154">
        <v>616.93529207949064</v>
      </c>
      <c r="V27" s="154">
        <v>670.06300026766235</v>
      </c>
      <c r="W27" s="154">
        <v>642.41403867938925</v>
      </c>
    </row>
    <row r="40" spans="18:24" ht="18" x14ac:dyDescent="0.25">
      <c r="R40" s="725" t="s">
        <v>255</v>
      </c>
      <c r="S40" s="725"/>
      <c r="T40" s="725"/>
      <c r="U40" s="725"/>
      <c r="V40" s="725"/>
      <c r="W40" s="725"/>
    </row>
    <row r="41" spans="18:24" x14ac:dyDescent="0.2">
      <c r="S41" s="115" t="s">
        <v>264</v>
      </c>
      <c r="T41" s="115">
        <v>2019</v>
      </c>
      <c r="U41" s="115">
        <v>2020</v>
      </c>
      <c r="V41" s="115">
        <v>2021</v>
      </c>
      <c r="W41" s="115" t="s">
        <v>265</v>
      </c>
    </row>
    <row r="42" spans="18:24" x14ac:dyDescent="0.2">
      <c r="R42" s="115" t="s">
        <v>252</v>
      </c>
      <c r="S42" s="153">
        <f>IFERROR('Par Litre'!E39,0)</f>
        <v>0</v>
      </c>
      <c r="T42" s="153" cm="1">
        <f t="array" ref="T42:W42">'Par Litre'!G39:J39</f>
        <v>0.19099719181036215</v>
      </c>
      <c r="U42" s="153">
        <v>0.20134878081501617</v>
      </c>
      <c r="V42" s="153">
        <v>0.15665800065873772</v>
      </c>
      <c r="W42" s="153">
        <v>0.18300132442803865</v>
      </c>
    </row>
    <row r="43" spans="18:24" x14ac:dyDescent="0.2">
      <c r="R43" s="115" t="s">
        <v>253</v>
      </c>
      <c r="S43" s="154">
        <f>IFERROR('Par Chèvre'!E39,0)</f>
        <v>0</v>
      </c>
      <c r="T43" s="154" cm="1">
        <f t="array" ref="T43:W43">'Par Chèvre'!G39:J39</f>
        <v>178.75976709077702</v>
      </c>
      <c r="U43" s="154">
        <v>186.6358182027252</v>
      </c>
      <c r="V43" s="154">
        <v>148.71153286459707</v>
      </c>
      <c r="W43" s="154">
        <v>171.36903938603311</v>
      </c>
      <c r="X43" s="154"/>
    </row>
    <row r="56" spans="18:23" ht="18" x14ac:dyDescent="0.25">
      <c r="R56" s="725" t="s">
        <v>167</v>
      </c>
      <c r="S56" s="725"/>
      <c r="T56" s="725"/>
      <c r="U56" s="725"/>
      <c r="V56" s="725"/>
      <c r="W56" s="725"/>
    </row>
    <row r="57" spans="18:23" x14ac:dyDescent="0.2">
      <c r="S57" s="115" t="s">
        <v>264</v>
      </c>
      <c r="T57" s="115">
        <v>2019</v>
      </c>
      <c r="U57" s="115">
        <v>2020</v>
      </c>
      <c r="V57" s="115">
        <v>2021</v>
      </c>
      <c r="W57" s="115" t="s">
        <v>265</v>
      </c>
    </row>
    <row r="58" spans="18:23" x14ac:dyDescent="0.2">
      <c r="R58" s="115" t="s">
        <v>252</v>
      </c>
      <c r="S58" s="153">
        <f>IFERROR('Par Litre'!E44,0)</f>
        <v>0</v>
      </c>
      <c r="T58" s="153" cm="1">
        <f t="array" ref="T58:W58">'Par Litre'!G44:J44</f>
        <v>0.41532397583814429</v>
      </c>
      <c r="U58" s="153">
        <v>0.41153242516283539</v>
      </c>
      <c r="V58" s="153">
        <v>0.393545098387309</v>
      </c>
      <c r="W58" s="153">
        <v>0.40680049979609628</v>
      </c>
    </row>
    <row r="59" spans="18:23" x14ac:dyDescent="0.2">
      <c r="R59" s="115" t="s">
        <v>253</v>
      </c>
      <c r="S59" s="154">
        <f>IFERROR('Par Chèvre'!E44,0)</f>
        <v>0</v>
      </c>
      <c r="T59" s="154" cm="1">
        <f t="array" ref="T59:W59">'Par Chèvre'!G44:J44</f>
        <v>388.71365848015711</v>
      </c>
      <c r="U59" s="154">
        <v>381.46091859270638</v>
      </c>
      <c r="V59" s="154">
        <v>373.58254660746638</v>
      </c>
      <c r="W59" s="154">
        <v>381.25237456010996</v>
      </c>
    </row>
    <row r="71" spans="18:23" ht="18" x14ac:dyDescent="0.25">
      <c r="R71" s="725" t="s">
        <v>134</v>
      </c>
      <c r="S71" s="725"/>
      <c r="T71" s="725"/>
      <c r="U71" s="725"/>
      <c r="V71" s="725"/>
      <c r="W71" s="725"/>
    </row>
    <row r="72" spans="18:23" ht="18" x14ac:dyDescent="0.25">
      <c r="R72" s="156"/>
      <c r="S72" s="156"/>
      <c r="T72" s="156"/>
      <c r="U72" s="156"/>
      <c r="V72" s="156"/>
      <c r="W72" s="156"/>
    </row>
    <row r="73" spans="18:23" x14ac:dyDescent="0.2">
      <c r="S73" s="115" t="s">
        <v>264</v>
      </c>
      <c r="T73" s="115">
        <v>2019</v>
      </c>
      <c r="U73" s="115">
        <v>2020</v>
      </c>
      <c r="V73" s="115">
        <v>2021</v>
      </c>
      <c r="W73" s="115" t="s">
        <v>265</v>
      </c>
    </row>
    <row r="74" spans="18:23" x14ac:dyDescent="0.2">
      <c r="R74" s="115" t="s">
        <v>252</v>
      </c>
      <c r="S74" s="153">
        <f>IFERROR('Par Litre'!E46,0)</f>
        <v>0</v>
      </c>
      <c r="T74" s="153">
        <f>'Par Litre'!G46</f>
        <v>1.2722625791452638</v>
      </c>
      <c r="U74" s="153">
        <f>'Par Litre'!H46</f>
        <v>1.2245676839937791</v>
      </c>
      <c r="V74" s="153">
        <f>'Par Litre'!I46</f>
        <v>1.1982274652441818</v>
      </c>
      <c r="W74" s="153">
        <f>'Par Litre'!J46</f>
        <v>1.231685909461075</v>
      </c>
    </row>
    <row r="75" spans="18:23" x14ac:dyDescent="0.2">
      <c r="R75" s="115" t="s">
        <v>253</v>
      </c>
      <c r="S75" s="154">
        <f>IFERROR('Par Chèvre'!E46,0)</f>
        <v>0</v>
      </c>
      <c r="T75" s="154" cm="1">
        <f t="array" ref="T75:W75">'Par Chèvre'!G46:J46</f>
        <v>1190.7471527232158</v>
      </c>
      <c r="U75" s="154">
        <v>1135.0860468172775</v>
      </c>
      <c r="V75" s="154">
        <v>1137.4474481203858</v>
      </c>
      <c r="W75" s="154">
        <v>1154.4268825536265</v>
      </c>
    </row>
    <row r="88" spans="18:23" ht="18" x14ac:dyDescent="0.25">
      <c r="R88" s="725" t="s">
        <v>171</v>
      </c>
      <c r="S88" s="725"/>
      <c r="T88" s="725"/>
      <c r="U88" s="725"/>
      <c r="V88" s="725"/>
      <c r="W88" s="725"/>
    </row>
    <row r="89" spans="18:23" x14ac:dyDescent="0.2">
      <c r="S89" s="115" t="s">
        <v>264</v>
      </c>
      <c r="T89" s="115">
        <v>2019</v>
      </c>
      <c r="U89" s="115">
        <v>2020</v>
      </c>
      <c r="V89" s="115">
        <v>2021</v>
      </c>
      <c r="W89" s="115" t="s">
        <v>265</v>
      </c>
    </row>
    <row r="90" spans="18:23" x14ac:dyDescent="0.2">
      <c r="R90" s="115" t="s">
        <v>252</v>
      </c>
      <c r="S90" s="153">
        <f>IFERROR('Par Litre'!E55,0)</f>
        <v>0</v>
      </c>
      <c r="T90" s="153" cm="1">
        <f t="array" ref="T90:W90">'Par Litre'!G55:J55</f>
        <v>1.1306425017393757</v>
      </c>
      <c r="U90" s="153">
        <v>1.1149893172088936</v>
      </c>
      <c r="V90" s="153">
        <v>1.1428216316408524</v>
      </c>
      <c r="W90" s="153">
        <v>1.1294844835297073</v>
      </c>
    </row>
    <row r="91" spans="18:23" x14ac:dyDescent="0.2">
      <c r="R91" s="115" t="s">
        <v>253</v>
      </c>
      <c r="S91" s="154">
        <f>IFERROR('Par Chèvre'!E55,0)</f>
        <v>0</v>
      </c>
      <c r="T91" s="154" cm="1">
        <f t="array" ref="T91:W91">'Par Chèvre'!G55:J55</f>
        <v>1058.20084765717</v>
      </c>
      <c r="U91" s="154">
        <v>1033.5147928994081</v>
      </c>
      <c r="V91" s="154">
        <v>1084.8520721412126</v>
      </c>
      <c r="W91" s="154">
        <v>1058.8559042325969</v>
      </c>
    </row>
    <row r="93" spans="18:23" x14ac:dyDescent="0.2">
      <c r="S93" s="154"/>
      <c r="T93" s="154"/>
      <c r="U93" s="154"/>
      <c r="V93" s="154"/>
      <c r="W93" s="154"/>
    </row>
    <row r="101" spans="18:23" ht="18" x14ac:dyDescent="0.25">
      <c r="R101" s="725" t="s">
        <v>256</v>
      </c>
      <c r="S101" s="725"/>
      <c r="T101" s="725"/>
      <c r="U101" s="725"/>
      <c r="V101" s="725"/>
      <c r="W101" s="725"/>
    </row>
    <row r="102" spans="18:23" x14ac:dyDescent="0.2">
      <c r="S102" s="115" t="s">
        <v>264</v>
      </c>
      <c r="T102" s="115">
        <v>2019</v>
      </c>
      <c r="U102" s="115">
        <v>2020</v>
      </c>
      <c r="V102" s="115">
        <v>2021</v>
      </c>
      <c r="W102" s="115" t="s">
        <v>265</v>
      </c>
    </row>
    <row r="103" spans="18:23" ht="15" x14ac:dyDescent="0.25">
      <c r="R103" s="157" t="s">
        <v>257</v>
      </c>
      <c r="S103" s="153">
        <f>IFERROR('Par Litre'!E10,0)</f>
        <v>0</v>
      </c>
      <c r="T103" s="153">
        <f>'Par Litre'!G10</f>
        <v>0.43131997124470334</v>
      </c>
      <c r="U103" s="153">
        <f>'Par Litre'!H10</f>
        <v>0.43631679110640709</v>
      </c>
      <c r="V103" s="153">
        <f>'Par Litre'!I10</f>
        <v>0.47747416224403383</v>
      </c>
      <c r="W103" s="153">
        <f>'Par Litre'!J10</f>
        <v>0.44837030819838142</v>
      </c>
    </row>
    <row r="104" spans="18:23" ht="15" x14ac:dyDescent="0.25">
      <c r="R104" s="157" t="s">
        <v>258</v>
      </c>
      <c r="S104" s="153">
        <f>IFERROR(SUM('Par Litre'!E11:E26),0)</f>
        <v>0</v>
      </c>
      <c r="T104" s="153">
        <f>SUM('Par Litre'!G11:G26)</f>
        <v>0.25275326508265389</v>
      </c>
      <c r="U104" s="153">
        <f>SUM('Par Litre'!H11:H26)</f>
        <v>0.2292530341188535</v>
      </c>
      <c r="V104" s="153">
        <f>SUM('Par Litre'!I11:I26)</f>
        <v>0.22839395649093902</v>
      </c>
      <c r="W104" s="153">
        <f>SUM('Par Litre'!J11:J26)</f>
        <v>0.23680008523081547</v>
      </c>
    </row>
    <row r="105" spans="18:23" ht="15" x14ac:dyDescent="0.25">
      <c r="R105" s="157" t="s">
        <v>259</v>
      </c>
      <c r="S105" s="153">
        <f>IFERROR('Par Litre'!E33,0)</f>
        <v>0</v>
      </c>
      <c r="T105" s="153">
        <f>'Par Litre'!G33</f>
        <v>-1.8131824830599826E-2</v>
      </c>
      <c r="U105" s="153">
        <f>'Par Litre'!H33</f>
        <v>-5.3883347209333084E-2</v>
      </c>
      <c r="V105" s="153">
        <f>'Par Litre'!I33</f>
        <v>-5.7843752536838031E-2</v>
      </c>
      <c r="W105" s="153">
        <f>'Par Litre'!J33</f>
        <v>-4.3286308192256984E-2</v>
      </c>
    </row>
    <row r="106" spans="18:23" ht="15" x14ac:dyDescent="0.25">
      <c r="R106" s="157" t="s">
        <v>260</v>
      </c>
      <c r="S106" s="153">
        <f>IFERROR('Par Litre'!E39,0)</f>
        <v>0</v>
      </c>
      <c r="T106" s="153">
        <f>'Par Litre'!G39</f>
        <v>0.19099719181036215</v>
      </c>
      <c r="U106" s="153">
        <f>'Par Litre'!H39</f>
        <v>0.20134878081501617</v>
      </c>
      <c r="V106" s="153">
        <f>'Par Litre'!I39</f>
        <v>0.15665800065873772</v>
      </c>
      <c r="W106" s="153">
        <f>'Par Litre'!J39</f>
        <v>0.18300132442803865</v>
      </c>
    </row>
    <row r="107" spans="18:23" ht="15" x14ac:dyDescent="0.25">
      <c r="R107" s="157" t="s">
        <v>261</v>
      </c>
      <c r="S107" s="153">
        <f>IFERROR('Par Litre'!E44,0)</f>
        <v>0</v>
      </c>
      <c r="T107" s="153">
        <f>'Par Litre'!G44</f>
        <v>0.41532397583814429</v>
      </c>
      <c r="U107" s="153">
        <f>'Par Litre'!H44</f>
        <v>0.41153242516283539</v>
      </c>
      <c r="V107" s="153">
        <f>'Par Litre'!I44</f>
        <v>0.393545098387309</v>
      </c>
      <c r="W107" s="153">
        <f>'Par Litre'!J44</f>
        <v>0.40680049979609628</v>
      </c>
    </row>
    <row r="108" spans="18:23" ht="15" x14ac:dyDescent="0.25">
      <c r="R108" s="158" t="s">
        <v>262</v>
      </c>
      <c r="S108" s="159">
        <f>IFERROR('Par Litre'!E46,0)</f>
        <v>0</v>
      </c>
      <c r="T108" s="159">
        <f>'Par Litre'!G46</f>
        <v>1.2722625791452638</v>
      </c>
      <c r="U108" s="159">
        <f>'Par Litre'!H46</f>
        <v>1.2245676839937791</v>
      </c>
      <c r="V108" s="159">
        <f>'Par Litre'!I46</f>
        <v>1.1982274652441818</v>
      </c>
      <c r="W108" s="159">
        <f>'Par Litre'!J46</f>
        <v>1.231685909461075</v>
      </c>
    </row>
    <row r="110" spans="18:23" ht="18" x14ac:dyDescent="0.25">
      <c r="R110" s="725" t="s">
        <v>263</v>
      </c>
      <c r="S110" s="725"/>
      <c r="T110" s="725"/>
      <c r="U110" s="725"/>
      <c r="V110" s="725"/>
      <c r="W110" s="725"/>
    </row>
    <row r="111" spans="18:23" x14ac:dyDescent="0.2">
      <c r="S111" s="115" t="s">
        <v>264</v>
      </c>
      <c r="T111" s="115">
        <v>2019</v>
      </c>
      <c r="U111" s="115">
        <v>2020</v>
      </c>
      <c r="V111" s="115">
        <v>2021</v>
      </c>
      <c r="W111" s="115" t="s">
        <v>265</v>
      </c>
    </row>
    <row r="112" spans="18:23" ht="15" x14ac:dyDescent="0.25">
      <c r="R112" s="157" t="s">
        <v>257</v>
      </c>
      <c r="S112" s="154">
        <f>IFERROR('Par Chèvre'!E10,0)</f>
        <v>0</v>
      </c>
      <c r="T112" s="154">
        <f>'Par Chèvre'!G10</f>
        <v>403.68477080991704</v>
      </c>
      <c r="U112" s="154">
        <f>'Par Chèvre'!H10</f>
        <v>404.43424079406583</v>
      </c>
      <c r="V112" s="154">
        <f>'Par Chèvre'!I10</f>
        <v>453.25431367676009</v>
      </c>
      <c r="W112" s="154">
        <f>'Par Chèvre'!J10</f>
        <v>420.45777509358101</v>
      </c>
    </row>
    <row r="113" spans="18:23" ht="15" x14ac:dyDescent="0.25">
      <c r="R113" s="157" t="s">
        <v>258</v>
      </c>
      <c r="S113" s="154">
        <f>IFERROR(SUM('Par Chèvre'!E11:E26),0)</f>
        <v>0</v>
      </c>
      <c r="T113" s="154">
        <f>SUM('Par Chèvre'!G11:G26)</f>
        <v>236.55905288109773</v>
      </c>
      <c r="U113" s="154">
        <f>SUM('Par Chèvre'!H11:H26)</f>
        <v>212.50105128542478</v>
      </c>
      <c r="V113" s="154">
        <f>SUM('Par Chèvre'!I11:I26)</f>
        <v>216.80868659090234</v>
      </c>
      <c r="W113" s="154">
        <f>SUM('Par Chèvre'!J11:J26)</f>
        <v>221.95626358580824</v>
      </c>
    </row>
    <row r="114" spans="18:23" ht="15" x14ac:dyDescent="0.25">
      <c r="R114" s="157" t="s">
        <v>259</v>
      </c>
      <c r="S114" s="154">
        <f>IFERROR('Par Chèvre'!E33,0)</f>
        <v>0</v>
      </c>
      <c r="T114" s="154">
        <f>'Par Chèvre'!G33</f>
        <v>-16.970096538733223</v>
      </c>
      <c r="U114" s="154">
        <f>'Par Chèvre'!H33</f>
        <v>-49.945982057644592</v>
      </c>
      <c r="V114" s="154">
        <f>'Par Chèvre'!I33</f>
        <v>-54.909631619339983</v>
      </c>
      <c r="W114" s="154">
        <f>'Par Chèvre'!J33</f>
        <v>-40.608570071905937</v>
      </c>
    </row>
    <row r="115" spans="18:23" ht="15" x14ac:dyDescent="0.25">
      <c r="R115" s="157" t="s">
        <v>260</v>
      </c>
      <c r="S115" s="154">
        <f>IFERROR('Par Chèvre'!E39,0)</f>
        <v>0</v>
      </c>
      <c r="T115" s="154">
        <f>'Par Chèvre'!G39</f>
        <v>178.75976709077702</v>
      </c>
      <c r="U115" s="154">
        <f>'Par Chèvre'!H39</f>
        <v>186.6358182027252</v>
      </c>
      <c r="V115" s="154">
        <f>'Par Chèvre'!I39</f>
        <v>148.71153286459707</v>
      </c>
      <c r="W115" s="154">
        <f>'Par Chèvre'!J39</f>
        <v>171.36903938603311</v>
      </c>
    </row>
    <row r="116" spans="18:23" ht="15" x14ac:dyDescent="0.25">
      <c r="R116" s="157" t="s">
        <v>261</v>
      </c>
      <c r="S116" s="154">
        <f>IFERROR('Par Chèvre'!E44,0)</f>
        <v>0</v>
      </c>
      <c r="T116" s="154">
        <f>'Par Chèvre'!G44</f>
        <v>388.71365848015711</v>
      </c>
      <c r="U116" s="154">
        <f>'Par Chèvre'!H44</f>
        <v>381.46091859270638</v>
      </c>
      <c r="V116" s="154">
        <f>'Par Chèvre'!I44</f>
        <v>373.58254660746638</v>
      </c>
      <c r="W116" s="154">
        <f>'Par Chèvre'!J44</f>
        <v>381.25237456010996</v>
      </c>
    </row>
    <row r="117" spans="18:23" ht="15" x14ac:dyDescent="0.25">
      <c r="R117" s="158" t="s">
        <v>262</v>
      </c>
      <c r="S117" s="160">
        <f>IFERROR(SUM(S112:S116),0)</f>
        <v>0</v>
      </c>
      <c r="T117" s="161">
        <f t="shared" ref="T117:W117" si="0">SUM(T112:T116)</f>
        <v>1190.7471527232158</v>
      </c>
      <c r="U117" s="161">
        <f t="shared" si="0"/>
        <v>1135.0860468172775</v>
      </c>
      <c r="V117" s="161">
        <f t="shared" si="0"/>
        <v>1137.4474481203861</v>
      </c>
      <c r="W117" s="161">
        <f t="shared" si="0"/>
        <v>1154.4268825536265</v>
      </c>
    </row>
  </sheetData>
  <sheetProtection algorithmName="SHA-512" hashValue="tqmhE92AhGyBVSVybUa5wuFiV/0u+hJvq89KVKm83qGKP8PvTbso/cKBYIpxmOJ1flvD1nauk4OW9CEBWqb/zQ==" saltValue="m8PZ80sNhMwem2jphAcL4g==" spinCount="100000" sheet="1" selectLockedCells="1"/>
  <mergeCells count="8">
    <mergeCell ref="R88:W88"/>
    <mergeCell ref="R101:W101"/>
    <mergeCell ref="R110:W110"/>
    <mergeCell ref="R9:W9"/>
    <mergeCell ref="R24:W24"/>
    <mergeCell ref="R40:W40"/>
    <mergeCell ref="R56:W56"/>
    <mergeCell ref="R71:W71"/>
  </mergeCells>
  <conditionalFormatting sqref="R93 R90:R91">
    <cfRule type="duplicateValues" dxfId="52" priority="1"/>
  </conditionalFormatting>
  <conditionalFormatting sqref="R74:R75">
    <cfRule type="duplicateValues" dxfId="51" priority="33"/>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A3274-CC22-4FA0-97E4-CBB26A86EAD3}">
  <sheetPr>
    <tabColor theme="5" tint="9.9978637043366805E-2"/>
  </sheetPr>
  <dimension ref="B1:O27"/>
  <sheetViews>
    <sheetView showGridLines="0" workbookViewId="0">
      <selection activeCell="A18" sqref="A18"/>
    </sheetView>
  </sheetViews>
  <sheetFormatPr defaultColWidth="8.625" defaultRowHeight="12.75" x14ac:dyDescent="0.2"/>
  <cols>
    <col min="1" max="1" width="2.375" style="133" customWidth="1"/>
    <col min="2" max="2" width="8.625" style="133"/>
    <col min="3" max="15" width="10.625" style="133" customWidth="1"/>
    <col min="16" max="16384" width="8.625" style="133"/>
  </cols>
  <sheetData>
    <row r="1" spans="2:15" ht="41.45" customHeight="1" x14ac:dyDescent="0.2"/>
    <row r="2" spans="2:15" ht="16.5" x14ac:dyDescent="0.25">
      <c r="B2" s="134" t="s">
        <v>266</v>
      </c>
      <c r="L2" s="135"/>
    </row>
    <row r="3" spans="2:15" ht="15" x14ac:dyDescent="0.25">
      <c r="B3" s="133" t="s">
        <v>267</v>
      </c>
      <c r="E3" s="136"/>
      <c r="F3" s="136"/>
      <c r="G3" s="136"/>
      <c r="H3" s="136"/>
      <c r="I3" s="618"/>
      <c r="J3" s="136"/>
      <c r="K3" s="136"/>
      <c r="L3" s="137"/>
      <c r="M3" s="136"/>
    </row>
    <row r="4" spans="2:15" x14ac:dyDescent="0.2">
      <c r="B4" s="136"/>
      <c r="C4" s="136"/>
      <c r="D4" s="136"/>
      <c r="E4" s="136"/>
      <c r="F4" s="136"/>
      <c r="G4" s="136"/>
      <c r="H4" s="136"/>
      <c r="I4" s="136"/>
      <c r="J4" s="136"/>
      <c r="K4" s="136"/>
      <c r="L4" s="136"/>
      <c r="M4" s="136"/>
    </row>
    <row r="5" spans="2:15" x14ac:dyDescent="0.2">
      <c r="B5" s="138" t="s">
        <v>268</v>
      </c>
      <c r="C5" s="139"/>
      <c r="D5" s="140"/>
      <c r="E5" s="140"/>
      <c r="F5" s="140"/>
      <c r="G5" s="140"/>
      <c r="H5" s="140"/>
      <c r="I5" s="140"/>
      <c r="J5" s="140"/>
      <c r="K5" s="140"/>
      <c r="L5" s="140"/>
      <c r="M5" s="140"/>
      <c r="N5" s="140"/>
      <c r="O5" s="141"/>
    </row>
    <row r="6" spans="2:15" x14ac:dyDescent="0.2">
      <c r="B6" s="142"/>
      <c r="C6" s="142"/>
      <c r="D6" s="136"/>
      <c r="E6" s="136"/>
      <c r="F6" s="136"/>
      <c r="G6" s="136"/>
      <c r="H6" s="136"/>
      <c r="I6" s="136"/>
      <c r="J6" s="136"/>
      <c r="K6" s="136"/>
      <c r="L6" s="136"/>
      <c r="M6" s="136"/>
    </row>
    <row r="7" spans="2:15" ht="51" x14ac:dyDescent="0.2">
      <c r="B7" s="143" t="s">
        <v>269</v>
      </c>
      <c r="C7" s="144" t="s">
        <v>272</v>
      </c>
      <c r="D7" s="144" t="s">
        <v>273</v>
      </c>
      <c r="E7" s="144" t="s">
        <v>274</v>
      </c>
      <c r="F7" s="144" t="s">
        <v>275</v>
      </c>
      <c r="G7" s="144" t="s">
        <v>276</v>
      </c>
      <c r="H7" s="144" t="s">
        <v>277</v>
      </c>
      <c r="I7" s="144" t="s">
        <v>278</v>
      </c>
      <c r="J7" s="144" t="s">
        <v>279</v>
      </c>
      <c r="K7" s="144" t="s">
        <v>280</v>
      </c>
      <c r="L7" s="144" t="s">
        <v>281</v>
      </c>
      <c r="M7" s="144" t="s">
        <v>282</v>
      </c>
      <c r="N7" s="144" t="s">
        <v>284</v>
      </c>
      <c r="O7" s="144" t="s">
        <v>285</v>
      </c>
    </row>
    <row r="8" spans="2:15" x14ac:dyDescent="0.2">
      <c r="B8" s="145">
        <v>0</v>
      </c>
      <c r="C8" s="146">
        <f>ROUND(SUMIF(Immobilisations!$D$13:$D$200,"="&amp;$B8&amp;"",Immobilisations!BD$13:BD$200),0)</f>
        <v>0</v>
      </c>
      <c r="D8" s="146">
        <f>ROUND(SUMIF(Immobilisations!$D$13:$D$200,"="&amp;$B8&amp;"",Immobilisations!BE$13:BE$200),0)</f>
        <v>0</v>
      </c>
      <c r="E8" s="147">
        <f>ROUND(SUMIF(Immobilisations!$D$13:$D$200,"="&amp;$B8&amp;"",Immobilisations!BF$13:BF$200),0)</f>
        <v>0</v>
      </c>
      <c r="F8" s="146">
        <f>ROUND(SUMIF(Immobilisations!$D$13:$D$200,"="&amp;$B8&amp;"",Immobilisations!BI$13:BI$200),0)</f>
        <v>0</v>
      </c>
      <c r="G8" s="147">
        <f>ROUND(SUMIF(Immobilisations!$D$13:$D$200,"="&amp;$B8&amp;"",Immobilisations!BJ$13:BJ$200),0)</f>
        <v>0</v>
      </c>
      <c r="H8" s="146">
        <f>ROUND(SUMIF(Immobilisations!$D$13:$D$200,"="&amp;$B8&amp;"",Immobilisations!BL$13:BL$200),0)</f>
        <v>0</v>
      </c>
      <c r="I8" s="147">
        <f>ROUND(SUMIF(Immobilisations!$D$13:$D$200,"="&amp;$B8&amp;"",Immobilisations!BM$13:BM$200),0)</f>
        <v>0</v>
      </c>
      <c r="J8" s="148">
        <f>ROUND(SUMIF(Immobilisations!$D$13:$D$200,"="&amp;$B8&amp;"",Immobilisations!BN$13:BN$200),0)</f>
        <v>0</v>
      </c>
      <c r="K8" s="149">
        <f>ROUND(SUMIF(Immobilisations!$D$13:$D$200,"="&amp;$B8&amp;"",Immobilisations!BO$13:BO$200),0)</f>
        <v>0</v>
      </c>
      <c r="L8" s="149">
        <f>ROUND(SUMIF(Immobilisations!$D$13:$D$200,"="&amp;$B8&amp;"",Immobilisations!BP$13:BP$200),0)</f>
        <v>0</v>
      </c>
      <c r="M8" s="149">
        <f>ROUND(SUMIF(Immobilisations!$D$13:$D$200,"="&amp;$B8&amp;"",Immobilisations!BQ$13:BQ$200),0)</f>
        <v>0</v>
      </c>
      <c r="N8" s="149">
        <f>L8+M8</f>
        <v>0</v>
      </c>
      <c r="O8" s="149">
        <f>AVERAGE(M8:N8)</f>
        <v>0</v>
      </c>
    </row>
    <row r="9" spans="2:15" x14ac:dyDescent="0.2">
      <c r="B9" s="145">
        <v>6</v>
      </c>
      <c r="C9" s="146">
        <f>ROUND(SUMIF(Immobilisations!$D$13:$D$200,"="&amp;$B9&amp;"",Immobilisations!BD$13:BD$200),0)</f>
        <v>0</v>
      </c>
      <c r="D9" s="146">
        <f>ROUND(SUMIF(Immobilisations!$D$13:$D$200,"="&amp;$B9&amp;"",Immobilisations!BE$13:BE$200),0)</f>
        <v>0</v>
      </c>
      <c r="E9" s="147">
        <f>ROUND(SUMIF(Immobilisations!$D$13:$D$200,"="&amp;$B9&amp;"",Immobilisations!BF$13:BF$200),0)</f>
        <v>0</v>
      </c>
      <c r="F9" s="146">
        <f>ROUND(SUMIF(Immobilisations!$D$13:$D$200,"="&amp;$B9&amp;"",Immobilisations!BI$13:BI$200),0)</f>
        <v>0</v>
      </c>
      <c r="G9" s="147">
        <f>ROUND(SUMIF(Immobilisations!$D$13:$D$200,"="&amp;$B9&amp;"",Immobilisations!BJ$13:BJ$200),0)</f>
        <v>0</v>
      </c>
      <c r="H9" s="146">
        <f>ROUND(SUMIF(Immobilisations!$D$13:$D$200,"="&amp;$B9&amp;"",Immobilisations!BL$13:BL$200),0)</f>
        <v>0</v>
      </c>
      <c r="I9" s="147">
        <f>ROUND(SUMIF(Immobilisations!$D$13:$D$200,"="&amp;$B9&amp;"",Immobilisations!BM$13:BM$200),0)</f>
        <v>0</v>
      </c>
      <c r="J9" s="149">
        <f>ROUND(SUMIF(Immobilisations!$D$13:$D$200,"="&amp;$B9&amp;"",Immobilisations!BN$13:BN$200),0)</f>
        <v>0</v>
      </c>
      <c r="K9" s="149">
        <f>ROUND(SUMIF(Immobilisations!$D$13:$D$200,"="&amp;$B9&amp;"",Immobilisations!BO$13:BO$200),0)</f>
        <v>0</v>
      </c>
      <c r="L9" s="149">
        <f>ROUND(SUMIF(Immobilisations!$D$13:$D$200,"="&amp;$B9&amp;"",Immobilisations!BP$13:BP$200),0)</f>
        <v>0</v>
      </c>
      <c r="M9" s="149">
        <f>ROUND(SUMIF(Immobilisations!$D$13:$D$200,"="&amp;$B9&amp;"",Immobilisations!BQ$13:BQ$200),0)</f>
        <v>0</v>
      </c>
      <c r="N9" s="149">
        <f t="shared" ref="N9:N14" si="0">L9+M9</f>
        <v>0</v>
      </c>
      <c r="O9" s="149">
        <f t="shared" ref="O9:O14" si="1">AVERAGE(M9:N9)</f>
        <v>0</v>
      </c>
    </row>
    <row r="10" spans="2:15" x14ac:dyDescent="0.2">
      <c r="B10" s="145">
        <v>7</v>
      </c>
      <c r="C10" s="146">
        <f>ROUND(SUMIF(Immobilisations!$D$13:$D$200,"="&amp;$B10&amp;"",Immobilisations!BD$13:BD$200),0)</f>
        <v>0</v>
      </c>
      <c r="D10" s="146">
        <f>ROUND(SUMIF(Immobilisations!$D$13:$D$200,"="&amp;$B10&amp;"",Immobilisations!BE$13:BE$200),0)</f>
        <v>0</v>
      </c>
      <c r="E10" s="147">
        <f>ROUND(SUMIF(Immobilisations!$D$13:$D$200,"="&amp;$B10&amp;"",Immobilisations!BF$13:BF$200),0)</f>
        <v>0</v>
      </c>
      <c r="F10" s="146">
        <f>ROUND(SUMIF(Immobilisations!$D$13:$D$200,"="&amp;$B10&amp;"",Immobilisations!BI$13:BI$200),0)</f>
        <v>0</v>
      </c>
      <c r="G10" s="147">
        <f>ROUND(SUMIF(Immobilisations!$D$13:$D$200,"="&amp;$B10&amp;"",Immobilisations!BJ$13:BJ$200),0)</f>
        <v>0</v>
      </c>
      <c r="H10" s="146">
        <f>ROUND(SUMIF(Immobilisations!$D$13:$D$200,"="&amp;$B10&amp;"",Immobilisations!BL$13:BL$200),0)</f>
        <v>0</v>
      </c>
      <c r="I10" s="147">
        <f>ROUND(SUMIF(Immobilisations!$D$13:$D$200,"="&amp;$B10&amp;"",Immobilisations!BM$13:BM$200),0)</f>
        <v>0</v>
      </c>
      <c r="J10" s="149">
        <f>ROUND(SUMIF(Immobilisations!$D$13:$D$200,"="&amp;$B10&amp;"",Immobilisations!BN$13:BN$200),0)</f>
        <v>0</v>
      </c>
      <c r="K10" s="149">
        <f>ROUND(SUMIF(Immobilisations!$D$13:$D$200,"="&amp;$B10&amp;"",Immobilisations!BO$13:BO$200),0)</f>
        <v>0</v>
      </c>
      <c r="L10" s="149">
        <f>ROUND(SUMIF(Immobilisations!$D$13:$D$200,"="&amp;$B10&amp;"",Immobilisations!BP$13:BP$200),0)</f>
        <v>0</v>
      </c>
      <c r="M10" s="149">
        <f>ROUND(SUMIF(Immobilisations!$D$13:$D$200,"="&amp;$B10&amp;"",Immobilisations!BQ$13:BQ$200),0)</f>
        <v>0</v>
      </c>
      <c r="N10" s="149">
        <f t="shared" si="0"/>
        <v>0</v>
      </c>
      <c r="O10" s="149">
        <f t="shared" si="1"/>
        <v>0</v>
      </c>
    </row>
    <row r="11" spans="2:15" x14ac:dyDescent="0.2">
      <c r="B11" s="145">
        <v>8</v>
      </c>
      <c r="C11" s="146">
        <f>ROUND(SUMIF(Immobilisations!$D$13:$D$200,"="&amp;$B11&amp;"",Immobilisations!BD$13:BD$200),0)</f>
        <v>0</v>
      </c>
      <c r="D11" s="146">
        <f>ROUND(SUMIF(Immobilisations!$D$13:$D$200,"="&amp;$B11&amp;"",Immobilisations!BE$13:BE$200),0)</f>
        <v>0</v>
      </c>
      <c r="E11" s="147">
        <f>ROUND(SUMIF(Immobilisations!$D$13:$D$200,"="&amp;$B11&amp;"",Immobilisations!BF$13:BF$200),0)</f>
        <v>0</v>
      </c>
      <c r="F11" s="146">
        <f>ROUND(SUMIF(Immobilisations!$D$13:$D$200,"="&amp;$B11&amp;"",Immobilisations!BI$13:BI$200),0)</f>
        <v>0</v>
      </c>
      <c r="G11" s="147">
        <f>ROUND(SUMIF(Immobilisations!$D$13:$D$200,"="&amp;$B11&amp;"",Immobilisations!BJ$13:BJ$200),0)</f>
        <v>0</v>
      </c>
      <c r="H11" s="146">
        <f>ROUND(SUMIF(Immobilisations!$D$13:$D$200,"="&amp;$B11&amp;"",Immobilisations!BL$13:BL$200),0)</f>
        <v>0</v>
      </c>
      <c r="I11" s="147">
        <f>ROUND(SUMIF(Immobilisations!$D$13:$D$200,"="&amp;$B11&amp;"",Immobilisations!BM$13:BM$200),0)</f>
        <v>0</v>
      </c>
      <c r="J11" s="149">
        <f>ROUND(SUMIF(Immobilisations!$D$13:$D$200,"="&amp;$B11&amp;"",Immobilisations!BN$13:BN$200),0)</f>
        <v>0</v>
      </c>
      <c r="K11" s="149">
        <f>ROUND(SUMIF(Immobilisations!$D$13:$D$200,"="&amp;$B11&amp;"",Immobilisations!BO$13:BO$200),0)</f>
        <v>0</v>
      </c>
      <c r="L11" s="149">
        <f>ROUND(SUMIF(Immobilisations!$D$13:$D$200,"="&amp;$B11&amp;"",Immobilisations!BP$13:BP$200),0)</f>
        <v>0</v>
      </c>
      <c r="M11" s="149">
        <f>ROUND(SUMIF(Immobilisations!$D$13:$D$200,"="&amp;$B11&amp;"",Immobilisations!BQ$13:BQ$200),0)</f>
        <v>0</v>
      </c>
      <c r="N11" s="149">
        <f t="shared" si="0"/>
        <v>0</v>
      </c>
      <c r="O11" s="149">
        <f t="shared" si="1"/>
        <v>0</v>
      </c>
    </row>
    <row r="12" spans="2:15" x14ac:dyDescent="0.2">
      <c r="B12" s="145">
        <v>9</v>
      </c>
      <c r="C12" s="146">
        <f>ROUND(SUMIF(Immobilisations!$D$13:$D$200,"="&amp;$B12&amp;"",Immobilisations!BD$13:BD$200),0)</f>
        <v>0</v>
      </c>
      <c r="D12" s="146">
        <f>ROUND(SUMIF(Immobilisations!$D$13:$D$200,"="&amp;$B12&amp;"",Immobilisations!BE$13:BE$200),0)</f>
        <v>0</v>
      </c>
      <c r="E12" s="147">
        <f>ROUND(SUMIF(Immobilisations!$D$13:$D$200,"="&amp;$B12&amp;"",Immobilisations!BF$13:BF$200),0)</f>
        <v>0</v>
      </c>
      <c r="F12" s="146">
        <f>ROUND(SUMIF(Immobilisations!$D$13:$D$200,"="&amp;$B12&amp;"",Immobilisations!BI$13:BI$200),0)</f>
        <v>0</v>
      </c>
      <c r="G12" s="147">
        <f>ROUND(SUMIF(Immobilisations!$D$13:$D$200,"="&amp;$B12&amp;"",Immobilisations!BJ$13:BJ$200),0)</f>
        <v>0</v>
      </c>
      <c r="H12" s="146">
        <f>ROUND(SUMIF(Immobilisations!$D$13:$D$200,"="&amp;$B12&amp;"",Immobilisations!BL$13:BL$200),0)</f>
        <v>0</v>
      </c>
      <c r="I12" s="147">
        <f>ROUND(SUMIF(Immobilisations!$D$13:$D$200,"="&amp;$B12&amp;"",Immobilisations!BM$13:BM$200),0)</f>
        <v>0</v>
      </c>
      <c r="J12" s="149">
        <f>ROUND(SUMIF(Immobilisations!$D$13:$D$200,"="&amp;$B12&amp;"",Immobilisations!BN$13:BN$200),0)</f>
        <v>0</v>
      </c>
      <c r="K12" s="149">
        <f>ROUND(SUMIF(Immobilisations!$D$13:$D$200,"="&amp;$B12&amp;"",Immobilisations!BO$13:BO$200),0)</f>
        <v>0</v>
      </c>
      <c r="L12" s="149">
        <f>ROUND(SUMIF(Immobilisations!$D$13:$D$200,"="&amp;$B12&amp;"",Immobilisations!BP$13:BP$200),0)</f>
        <v>0</v>
      </c>
      <c r="M12" s="149">
        <f>ROUND(SUMIF(Immobilisations!$D$13:$D$200,"="&amp;$B12&amp;"",Immobilisations!BQ$13:BQ$200),0)</f>
        <v>0</v>
      </c>
      <c r="N12" s="149">
        <f t="shared" si="0"/>
        <v>0</v>
      </c>
      <c r="O12" s="149">
        <f t="shared" si="1"/>
        <v>0</v>
      </c>
    </row>
    <row r="13" spans="2:15" x14ac:dyDescent="0.2">
      <c r="B13" s="145">
        <v>10</v>
      </c>
      <c r="C13" s="146">
        <f>ROUND(SUMIF(Immobilisations!$D$13:$D$200,"="&amp;$B13&amp;"",Immobilisations!BD$13:BD$200),0)</f>
        <v>0</v>
      </c>
      <c r="D13" s="146">
        <f>ROUND(SUMIF(Immobilisations!$D$13:$D$200,"="&amp;$B13&amp;"",Immobilisations!BE$13:BE$200),0)</f>
        <v>0</v>
      </c>
      <c r="E13" s="147">
        <f>ROUND(SUMIF(Immobilisations!$D$13:$D$200,"="&amp;$B13&amp;"",Immobilisations!BF$13:BF$200),0)</f>
        <v>0</v>
      </c>
      <c r="F13" s="146">
        <f>ROUND(SUMIF(Immobilisations!$D$13:$D$200,"="&amp;$B13&amp;"",Immobilisations!BI$13:BI$200),0)</f>
        <v>0</v>
      </c>
      <c r="G13" s="147">
        <f>ROUND(SUMIF(Immobilisations!$D$13:$D$200,"="&amp;$B13&amp;"",Immobilisations!BJ$13:BJ$200),0)</f>
        <v>0</v>
      </c>
      <c r="H13" s="146">
        <f>ROUND(SUMIF(Immobilisations!$D$13:$D$200,"="&amp;$B13&amp;"",Immobilisations!BL$13:BL$200),0)</f>
        <v>0</v>
      </c>
      <c r="I13" s="147">
        <f>ROUND(SUMIF(Immobilisations!$D$13:$D$200,"="&amp;$B13&amp;"",Immobilisations!BM$13:BM$200),0)</f>
        <v>0</v>
      </c>
      <c r="J13" s="149">
        <f>ROUND(SUMIF(Immobilisations!$D$13:$D$200,"="&amp;$B13&amp;"",Immobilisations!BN$13:BN$200),0)</f>
        <v>0</v>
      </c>
      <c r="K13" s="149">
        <f>ROUND(SUMIF(Immobilisations!$D$13:$D$200,"="&amp;$B13&amp;"",Immobilisations!BO$13:BO$200),0)</f>
        <v>0</v>
      </c>
      <c r="L13" s="149">
        <f>ROUND(SUMIF(Immobilisations!$D$13:$D$200,"="&amp;$B13&amp;"",Immobilisations!BP$13:BP$200),0)</f>
        <v>0</v>
      </c>
      <c r="M13" s="149">
        <f>ROUND(SUMIF(Immobilisations!$D$13:$D$200,"="&amp;$B13&amp;"",Immobilisations!BQ$13:BQ$200),0)</f>
        <v>0</v>
      </c>
      <c r="N13" s="149">
        <f t="shared" si="0"/>
        <v>0</v>
      </c>
      <c r="O13" s="149">
        <f t="shared" si="1"/>
        <v>0</v>
      </c>
    </row>
    <row r="14" spans="2:15" x14ac:dyDescent="0.2">
      <c r="B14" s="145">
        <v>11</v>
      </c>
      <c r="C14" s="146">
        <f>ROUND(SUMIF(Immobilisations!$D$13:$D$200,"="&amp;$B14&amp;"",Immobilisations!BD$13:BD$200),0)</f>
        <v>0</v>
      </c>
      <c r="D14" s="146">
        <f>ROUND(SUMIF(Immobilisations!$D$13:$D$200,"="&amp;$B14&amp;"",Immobilisations!BE$13:BE$200),0)</f>
        <v>0</v>
      </c>
      <c r="E14" s="147">
        <f>ROUND(SUMIF(Immobilisations!$D$13:$D$200,"="&amp;$B14&amp;"",Immobilisations!BF$13:BF$200),0)</f>
        <v>0</v>
      </c>
      <c r="F14" s="146">
        <f>ROUND(SUMIF(Immobilisations!$D$13:$D$200,"="&amp;$B14&amp;"",Immobilisations!BI$13:BI$200),0)</f>
        <v>0</v>
      </c>
      <c r="G14" s="147">
        <f>ROUND(SUMIF(Immobilisations!$D$13:$D$200,"="&amp;$B14&amp;"",Immobilisations!BJ$13:BJ$200),0)</f>
        <v>0</v>
      </c>
      <c r="H14" s="146">
        <f>ROUND(SUMIF(Immobilisations!$D$13:$D$200,"="&amp;$B14&amp;"",Immobilisations!BL$13:BL$200),0)</f>
        <v>0</v>
      </c>
      <c r="I14" s="147">
        <f>ROUND(SUMIF(Immobilisations!$D$13:$D$200,"="&amp;$B14&amp;"",Immobilisations!BM$13:BM$200),0)</f>
        <v>0</v>
      </c>
      <c r="J14" s="149">
        <f>ROUND(SUMIF(Immobilisations!$D$13:$D$200,"="&amp;$B14&amp;"",Immobilisations!BN$13:BN$200),0)</f>
        <v>0</v>
      </c>
      <c r="K14" s="149">
        <f>ROUND(SUMIF(Immobilisations!$D$13:$D$200,"="&amp;$B14&amp;"",Immobilisations!BO$13:BO$200),0)</f>
        <v>0</v>
      </c>
      <c r="L14" s="149">
        <f>ROUND(SUMIF(Immobilisations!$D$13:$D$200,"="&amp;$B14&amp;"",Immobilisations!BP$13:BP$200),0)</f>
        <v>0</v>
      </c>
      <c r="M14" s="149">
        <f>ROUND(SUMIF(Immobilisations!$D$13:$D$200,"="&amp;$B14&amp;"",Immobilisations!BQ$13:BQ$200),0)</f>
        <v>0</v>
      </c>
      <c r="N14" s="149">
        <f t="shared" si="0"/>
        <v>0</v>
      </c>
      <c r="O14" s="149">
        <f t="shared" si="1"/>
        <v>0</v>
      </c>
    </row>
    <row r="15" spans="2:15" x14ac:dyDescent="0.2">
      <c r="B15" s="150" t="s">
        <v>270</v>
      </c>
      <c r="C15" s="151">
        <f>SUM(C8:C14)</f>
        <v>0</v>
      </c>
      <c r="D15" s="151">
        <f t="shared" ref="D15:O15" si="2">SUM(D8:D14)</f>
        <v>0</v>
      </c>
      <c r="E15" s="151">
        <f t="shared" si="2"/>
        <v>0</v>
      </c>
      <c r="F15" s="151">
        <f t="shared" si="2"/>
        <v>0</v>
      </c>
      <c r="G15" s="151">
        <f t="shared" si="2"/>
        <v>0</v>
      </c>
      <c r="H15" s="151">
        <f t="shared" si="2"/>
        <v>0</v>
      </c>
      <c r="I15" s="151">
        <f t="shared" si="2"/>
        <v>0</v>
      </c>
      <c r="J15" s="151">
        <f t="shared" si="2"/>
        <v>0</v>
      </c>
      <c r="K15" s="151">
        <f t="shared" si="2"/>
        <v>0</v>
      </c>
      <c r="L15" s="151">
        <f t="shared" si="2"/>
        <v>0</v>
      </c>
      <c r="M15" s="151">
        <f t="shared" si="2"/>
        <v>0</v>
      </c>
      <c r="N15" s="151">
        <f t="shared" si="2"/>
        <v>0</v>
      </c>
      <c r="O15" s="151">
        <f t="shared" si="2"/>
        <v>0</v>
      </c>
    </row>
    <row r="16" spans="2:15" x14ac:dyDescent="0.2">
      <c r="B16" s="136"/>
      <c r="C16" s="136"/>
      <c r="D16" s="136"/>
      <c r="E16" s="136"/>
      <c r="F16" s="136"/>
      <c r="G16" s="136"/>
      <c r="H16" s="136"/>
      <c r="I16" s="136"/>
      <c r="J16" s="136"/>
      <c r="K16" s="136"/>
      <c r="L16" s="136"/>
      <c r="M16" s="136"/>
      <c r="N16" s="136"/>
      <c r="O16" s="136"/>
    </row>
    <row r="17" spans="2:15" x14ac:dyDescent="0.2">
      <c r="B17" s="138" t="s">
        <v>271</v>
      </c>
      <c r="C17" s="139"/>
      <c r="D17" s="140"/>
      <c r="E17" s="140"/>
      <c r="F17" s="140"/>
      <c r="G17" s="140"/>
      <c r="H17" s="140"/>
      <c r="I17" s="140"/>
      <c r="J17" s="140"/>
      <c r="K17" s="140"/>
      <c r="L17" s="140"/>
      <c r="M17" s="140"/>
      <c r="N17" s="140"/>
      <c r="O17" s="141"/>
    </row>
    <row r="18" spans="2:15" x14ac:dyDescent="0.2">
      <c r="B18" s="152"/>
      <c r="C18" s="152"/>
      <c r="D18" s="136"/>
      <c r="E18" s="136"/>
      <c r="F18" s="136"/>
      <c r="G18" s="136"/>
      <c r="H18" s="136"/>
      <c r="I18" s="136"/>
      <c r="J18" s="136"/>
      <c r="K18" s="136"/>
      <c r="L18" s="136"/>
      <c r="M18" s="136"/>
      <c r="N18" s="136"/>
      <c r="O18" s="136"/>
    </row>
    <row r="19" spans="2:15" ht="51" x14ac:dyDescent="0.2">
      <c r="B19" s="143" t="s">
        <v>269</v>
      </c>
      <c r="C19" s="144" t="s">
        <v>272</v>
      </c>
      <c r="D19" s="144" t="s">
        <v>273</v>
      </c>
      <c r="E19" s="144" t="s">
        <v>274</v>
      </c>
      <c r="F19" s="144" t="s">
        <v>275</v>
      </c>
      <c r="G19" s="144" t="s">
        <v>276</v>
      </c>
      <c r="H19" s="144" t="s">
        <v>277</v>
      </c>
      <c r="I19" s="144" t="s">
        <v>278</v>
      </c>
      <c r="J19" s="144" t="s">
        <v>279</v>
      </c>
      <c r="K19" s="144" t="s">
        <v>280</v>
      </c>
      <c r="L19" s="144" t="s">
        <v>281</v>
      </c>
      <c r="M19" s="144" t="s">
        <v>283</v>
      </c>
      <c r="N19" s="144" t="s">
        <v>284</v>
      </c>
      <c r="O19" s="144" t="s">
        <v>285</v>
      </c>
    </row>
    <row r="20" spans="2:15" x14ac:dyDescent="0.2">
      <c r="B20" s="145">
        <v>0</v>
      </c>
      <c r="C20" s="146">
        <f>ROUND(SUMIF(Immobilisations!$D$13:$D$200,"="&amp;$B20&amp;"",Immobilisations!BD$13:BD$200),0)</f>
        <v>0</v>
      </c>
      <c r="D20" s="146">
        <f>ROUND(SUMIF(Immobilisations!$D$13:$D$200,"="&amp;$B20&amp;"",Immobilisations!BE$13:BE$200),0)</f>
        <v>0</v>
      </c>
      <c r="E20" s="147">
        <f>ROUND(SUMIF(Immobilisations!$D$13:$D$200,"="&amp;$B20&amp;"",Immobilisations!BF$13:BF$200),0)</f>
        <v>0</v>
      </c>
      <c r="F20" s="146">
        <f>ROUND(SUMIF(Immobilisations!$D$13:$D$200,"="&amp;$B20&amp;"",Immobilisations!BT$13:BT$200),0)</f>
        <v>0</v>
      </c>
      <c r="G20" s="147">
        <f>ROUND(SUMIF(Immobilisations!$D$13:$D$200,"="&amp;$B20&amp;"",Immobilisations!BU$13:BU$200),0)</f>
        <v>0</v>
      </c>
      <c r="H20" s="146">
        <f>ROUND(SUMIF(Immobilisations!$D$13:$D$200,"="&amp;$B20&amp;"",Immobilisations!BW$13:BW$200),0)</f>
        <v>0</v>
      </c>
      <c r="I20" s="147">
        <f>ROUND(SUMIF(Immobilisations!$D$13:$D$200,"="&amp;$B20&amp;"",Immobilisations!BX$13:BX$200),0)</f>
        <v>0</v>
      </c>
      <c r="J20" s="148">
        <f>ROUND(SUMIF(Immobilisations!$D$13:$D$200,"="&amp;$B20&amp;"",Immobilisations!BY$13:BY$200),0)</f>
        <v>0</v>
      </c>
      <c r="K20" s="149">
        <f>ROUND(SUMIF(Immobilisations!$D$13:$D$200,"="&amp;$B20&amp;"",Immobilisations!BZ$13:BZ$200),0)</f>
        <v>0</v>
      </c>
      <c r="L20" s="149">
        <f>ROUND(SUMIF(Immobilisations!$D$13:$D$200,"="&amp;$B20&amp;"",Immobilisations!CA$13:CA$200),0)</f>
        <v>0</v>
      </c>
      <c r="M20" s="149">
        <f>ROUND(SUMIF(Immobilisations!$D$13:$D$200,"="&amp;$B20&amp;"",Immobilisations!CB$13:CB$200),0)</f>
        <v>0</v>
      </c>
      <c r="N20" s="149">
        <f>L20+M20</f>
        <v>0</v>
      </c>
      <c r="O20" s="149">
        <f>AVERAGE(M20:N20)</f>
        <v>0</v>
      </c>
    </row>
    <row r="21" spans="2:15" x14ac:dyDescent="0.2">
      <c r="B21" s="145">
        <v>6</v>
      </c>
      <c r="C21" s="146">
        <f>ROUND(SUMIF(Immobilisations!$D$13:$D$200,"="&amp;$B21&amp;"",Immobilisations!BD$13:BD$200),0)</f>
        <v>0</v>
      </c>
      <c r="D21" s="146">
        <f>ROUND(SUMIF(Immobilisations!$D$13:$D$200,"="&amp;$B21&amp;"",Immobilisations!BE$13:BE$200),0)</f>
        <v>0</v>
      </c>
      <c r="E21" s="147">
        <f>ROUND(SUMIF(Immobilisations!$D$13:$D$200,"="&amp;$B21&amp;"",Immobilisations!BF$13:BF$200),0)</f>
        <v>0</v>
      </c>
      <c r="F21" s="146">
        <f>ROUND(SUMIF(Immobilisations!$D$13:$D$200,"="&amp;$B21&amp;"",Immobilisations!BT$13:BT$200),0)</f>
        <v>0</v>
      </c>
      <c r="G21" s="147">
        <f>ROUND(SUMIF(Immobilisations!$D$13:$D$200,"="&amp;$B21&amp;"",Immobilisations!BU$13:BU$200),0)</f>
        <v>0</v>
      </c>
      <c r="H21" s="146">
        <f>ROUND(SUMIF(Immobilisations!$D$13:$D$200,"="&amp;$B21&amp;"",Immobilisations!BW$13:BW$200),0)</f>
        <v>0</v>
      </c>
      <c r="I21" s="147">
        <f>ROUND(SUMIF(Immobilisations!$D$13:$D$200,"="&amp;$B21&amp;"",Immobilisations!BX$13:BX$200),0)</f>
        <v>0</v>
      </c>
      <c r="J21" s="149">
        <f>ROUND(SUMIF(Immobilisations!$D$13:$D$200,"="&amp;$B21&amp;"",Immobilisations!BY$13:BY$200),0)</f>
        <v>0</v>
      </c>
      <c r="K21" s="149">
        <f>ROUND(SUMIF(Immobilisations!$D$13:$D$200,"="&amp;$B21&amp;"",Immobilisations!BZ$13:BZ$200),0)</f>
        <v>0</v>
      </c>
      <c r="L21" s="149">
        <f>ROUND(SUMIF(Immobilisations!$D$13:$D$200,"="&amp;$B21&amp;"",Immobilisations!CA$13:CA$200),0)</f>
        <v>0</v>
      </c>
      <c r="M21" s="149">
        <f>ROUND(SUMIF(Immobilisations!$D$13:$D$200,"="&amp;$B21&amp;"",Immobilisations!CB$13:CB$200),0)</f>
        <v>0</v>
      </c>
      <c r="N21" s="149">
        <f t="shared" ref="N21:N26" si="3">L21+M21</f>
        <v>0</v>
      </c>
      <c r="O21" s="149">
        <f t="shared" ref="O21:O26" si="4">AVERAGE(M21:N21)</f>
        <v>0</v>
      </c>
    </row>
    <row r="22" spans="2:15" x14ac:dyDescent="0.2">
      <c r="B22" s="145">
        <v>7</v>
      </c>
      <c r="C22" s="146">
        <f>ROUND(SUMIF(Immobilisations!$D$13:$D$200,"="&amp;$B22&amp;"",Immobilisations!BD$13:BD$200),0)</f>
        <v>0</v>
      </c>
      <c r="D22" s="146">
        <f>ROUND(SUMIF(Immobilisations!$D$13:$D$200,"="&amp;$B22&amp;"",Immobilisations!BE$13:BE$200),0)</f>
        <v>0</v>
      </c>
      <c r="E22" s="147">
        <f>ROUND(SUMIF(Immobilisations!$D$13:$D$200,"="&amp;$B22&amp;"",Immobilisations!BF$13:BF$200),0)</f>
        <v>0</v>
      </c>
      <c r="F22" s="146">
        <f>ROUND(SUMIF(Immobilisations!$D$13:$D$200,"="&amp;$B22&amp;"",Immobilisations!BT$13:BT$200),0)</f>
        <v>0</v>
      </c>
      <c r="G22" s="147">
        <f>ROUND(SUMIF(Immobilisations!$D$13:$D$200,"="&amp;$B22&amp;"",Immobilisations!BU$13:BU$200),0)</f>
        <v>0</v>
      </c>
      <c r="H22" s="146">
        <f>ROUND(SUMIF(Immobilisations!$D$13:$D$200,"="&amp;$B22&amp;"",Immobilisations!BW$13:BW$200),0)</f>
        <v>0</v>
      </c>
      <c r="I22" s="147">
        <f>ROUND(SUMIF(Immobilisations!$D$13:$D$200,"="&amp;$B22&amp;"",Immobilisations!BX$13:BX$200),0)</f>
        <v>0</v>
      </c>
      <c r="J22" s="149">
        <f>ROUND(SUMIF(Immobilisations!$D$13:$D$200,"="&amp;$B22&amp;"",Immobilisations!BY$13:BY$200),0)</f>
        <v>0</v>
      </c>
      <c r="K22" s="149">
        <f>ROUND(SUMIF(Immobilisations!$D$13:$D$200,"="&amp;$B22&amp;"",Immobilisations!BZ$13:BZ$200),0)</f>
        <v>0</v>
      </c>
      <c r="L22" s="149">
        <f>ROUND(SUMIF(Immobilisations!$D$13:$D$200,"="&amp;$B22&amp;"",Immobilisations!CA$13:CA$200),0)</f>
        <v>0</v>
      </c>
      <c r="M22" s="149">
        <f>ROUND(SUMIF(Immobilisations!$D$13:$D$200,"="&amp;$B22&amp;"",Immobilisations!CB$13:CB$200),0)</f>
        <v>0</v>
      </c>
      <c r="N22" s="149">
        <f t="shared" si="3"/>
        <v>0</v>
      </c>
      <c r="O22" s="149">
        <f t="shared" si="4"/>
        <v>0</v>
      </c>
    </row>
    <row r="23" spans="2:15" x14ac:dyDescent="0.2">
      <c r="B23" s="145">
        <v>8</v>
      </c>
      <c r="C23" s="146">
        <f>ROUND(SUMIF(Immobilisations!$D$13:$D$200,"="&amp;$B23&amp;"",Immobilisations!BD$13:BD$200),0)</f>
        <v>0</v>
      </c>
      <c r="D23" s="146">
        <f>ROUND(SUMIF(Immobilisations!$D$13:$D$200,"="&amp;$B23&amp;"",Immobilisations!BE$13:BE$200),0)</f>
        <v>0</v>
      </c>
      <c r="E23" s="147">
        <f>ROUND(SUMIF(Immobilisations!$D$13:$D$200,"="&amp;$B23&amp;"",Immobilisations!BF$13:BF$200),0)</f>
        <v>0</v>
      </c>
      <c r="F23" s="146">
        <f>ROUND(SUMIF(Immobilisations!$D$13:$D$200,"="&amp;$B23&amp;"",Immobilisations!BT$13:BT$200),0)</f>
        <v>0</v>
      </c>
      <c r="G23" s="147">
        <f>ROUND(SUMIF(Immobilisations!$D$13:$D$200,"="&amp;$B23&amp;"",Immobilisations!BU$13:BU$200),0)</f>
        <v>0</v>
      </c>
      <c r="H23" s="146">
        <f>ROUND(SUMIF(Immobilisations!$D$13:$D$200,"="&amp;$B23&amp;"",Immobilisations!BW$13:BW$200),0)</f>
        <v>0</v>
      </c>
      <c r="I23" s="147">
        <f>ROUND(SUMIF(Immobilisations!$D$13:$D$200,"="&amp;$B23&amp;"",Immobilisations!BX$13:BX$200),0)</f>
        <v>0</v>
      </c>
      <c r="J23" s="149">
        <f>ROUND(SUMIF(Immobilisations!$D$13:$D$200,"="&amp;$B23&amp;"",Immobilisations!BY$13:BY$200),0)</f>
        <v>0</v>
      </c>
      <c r="K23" s="149">
        <f>ROUND(SUMIF(Immobilisations!$D$13:$D$200,"="&amp;$B23&amp;"",Immobilisations!BZ$13:BZ$200),0)</f>
        <v>0</v>
      </c>
      <c r="L23" s="149">
        <f>ROUND(SUMIF(Immobilisations!$D$13:$D$200,"="&amp;$B23&amp;"",Immobilisations!CA$13:CA$200),0)</f>
        <v>0</v>
      </c>
      <c r="M23" s="149">
        <f>ROUND(SUMIF(Immobilisations!$D$13:$D$200,"="&amp;$B23&amp;"",Immobilisations!CB$13:CB$200),0)</f>
        <v>0</v>
      </c>
      <c r="N23" s="149">
        <f t="shared" si="3"/>
        <v>0</v>
      </c>
      <c r="O23" s="149">
        <f t="shared" si="4"/>
        <v>0</v>
      </c>
    </row>
    <row r="24" spans="2:15" x14ac:dyDescent="0.2">
      <c r="B24" s="145">
        <v>9</v>
      </c>
      <c r="C24" s="146">
        <f>ROUND(SUMIF(Immobilisations!$D$13:$D$200,"="&amp;$B24&amp;"",Immobilisations!BD$13:BD$200),0)</f>
        <v>0</v>
      </c>
      <c r="D24" s="146">
        <f>ROUND(SUMIF(Immobilisations!$D$13:$D$200,"="&amp;$B24&amp;"",Immobilisations!BE$13:BE$200),0)</f>
        <v>0</v>
      </c>
      <c r="E24" s="147">
        <f>ROUND(SUMIF(Immobilisations!$D$13:$D$200,"="&amp;$B24&amp;"",Immobilisations!BF$13:BF$200),0)</f>
        <v>0</v>
      </c>
      <c r="F24" s="146">
        <f>ROUND(SUMIF(Immobilisations!$D$13:$D$200,"="&amp;$B24&amp;"",Immobilisations!BT$13:BT$200),0)</f>
        <v>0</v>
      </c>
      <c r="G24" s="147">
        <f>ROUND(SUMIF(Immobilisations!$D$13:$D$200,"="&amp;$B24&amp;"",Immobilisations!BU$13:BU$200),0)</f>
        <v>0</v>
      </c>
      <c r="H24" s="146">
        <f>ROUND(SUMIF(Immobilisations!$D$13:$D$200,"="&amp;$B24&amp;"",Immobilisations!BW$13:BW$200),0)</f>
        <v>0</v>
      </c>
      <c r="I24" s="147">
        <f>ROUND(SUMIF(Immobilisations!$D$13:$D$200,"="&amp;$B24&amp;"",Immobilisations!BX$13:BX$200),0)</f>
        <v>0</v>
      </c>
      <c r="J24" s="149">
        <f>ROUND(SUMIF(Immobilisations!$D$13:$D$200,"="&amp;$B24&amp;"",Immobilisations!BY$13:BY$200),0)</f>
        <v>0</v>
      </c>
      <c r="K24" s="149">
        <f>ROUND(SUMIF(Immobilisations!$D$13:$D$200,"="&amp;$B24&amp;"",Immobilisations!BZ$13:BZ$200),0)</f>
        <v>0</v>
      </c>
      <c r="L24" s="149">
        <f>ROUND(SUMIF(Immobilisations!$D$13:$D$200,"="&amp;$B24&amp;"",Immobilisations!CA$13:CA$200),0)</f>
        <v>0</v>
      </c>
      <c r="M24" s="149">
        <f>ROUND(SUMIF(Immobilisations!$D$13:$D$200,"="&amp;$B24&amp;"",Immobilisations!CB$13:CB$200),0)</f>
        <v>0</v>
      </c>
      <c r="N24" s="149">
        <f t="shared" si="3"/>
        <v>0</v>
      </c>
      <c r="O24" s="149">
        <f t="shared" si="4"/>
        <v>0</v>
      </c>
    </row>
    <row r="25" spans="2:15" x14ac:dyDescent="0.2">
      <c r="B25" s="145">
        <v>10</v>
      </c>
      <c r="C25" s="146">
        <f>ROUND(SUMIF(Immobilisations!$D$13:$D$200,"="&amp;$B25&amp;"",Immobilisations!BD$13:BD$200),0)</f>
        <v>0</v>
      </c>
      <c r="D25" s="146">
        <f>ROUND(SUMIF(Immobilisations!$D$13:$D$200,"="&amp;$B25&amp;"",Immobilisations!BE$13:BE$200),0)</f>
        <v>0</v>
      </c>
      <c r="E25" s="147">
        <f>ROUND(SUMIF(Immobilisations!$D$13:$D$200,"="&amp;$B25&amp;"",Immobilisations!BF$13:BF$200),0)</f>
        <v>0</v>
      </c>
      <c r="F25" s="146">
        <f>ROUND(SUMIF(Immobilisations!$D$13:$D$200,"="&amp;$B25&amp;"",Immobilisations!BT$13:BT$200),0)</f>
        <v>0</v>
      </c>
      <c r="G25" s="147">
        <f>ROUND(SUMIF(Immobilisations!$D$13:$D$200,"="&amp;$B25&amp;"",Immobilisations!BU$13:BU$200),0)</f>
        <v>0</v>
      </c>
      <c r="H25" s="146">
        <f>ROUND(SUMIF(Immobilisations!$D$13:$D$200,"="&amp;$B25&amp;"",Immobilisations!BW$13:BW$200),0)</f>
        <v>0</v>
      </c>
      <c r="I25" s="147">
        <f>ROUND(SUMIF(Immobilisations!$D$13:$D$200,"="&amp;$B25&amp;"",Immobilisations!BX$13:BX$200),0)</f>
        <v>0</v>
      </c>
      <c r="J25" s="149">
        <f>ROUND(SUMIF(Immobilisations!$D$13:$D$200,"="&amp;$B25&amp;"",Immobilisations!BY$13:BY$200),0)</f>
        <v>0</v>
      </c>
      <c r="K25" s="149">
        <f>ROUND(SUMIF(Immobilisations!$D$13:$D$200,"="&amp;$B25&amp;"",Immobilisations!BZ$13:BZ$200),0)</f>
        <v>0</v>
      </c>
      <c r="L25" s="149">
        <f>ROUND(SUMIF(Immobilisations!$D$13:$D$200,"="&amp;$B25&amp;"",Immobilisations!CA$13:CA$200),0)</f>
        <v>0</v>
      </c>
      <c r="M25" s="149">
        <f>ROUND(SUMIF(Immobilisations!$D$13:$D$200,"="&amp;$B25&amp;"",Immobilisations!CB$13:CB$200),0)</f>
        <v>0</v>
      </c>
      <c r="N25" s="149">
        <f t="shared" si="3"/>
        <v>0</v>
      </c>
      <c r="O25" s="149">
        <f t="shared" si="4"/>
        <v>0</v>
      </c>
    </row>
    <row r="26" spans="2:15" x14ac:dyDescent="0.2">
      <c r="B26" s="145">
        <v>11</v>
      </c>
      <c r="C26" s="146">
        <f>ROUND(SUMIF(Immobilisations!$D$13:$D$200,"="&amp;$B26&amp;"",Immobilisations!BD$13:BD$200),0)</f>
        <v>0</v>
      </c>
      <c r="D26" s="146">
        <f>ROUND(SUMIF(Immobilisations!$D$13:$D$200,"="&amp;$B26&amp;"",Immobilisations!BE$13:BE$200),0)</f>
        <v>0</v>
      </c>
      <c r="E26" s="147">
        <f>ROUND(SUMIF(Immobilisations!$D$13:$D$200,"="&amp;$B26&amp;"",Immobilisations!BF$13:BF$200),0)</f>
        <v>0</v>
      </c>
      <c r="F26" s="146">
        <f>ROUND(SUMIF(Immobilisations!$D$13:$D$200,"="&amp;$B26&amp;"",Immobilisations!BT$13:BT$200),0)</f>
        <v>0</v>
      </c>
      <c r="G26" s="147">
        <f>ROUND(SUMIF(Immobilisations!$D$13:$D$200,"="&amp;$B26&amp;"",Immobilisations!BU$13:BU$200),0)</f>
        <v>0</v>
      </c>
      <c r="H26" s="146">
        <f>ROUND(SUMIF(Immobilisations!$D$13:$D$200,"="&amp;$B26&amp;"",Immobilisations!BW$13:BW$200),0)</f>
        <v>0</v>
      </c>
      <c r="I26" s="147">
        <f>ROUND(SUMIF(Immobilisations!$D$13:$D$200,"="&amp;$B26&amp;"",Immobilisations!BX$13:BX$200),0)</f>
        <v>0</v>
      </c>
      <c r="J26" s="149">
        <f>ROUND(SUMIF(Immobilisations!$D$13:$D$200,"="&amp;$B26&amp;"",Immobilisations!BY$13:BY$200),0)</f>
        <v>0</v>
      </c>
      <c r="K26" s="149">
        <f>ROUND(SUMIF(Immobilisations!$D$13:$D$200,"="&amp;$B26&amp;"",Immobilisations!BZ$13:BZ$200),0)</f>
        <v>0</v>
      </c>
      <c r="L26" s="149">
        <f>ROUND(SUMIF(Immobilisations!$D$13:$D$200,"="&amp;$B26&amp;"",Immobilisations!CA$13:CA$200),0)</f>
        <v>0</v>
      </c>
      <c r="M26" s="149">
        <f>ROUND(SUMIF(Immobilisations!$D$13:$D$200,"="&amp;$B26&amp;"",Immobilisations!CB$13:CB$200),0)</f>
        <v>0</v>
      </c>
      <c r="N26" s="149">
        <f t="shared" si="3"/>
        <v>0</v>
      </c>
      <c r="O26" s="149">
        <f t="shared" si="4"/>
        <v>0</v>
      </c>
    </row>
    <row r="27" spans="2:15" x14ac:dyDescent="0.2">
      <c r="B27" s="150" t="s">
        <v>270</v>
      </c>
      <c r="C27" s="151">
        <f>SUM(C20:C26)</f>
        <v>0</v>
      </c>
      <c r="D27" s="151">
        <f t="shared" ref="D27:O27" si="5">SUM(D20:D26)</f>
        <v>0</v>
      </c>
      <c r="E27" s="151">
        <f t="shared" si="5"/>
        <v>0</v>
      </c>
      <c r="F27" s="151">
        <f t="shared" si="5"/>
        <v>0</v>
      </c>
      <c r="G27" s="151">
        <f t="shared" si="5"/>
        <v>0</v>
      </c>
      <c r="H27" s="151">
        <f t="shared" si="5"/>
        <v>0</v>
      </c>
      <c r="I27" s="151">
        <f t="shared" si="5"/>
        <v>0</v>
      </c>
      <c r="J27" s="151">
        <f t="shared" si="5"/>
        <v>0</v>
      </c>
      <c r="K27" s="151">
        <f t="shared" si="5"/>
        <v>0</v>
      </c>
      <c r="L27" s="151">
        <f t="shared" si="5"/>
        <v>0</v>
      </c>
      <c r="M27" s="151">
        <f t="shared" si="5"/>
        <v>0</v>
      </c>
      <c r="N27" s="151">
        <f t="shared" si="5"/>
        <v>0</v>
      </c>
      <c r="O27" s="151">
        <f t="shared" si="5"/>
        <v>0</v>
      </c>
    </row>
  </sheetData>
  <sheetProtection algorithmName="SHA-512" hashValue="oR+lK3GspUMj/Kt87x1MfnrmFc98p89Kas7U1ZIzaMZ9N7dUlkENfFLi2GuhKxWSE5towkOeEuelnjSSQJ0BVQ==" saltValue="bKlUNaZtCPE/zF4pjpgJ1A==" spinCount="100000" sheet="1" selectLockedCells="1"/>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ABB45-AFCD-461E-9559-2A2BB2F8E5AA}">
  <sheetPr>
    <tabColor theme="3" tint="0.749992370372631"/>
  </sheetPr>
  <dimension ref="A1:AK100"/>
  <sheetViews>
    <sheetView showGridLines="0" workbookViewId="0">
      <selection activeCell="C5" sqref="C5"/>
    </sheetView>
  </sheetViews>
  <sheetFormatPr defaultColWidth="8.625" defaultRowHeight="14.25" x14ac:dyDescent="0.2"/>
  <cols>
    <col min="1" max="1" width="3.125" style="115" customWidth="1"/>
    <col min="2" max="2" width="22.375" style="115" customWidth="1"/>
    <col min="3" max="9" width="10.5" style="445" customWidth="1"/>
    <col min="10" max="10" width="4" style="445" customWidth="1"/>
    <col min="11" max="12" width="10.5" style="445" customWidth="1"/>
    <col min="13" max="13" width="2.125" style="445" customWidth="1"/>
    <col min="14" max="15" width="12.125" style="445" customWidth="1"/>
    <col min="16" max="16" width="10.5" style="115" bestFit="1" customWidth="1"/>
    <col min="17" max="16384" width="8.625" style="115"/>
  </cols>
  <sheetData>
    <row r="1" spans="2:37" ht="16.5" x14ac:dyDescent="0.25">
      <c r="B1" s="134" t="s">
        <v>287</v>
      </c>
      <c r="G1" s="471"/>
      <c r="R1" s="442"/>
      <c r="S1" s="442"/>
      <c r="T1" s="442"/>
      <c r="U1" s="442"/>
      <c r="V1" s="442"/>
      <c r="W1" s="442"/>
      <c r="X1" s="442"/>
      <c r="Y1" s="442"/>
      <c r="Z1" s="442"/>
      <c r="AA1" s="442"/>
      <c r="AB1" s="442"/>
      <c r="AC1" s="442"/>
      <c r="AD1" s="442"/>
      <c r="AE1" s="442"/>
      <c r="AF1" s="442"/>
      <c r="AG1" s="442"/>
      <c r="AH1" s="442"/>
      <c r="AI1" s="442"/>
      <c r="AJ1" s="442"/>
      <c r="AK1" s="442"/>
    </row>
    <row r="2" spans="2:37" x14ac:dyDescent="0.2">
      <c r="D2" s="471"/>
      <c r="R2" s="442"/>
      <c r="S2" s="442"/>
      <c r="T2" s="442"/>
      <c r="U2" s="442"/>
      <c r="V2" s="442"/>
      <c r="W2" s="442"/>
      <c r="X2" s="442"/>
      <c r="Y2" s="442"/>
      <c r="Z2" s="442"/>
      <c r="AA2" s="442"/>
      <c r="AB2" s="442"/>
      <c r="AC2" s="442"/>
      <c r="AD2" s="442"/>
      <c r="AE2" s="442"/>
      <c r="AF2" s="442"/>
      <c r="AG2" s="442"/>
      <c r="AH2" s="442"/>
      <c r="AI2" s="442"/>
      <c r="AJ2" s="442"/>
      <c r="AK2" s="442"/>
    </row>
    <row r="3" spans="2:37" ht="15" x14ac:dyDescent="0.25">
      <c r="C3" s="726" t="s">
        <v>297</v>
      </c>
      <c r="D3" s="726"/>
      <c r="E3" s="726"/>
      <c r="F3" s="726"/>
      <c r="G3" s="726"/>
      <c r="H3" s="726"/>
      <c r="I3" s="726"/>
      <c r="J3" s="574"/>
      <c r="K3" s="727" t="s">
        <v>307</v>
      </c>
      <c r="L3" s="728"/>
      <c r="M3" s="574"/>
      <c r="N3" s="726" t="s">
        <v>310</v>
      </c>
      <c r="O3" s="726"/>
      <c r="P3" s="726"/>
      <c r="R3" s="442"/>
      <c r="S3" s="442"/>
      <c r="T3" s="442"/>
      <c r="U3" s="442"/>
      <c r="V3" s="442"/>
      <c r="W3" s="442"/>
      <c r="X3" s="442"/>
      <c r="Y3" s="442"/>
      <c r="Z3" s="442"/>
      <c r="AA3" s="442"/>
      <c r="AB3" s="442"/>
      <c r="AC3" s="442"/>
      <c r="AD3" s="442"/>
      <c r="AE3" s="442"/>
      <c r="AF3" s="442"/>
      <c r="AG3" s="442"/>
      <c r="AH3" s="442"/>
      <c r="AI3" s="442"/>
      <c r="AJ3" s="442"/>
      <c r="AK3" s="442"/>
    </row>
    <row r="4" spans="2:37" ht="42.75" x14ac:dyDescent="0.2">
      <c r="B4" s="575" t="s">
        <v>288</v>
      </c>
      <c r="C4" s="576" t="s">
        <v>298</v>
      </c>
      <c r="D4" s="576" t="s">
        <v>299</v>
      </c>
      <c r="E4" s="576" t="s">
        <v>301</v>
      </c>
      <c r="F4" s="576" t="s">
        <v>302</v>
      </c>
      <c r="G4" s="576" t="s">
        <v>304</v>
      </c>
      <c r="H4" s="576" t="s">
        <v>305</v>
      </c>
      <c r="I4" s="577" t="s">
        <v>306</v>
      </c>
      <c r="J4" s="578"/>
      <c r="K4" s="576" t="s">
        <v>308</v>
      </c>
      <c r="L4" s="576" t="s">
        <v>309</v>
      </c>
      <c r="M4" s="578"/>
      <c r="N4" s="576" t="s">
        <v>308</v>
      </c>
      <c r="O4" s="576" t="s">
        <v>309</v>
      </c>
      <c r="P4" s="576" t="s">
        <v>311</v>
      </c>
      <c r="R4" s="442"/>
      <c r="S4" s="442"/>
      <c r="T4" s="442"/>
      <c r="U4" s="442"/>
      <c r="V4" s="442"/>
      <c r="W4" s="442"/>
      <c r="X4" s="442"/>
      <c r="Y4" s="442"/>
      <c r="Z4" s="442"/>
      <c r="AA4" s="442"/>
      <c r="AB4" s="442"/>
      <c r="AC4" s="442"/>
      <c r="AD4" s="442"/>
      <c r="AE4" s="442"/>
      <c r="AF4" s="442"/>
      <c r="AG4" s="442"/>
      <c r="AH4" s="442"/>
      <c r="AI4" s="442"/>
      <c r="AJ4" s="442"/>
      <c r="AK4" s="442"/>
    </row>
    <row r="5" spans="2:37" ht="15" x14ac:dyDescent="0.25">
      <c r="B5" s="115" t="s">
        <v>289</v>
      </c>
      <c r="C5" s="579"/>
      <c r="D5" s="579"/>
      <c r="E5" s="580">
        <f>F6</f>
        <v>0</v>
      </c>
      <c r="F5" s="580">
        <v>0</v>
      </c>
      <c r="G5" s="579"/>
      <c r="H5" s="579"/>
      <c r="I5" s="574">
        <f>SUM(C5:E5)-SUM(F5:H5)</f>
        <v>0</v>
      </c>
      <c r="K5" s="581"/>
      <c r="L5" s="581"/>
      <c r="N5" s="582">
        <f t="shared" ref="N5:N10" si="0">C5*K5</f>
        <v>0</v>
      </c>
      <c r="O5" s="582">
        <f t="shared" ref="O5:O10" si="1">I5*L5</f>
        <v>0</v>
      </c>
      <c r="P5" s="582">
        <f>AVERAGE(N5:O5)</f>
        <v>0</v>
      </c>
      <c r="R5" s="442"/>
      <c r="S5" s="442"/>
      <c r="T5" s="442"/>
      <c r="U5" s="442"/>
      <c r="V5" s="442"/>
      <c r="W5" s="442"/>
      <c r="X5" s="442"/>
      <c r="Y5" s="442"/>
      <c r="Z5" s="442"/>
      <c r="AA5" s="442"/>
      <c r="AB5" s="442"/>
      <c r="AC5" s="442"/>
      <c r="AD5" s="442"/>
      <c r="AE5" s="442"/>
      <c r="AF5" s="442"/>
      <c r="AG5" s="442"/>
      <c r="AH5" s="442"/>
      <c r="AI5" s="442"/>
      <c r="AJ5" s="442"/>
      <c r="AK5" s="442"/>
    </row>
    <row r="6" spans="2:37" ht="15" x14ac:dyDescent="0.25">
      <c r="B6" s="115" t="s">
        <v>96</v>
      </c>
      <c r="C6" s="579"/>
      <c r="D6" s="579"/>
      <c r="E6" s="580">
        <f>F7</f>
        <v>0</v>
      </c>
      <c r="F6" s="579"/>
      <c r="G6" s="579"/>
      <c r="H6" s="579"/>
      <c r="I6" s="574">
        <f t="shared" ref="I6:I10" si="2">SUM(C6:E6)-SUM(F6:H6)</f>
        <v>0</v>
      </c>
      <c r="K6" s="581"/>
      <c r="L6" s="581"/>
      <c r="N6" s="582">
        <f t="shared" si="0"/>
        <v>0</v>
      </c>
      <c r="O6" s="582">
        <f t="shared" si="1"/>
        <v>0</v>
      </c>
      <c r="P6" s="582">
        <f t="shared" ref="P6:P10" si="3">AVERAGE(N6:O6)</f>
        <v>0</v>
      </c>
      <c r="R6" s="442"/>
      <c r="S6" s="442"/>
      <c r="T6" s="442"/>
      <c r="U6" s="442"/>
      <c r="V6" s="442"/>
      <c r="W6" s="442"/>
      <c r="X6" s="442"/>
      <c r="Y6" s="442"/>
      <c r="Z6" s="442"/>
      <c r="AA6" s="442"/>
      <c r="AB6" s="442"/>
      <c r="AC6" s="442"/>
      <c r="AD6" s="442"/>
      <c r="AE6" s="442"/>
      <c r="AF6" s="442"/>
      <c r="AG6" s="442"/>
      <c r="AH6" s="442"/>
      <c r="AI6" s="442"/>
      <c r="AJ6" s="442"/>
      <c r="AK6" s="442"/>
    </row>
    <row r="7" spans="2:37" ht="15" x14ac:dyDescent="0.25">
      <c r="B7" s="115" t="s">
        <v>95</v>
      </c>
      <c r="C7" s="579"/>
      <c r="D7" s="579"/>
      <c r="E7" s="580">
        <f>F9</f>
        <v>0</v>
      </c>
      <c r="F7" s="579"/>
      <c r="G7" s="579"/>
      <c r="H7" s="579"/>
      <c r="I7" s="574">
        <f t="shared" si="2"/>
        <v>0</v>
      </c>
      <c r="K7" s="581"/>
      <c r="L7" s="581"/>
      <c r="N7" s="582">
        <f t="shared" si="0"/>
        <v>0</v>
      </c>
      <c r="O7" s="582">
        <f t="shared" si="1"/>
        <v>0</v>
      </c>
      <c r="P7" s="582">
        <f t="shared" si="3"/>
        <v>0</v>
      </c>
      <c r="R7" s="442"/>
      <c r="S7" s="442"/>
      <c r="T7" s="442"/>
      <c r="U7" s="442"/>
      <c r="V7" s="442"/>
      <c r="W7" s="442"/>
      <c r="X7" s="442"/>
      <c r="Y7" s="442"/>
      <c r="Z7" s="442"/>
      <c r="AA7" s="442"/>
      <c r="AB7" s="442"/>
      <c r="AC7" s="442"/>
      <c r="AD7" s="442"/>
      <c r="AE7" s="442"/>
      <c r="AF7" s="442"/>
      <c r="AG7" s="442"/>
      <c r="AH7" s="442"/>
      <c r="AI7" s="442"/>
      <c r="AJ7" s="442"/>
      <c r="AK7" s="442"/>
    </row>
    <row r="8" spans="2:37" ht="15" x14ac:dyDescent="0.25">
      <c r="B8" s="115" t="s">
        <v>189</v>
      </c>
      <c r="C8" s="579"/>
      <c r="D8" s="579"/>
      <c r="E8" s="580">
        <f>F10</f>
        <v>0</v>
      </c>
      <c r="F8" s="580">
        <v>0</v>
      </c>
      <c r="G8" s="579"/>
      <c r="H8" s="579"/>
      <c r="I8" s="574">
        <f t="shared" si="2"/>
        <v>0</v>
      </c>
      <c r="K8" s="581"/>
      <c r="L8" s="581"/>
      <c r="N8" s="582">
        <f t="shared" si="0"/>
        <v>0</v>
      </c>
      <c r="O8" s="582">
        <f t="shared" si="1"/>
        <v>0</v>
      </c>
      <c r="P8" s="582">
        <f t="shared" si="3"/>
        <v>0</v>
      </c>
      <c r="R8" s="442"/>
      <c r="S8" s="442"/>
      <c r="T8" s="442"/>
      <c r="U8" s="442"/>
      <c r="V8" s="442"/>
      <c r="W8" s="442"/>
      <c r="X8" s="442"/>
      <c r="Y8" s="442"/>
      <c r="Z8" s="442"/>
      <c r="AA8" s="442"/>
      <c r="AB8" s="442"/>
      <c r="AC8" s="442"/>
      <c r="AD8" s="442"/>
      <c r="AE8" s="442"/>
      <c r="AF8" s="442"/>
      <c r="AG8" s="442"/>
      <c r="AH8" s="442"/>
      <c r="AI8" s="442"/>
      <c r="AJ8" s="442"/>
      <c r="AK8" s="442"/>
    </row>
    <row r="9" spans="2:37" ht="15" x14ac:dyDescent="0.25">
      <c r="B9" s="115" t="s">
        <v>94</v>
      </c>
      <c r="C9" s="579"/>
      <c r="D9" s="579"/>
      <c r="E9" s="579"/>
      <c r="F9" s="579"/>
      <c r="G9" s="579"/>
      <c r="H9" s="579"/>
      <c r="I9" s="574">
        <f>SUM(C9:E9)-SUM(F9:H9)</f>
        <v>0</v>
      </c>
      <c r="K9" s="581"/>
      <c r="L9" s="581"/>
      <c r="N9" s="582">
        <f>C9*K9</f>
        <v>0</v>
      </c>
      <c r="O9" s="582">
        <f>I9*L9</f>
        <v>0</v>
      </c>
      <c r="P9" s="582">
        <f>AVERAGE(N9:O9)</f>
        <v>0</v>
      </c>
      <c r="R9" s="442"/>
      <c r="S9" s="442"/>
      <c r="T9" s="442"/>
      <c r="U9" s="442"/>
      <c r="V9" s="442"/>
      <c r="W9" s="442"/>
      <c r="X9" s="442"/>
      <c r="Y9" s="442"/>
      <c r="Z9" s="442"/>
      <c r="AA9" s="442"/>
      <c r="AB9" s="442"/>
      <c r="AC9" s="442"/>
      <c r="AD9" s="442"/>
      <c r="AE9" s="442"/>
      <c r="AF9" s="442"/>
      <c r="AG9" s="442"/>
      <c r="AH9" s="442"/>
      <c r="AI9" s="442"/>
      <c r="AJ9" s="442"/>
      <c r="AK9" s="442"/>
    </row>
    <row r="10" spans="2:37" ht="15" x14ac:dyDescent="0.25">
      <c r="B10" s="115" t="s">
        <v>188</v>
      </c>
      <c r="C10" s="579"/>
      <c r="D10" s="579"/>
      <c r="E10" s="579"/>
      <c r="F10" s="579"/>
      <c r="G10" s="579"/>
      <c r="H10" s="579"/>
      <c r="I10" s="574">
        <f t="shared" si="2"/>
        <v>0</v>
      </c>
      <c r="K10" s="581"/>
      <c r="L10" s="581"/>
      <c r="N10" s="582">
        <f t="shared" si="0"/>
        <v>0</v>
      </c>
      <c r="O10" s="582">
        <f t="shared" si="1"/>
        <v>0</v>
      </c>
      <c r="P10" s="582">
        <f t="shared" si="3"/>
        <v>0</v>
      </c>
      <c r="R10" s="442"/>
      <c r="S10" s="442"/>
      <c r="T10" s="442"/>
      <c r="U10" s="442"/>
      <c r="V10" s="442"/>
      <c r="W10" s="442"/>
      <c r="X10" s="442"/>
      <c r="Y10" s="442"/>
      <c r="Z10" s="442"/>
      <c r="AA10" s="442"/>
      <c r="AB10" s="442"/>
      <c r="AC10" s="442"/>
      <c r="AD10" s="442"/>
      <c r="AE10" s="442"/>
      <c r="AF10" s="442"/>
      <c r="AG10" s="442"/>
      <c r="AH10" s="442"/>
      <c r="AI10" s="442"/>
      <c r="AJ10" s="442"/>
      <c r="AK10" s="442"/>
    </row>
    <row r="11" spans="2:37" ht="15" x14ac:dyDescent="0.25">
      <c r="B11" s="583" t="s">
        <v>290</v>
      </c>
      <c r="C11" s="584">
        <f t="shared" ref="C11:I11" si="4">SUM(C5:C10)</f>
        <v>0</v>
      </c>
      <c r="D11" s="584">
        <f t="shared" si="4"/>
        <v>0</v>
      </c>
      <c r="E11" s="584">
        <f t="shared" si="4"/>
        <v>0</v>
      </c>
      <c r="F11" s="584">
        <f t="shared" si="4"/>
        <v>0</v>
      </c>
      <c r="G11" s="584">
        <f t="shared" si="4"/>
        <v>0</v>
      </c>
      <c r="H11" s="584">
        <f t="shared" si="4"/>
        <v>0</v>
      </c>
      <c r="I11" s="584">
        <f t="shared" si="4"/>
        <v>0</v>
      </c>
      <c r="J11" s="584"/>
      <c r="K11" s="585">
        <f>IFERROR(N11/C11,0)</f>
        <v>0</v>
      </c>
      <c r="L11" s="585">
        <f>IFERROR(O11/I11,0)</f>
        <v>0</v>
      </c>
      <c r="M11" s="584"/>
      <c r="N11" s="586">
        <f>SUM(N5:N10)</f>
        <v>0</v>
      </c>
      <c r="O11" s="586">
        <f>SUM(O5:O10)</f>
        <v>0</v>
      </c>
      <c r="P11" s="586">
        <f>SUM(P5:P10)</f>
        <v>0</v>
      </c>
      <c r="R11" s="442"/>
      <c r="S11" s="442"/>
      <c r="T11" s="442"/>
      <c r="U11" s="442"/>
      <c r="V11" s="442"/>
      <c r="W11" s="442"/>
      <c r="X11" s="442"/>
      <c r="Y11" s="442"/>
      <c r="Z11" s="442"/>
      <c r="AA11" s="442"/>
      <c r="AB11" s="442"/>
      <c r="AC11" s="442"/>
      <c r="AD11" s="442"/>
      <c r="AE11" s="442"/>
      <c r="AF11" s="442"/>
      <c r="AG11" s="442"/>
      <c r="AH11" s="442"/>
      <c r="AI11" s="442"/>
      <c r="AJ11" s="442"/>
      <c r="AK11" s="442"/>
    </row>
    <row r="12" spans="2:37" x14ac:dyDescent="0.2">
      <c r="K12" s="587"/>
      <c r="L12" s="587"/>
      <c r="R12" s="442"/>
      <c r="S12" s="442"/>
      <c r="T12" s="442"/>
      <c r="U12" s="442"/>
      <c r="V12" s="442"/>
      <c r="W12" s="442"/>
      <c r="X12" s="442"/>
      <c r="Y12" s="442"/>
      <c r="Z12" s="442"/>
      <c r="AA12" s="442"/>
      <c r="AB12" s="442"/>
      <c r="AC12" s="442"/>
      <c r="AD12" s="442"/>
      <c r="AE12" s="442"/>
      <c r="AF12" s="442"/>
      <c r="AG12" s="442"/>
      <c r="AH12" s="442"/>
      <c r="AI12" s="442"/>
      <c r="AJ12" s="442"/>
      <c r="AK12" s="442"/>
    </row>
    <row r="13" spans="2:37" ht="15" x14ac:dyDescent="0.25">
      <c r="B13" s="588" t="s">
        <v>190</v>
      </c>
      <c r="C13" s="589"/>
      <c r="D13" s="589"/>
      <c r="E13" s="589"/>
      <c r="F13" s="589"/>
      <c r="G13" s="589"/>
      <c r="H13" s="589"/>
      <c r="I13" s="589"/>
      <c r="J13" s="589"/>
      <c r="K13" s="590"/>
      <c r="L13" s="590"/>
      <c r="M13" s="589"/>
      <c r="N13" s="589"/>
      <c r="O13" s="589"/>
      <c r="R13" s="442"/>
      <c r="S13" s="442"/>
      <c r="T13" s="442"/>
      <c r="U13" s="442"/>
      <c r="V13" s="442"/>
      <c r="W13" s="442"/>
      <c r="X13" s="442"/>
      <c r="Y13" s="442"/>
      <c r="Z13" s="442"/>
      <c r="AA13" s="442"/>
      <c r="AB13" s="442"/>
      <c r="AC13" s="442"/>
      <c r="AD13" s="442"/>
      <c r="AE13" s="442"/>
      <c r="AF13" s="442"/>
      <c r="AG13" s="442"/>
      <c r="AH13" s="442"/>
      <c r="AI13" s="442"/>
      <c r="AJ13" s="442"/>
      <c r="AK13" s="442"/>
    </row>
    <row r="14" spans="2:37" ht="17.25" x14ac:dyDescent="0.3">
      <c r="B14" s="591" t="s">
        <v>291</v>
      </c>
      <c r="C14" s="579"/>
      <c r="D14" s="579"/>
      <c r="E14" s="579"/>
      <c r="F14" s="579"/>
      <c r="G14" s="579"/>
      <c r="H14" s="579"/>
      <c r="I14" s="445">
        <f t="shared" ref="I14:I15" si="5">SUM(C14:E14)-SUM(F14:H14)</f>
        <v>0</v>
      </c>
      <c r="K14" s="581"/>
      <c r="L14" s="581"/>
      <c r="N14" s="582">
        <f>C14*K14</f>
        <v>0</v>
      </c>
      <c r="O14" s="582">
        <f>I14*L14</f>
        <v>0</v>
      </c>
      <c r="P14" s="592">
        <f t="shared" ref="P14:P16" si="6">AVERAGE(N14:O14)</f>
        <v>0</v>
      </c>
      <c r="R14" s="442"/>
      <c r="S14" s="442"/>
      <c r="T14" s="442"/>
      <c r="U14" s="442"/>
      <c r="V14" s="442"/>
      <c r="W14" s="442"/>
      <c r="X14" s="442"/>
      <c r="Y14" s="442"/>
      <c r="Z14" s="442"/>
      <c r="AA14" s="442"/>
      <c r="AB14" s="442"/>
      <c r="AC14" s="442"/>
      <c r="AD14" s="442"/>
      <c r="AE14" s="442"/>
      <c r="AF14" s="442"/>
      <c r="AG14" s="442"/>
      <c r="AH14" s="442"/>
      <c r="AI14" s="442"/>
      <c r="AJ14" s="442"/>
      <c r="AK14" s="442"/>
    </row>
    <row r="15" spans="2:37" ht="17.25" x14ac:dyDescent="0.3">
      <c r="B15" s="591" t="s">
        <v>292</v>
      </c>
      <c r="C15" s="579"/>
      <c r="D15" s="579"/>
      <c r="E15" s="579"/>
      <c r="F15" s="579"/>
      <c r="G15" s="579"/>
      <c r="H15" s="579"/>
      <c r="I15" s="445">
        <f t="shared" si="5"/>
        <v>0</v>
      </c>
      <c r="K15" s="581"/>
      <c r="L15" s="581"/>
      <c r="N15" s="582">
        <f>C15*K15</f>
        <v>0</v>
      </c>
      <c r="O15" s="582">
        <f>I15*L15</f>
        <v>0</v>
      </c>
      <c r="P15" s="582">
        <f t="shared" si="6"/>
        <v>0</v>
      </c>
      <c r="R15" s="442"/>
      <c r="S15" s="442"/>
      <c r="T15" s="442"/>
      <c r="U15" s="442"/>
      <c r="V15" s="442"/>
      <c r="W15" s="442"/>
      <c r="X15" s="442"/>
      <c r="Y15" s="442"/>
      <c r="Z15" s="442"/>
      <c r="AA15" s="442"/>
      <c r="AB15" s="442"/>
      <c r="AC15" s="442"/>
      <c r="AD15" s="442"/>
      <c r="AE15" s="442"/>
      <c r="AF15" s="442"/>
      <c r="AG15" s="442"/>
      <c r="AH15" s="442"/>
      <c r="AI15" s="442"/>
      <c r="AJ15" s="442"/>
      <c r="AK15" s="442"/>
    </row>
    <row r="16" spans="2:37" ht="17.25" x14ac:dyDescent="0.3">
      <c r="B16" s="591" t="s">
        <v>293</v>
      </c>
      <c r="C16" s="579"/>
      <c r="D16" s="579"/>
      <c r="E16" s="579"/>
      <c r="F16" s="579"/>
      <c r="G16" s="579"/>
      <c r="H16" s="579"/>
      <c r="I16" s="445">
        <f t="shared" ref="I16" si="7">SUM(C16:E16)-SUM(F16:H16)</f>
        <v>0</v>
      </c>
      <c r="K16" s="581"/>
      <c r="L16" s="581"/>
      <c r="N16" s="582">
        <f>C16*K16</f>
        <v>0</v>
      </c>
      <c r="O16" s="582">
        <f>I16*L16</f>
        <v>0</v>
      </c>
      <c r="P16" s="582">
        <f t="shared" si="6"/>
        <v>0</v>
      </c>
      <c r="R16" s="442"/>
      <c r="S16" s="442"/>
      <c r="T16" s="442"/>
      <c r="U16" s="442"/>
      <c r="V16" s="442"/>
      <c r="W16" s="442"/>
      <c r="X16" s="442"/>
      <c r="Y16" s="442"/>
      <c r="Z16" s="442"/>
      <c r="AA16" s="442"/>
      <c r="AB16" s="442"/>
      <c r="AC16" s="442"/>
      <c r="AD16" s="442"/>
      <c r="AE16" s="442"/>
      <c r="AF16" s="442"/>
      <c r="AG16" s="442"/>
      <c r="AH16" s="442"/>
      <c r="AI16" s="442"/>
      <c r="AJ16" s="442"/>
      <c r="AK16" s="442"/>
    </row>
    <row r="17" spans="1:37" ht="15" x14ac:dyDescent="0.25">
      <c r="B17" s="583" t="s">
        <v>294</v>
      </c>
      <c r="C17" s="584">
        <f>SUM(C14:C16)</f>
        <v>0</v>
      </c>
      <c r="D17" s="584">
        <f t="shared" ref="D17:O17" si="8">SUM(D14:D16)</f>
        <v>0</v>
      </c>
      <c r="E17" s="584">
        <f t="shared" si="8"/>
        <v>0</v>
      </c>
      <c r="F17" s="584">
        <f t="shared" si="8"/>
        <v>0</v>
      </c>
      <c r="G17" s="584">
        <f t="shared" si="8"/>
        <v>0</v>
      </c>
      <c r="H17" s="584">
        <f t="shared" si="8"/>
        <v>0</v>
      </c>
      <c r="I17" s="584">
        <f t="shared" si="8"/>
        <v>0</v>
      </c>
      <c r="J17" s="584"/>
      <c r="K17" s="585">
        <f>IFERROR(N17/C17,0)</f>
        <v>0</v>
      </c>
      <c r="L17" s="585">
        <f>IFERROR(O17/I17,0)</f>
        <v>0</v>
      </c>
      <c r="M17" s="584"/>
      <c r="N17" s="586">
        <f t="shared" si="8"/>
        <v>0</v>
      </c>
      <c r="O17" s="586">
        <f t="shared" si="8"/>
        <v>0</v>
      </c>
      <c r="P17" s="586">
        <f>SUM(P14:P16)</f>
        <v>0</v>
      </c>
      <c r="R17" s="442"/>
      <c r="S17" s="442"/>
      <c r="T17" s="442"/>
      <c r="U17" s="442"/>
      <c r="V17" s="442"/>
      <c r="W17" s="442"/>
      <c r="X17" s="442"/>
      <c r="Y17" s="442"/>
      <c r="Z17" s="442"/>
      <c r="AA17" s="442"/>
      <c r="AB17" s="442"/>
      <c r="AC17" s="442"/>
      <c r="AD17" s="442"/>
      <c r="AE17" s="442"/>
      <c r="AF17" s="442"/>
      <c r="AG17" s="442"/>
      <c r="AH17" s="442"/>
      <c r="AI17" s="442"/>
      <c r="AJ17" s="442"/>
      <c r="AK17" s="442"/>
    </row>
    <row r="18" spans="1:37" x14ac:dyDescent="0.2">
      <c r="R18" s="442"/>
      <c r="S18" s="442"/>
      <c r="T18" s="442"/>
      <c r="U18" s="442"/>
      <c r="V18" s="442"/>
      <c r="W18" s="442"/>
      <c r="X18" s="442"/>
      <c r="Y18" s="442"/>
      <c r="Z18" s="442"/>
      <c r="AA18" s="442"/>
      <c r="AB18" s="442"/>
      <c r="AC18" s="442"/>
      <c r="AD18" s="442"/>
      <c r="AE18" s="442"/>
      <c r="AF18" s="442"/>
      <c r="AG18" s="442"/>
      <c r="AH18" s="442"/>
      <c r="AI18" s="442"/>
      <c r="AJ18" s="442"/>
      <c r="AK18" s="442"/>
    </row>
    <row r="19" spans="1:37" ht="15" x14ac:dyDescent="0.25">
      <c r="B19" s="583" t="s">
        <v>295</v>
      </c>
      <c r="C19" s="593">
        <f>C11+C17</f>
        <v>0</v>
      </c>
      <c r="D19" s="593">
        <f t="shared" ref="D19:P19" si="9">D11+D17</f>
        <v>0</v>
      </c>
      <c r="E19" s="593">
        <f t="shared" si="9"/>
        <v>0</v>
      </c>
      <c r="F19" s="593">
        <f t="shared" si="9"/>
        <v>0</v>
      </c>
      <c r="G19" s="593">
        <f t="shared" si="9"/>
        <v>0</v>
      </c>
      <c r="H19" s="593">
        <f t="shared" si="9"/>
        <v>0</v>
      </c>
      <c r="I19" s="593">
        <f t="shared" si="9"/>
        <v>0</v>
      </c>
      <c r="J19" s="593"/>
      <c r="K19" s="585">
        <f>IFERROR(N19/C19,0)</f>
        <v>0</v>
      </c>
      <c r="L19" s="585">
        <f>IFERROR(O19/I19,0)</f>
        <v>0</v>
      </c>
      <c r="M19" s="593"/>
      <c r="N19" s="585">
        <f t="shared" si="9"/>
        <v>0</v>
      </c>
      <c r="O19" s="585">
        <f t="shared" si="9"/>
        <v>0</v>
      </c>
      <c r="P19" s="585">
        <f t="shared" si="9"/>
        <v>0</v>
      </c>
      <c r="R19" s="442"/>
      <c r="S19" s="442"/>
      <c r="T19" s="442"/>
      <c r="U19" s="442"/>
      <c r="V19" s="442"/>
      <c r="W19" s="442"/>
      <c r="X19" s="442"/>
      <c r="Y19" s="442"/>
      <c r="Z19" s="442"/>
      <c r="AA19" s="442"/>
      <c r="AB19" s="442"/>
      <c r="AC19" s="442"/>
      <c r="AD19" s="442"/>
      <c r="AE19" s="442"/>
      <c r="AF19" s="442"/>
      <c r="AG19" s="442"/>
      <c r="AH19" s="442"/>
      <c r="AI19" s="442"/>
      <c r="AJ19" s="442"/>
      <c r="AK19" s="442"/>
    </row>
    <row r="20" spans="1:37" x14ac:dyDescent="0.2">
      <c r="R20" s="442"/>
      <c r="S20" s="442"/>
      <c r="T20" s="442"/>
      <c r="U20" s="442"/>
      <c r="V20" s="442"/>
      <c r="W20" s="442"/>
      <c r="X20" s="442"/>
      <c r="Y20" s="442"/>
      <c r="Z20" s="442"/>
      <c r="AA20" s="442"/>
      <c r="AB20" s="442"/>
      <c r="AC20" s="442"/>
      <c r="AD20" s="442"/>
      <c r="AE20" s="442"/>
      <c r="AF20" s="442"/>
      <c r="AG20" s="442"/>
      <c r="AH20" s="442"/>
      <c r="AI20" s="442"/>
      <c r="AJ20" s="442"/>
      <c r="AK20" s="442"/>
    </row>
    <row r="21" spans="1:37" ht="15" x14ac:dyDescent="0.25">
      <c r="A21" s="450" t="s">
        <v>286</v>
      </c>
      <c r="B21" s="442"/>
      <c r="C21" s="446"/>
      <c r="D21" s="446"/>
      <c r="E21" s="446"/>
      <c r="F21" s="446"/>
      <c r="G21" s="446"/>
      <c r="H21" s="446"/>
      <c r="I21" s="446"/>
      <c r="J21" s="446"/>
      <c r="K21" s="446"/>
      <c r="L21" s="446"/>
      <c r="M21" s="446"/>
      <c r="N21" s="446"/>
      <c r="O21" s="446"/>
      <c r="P21" s="442"/>
      <c r="Q21" s="442"/>
      <c r="R21" s="442"/>
      <c r="S21" s="442"/>
      <c r="T21" s="442"/>
      <c r="U21" s="442"/>
      <c r="V21" s="442"/>
      <c r="W21" s="442"/>
      <c r="X21" s="442"/>
      <c r="Y21" s="442"/>
      <c r="Z21" s="442"/>
      <c r="AA21" s="442"/>
      <c r="AB21" s="442"/>
      <c r="AC21" s="442"/>
      <c r="AD21" s="442"/>
      <c r="AE21" s="442"/>
      <c r="AF21" s="442"/>
      <c r="AG21" s="442"/>
      <c r="AH21" s="442"/>
      <c r="AI21" s="442"/>
      <c r="AJ21" s="442"/>
      <c r="AK21" s="442"/>
    </row>
    <row r="22" spans="1:37" ht="42.75" x14ac:dyDescent="0.25">
      <c r="A22" s="442"/>
      <c r="B22" s="450" t="s">
        <v>93</v>
      </c>
      <c r="C22" s="594" t="s">
        <v>123</v>
      </c>
      <c r="D22" s="594" t="s">
        <v>300</v>
      </c>
      <c r="E22" s="594" t="s">
        <v>127</v>
      </c>
      <c r="F22" s="446"/>
      <c r="G22" s="446"/>
      <c r="H22" s="446"/>
      <c r="I22" s="446"/>
      <c r="J22" s="446"/>
      <c r="K22" s="446"/>
      <c r="L22" s="446"/>
      <c r="M22" s="446"/>
      <c r="N22" s="446"/>
      <c r="O22" s="446"/>
      <c r="P22" s="442"/>
      <c r="Q22" s="442"/>
      <c r="R22" s="442"/>
      <c r="S22" s="442"/>
      <c r="T22" s="442"/>
      <c r="U22" s="442"/>
      <c r="V22" s="442"/>
      <c r="W22" s="442"/>
      <c r="X22" s="442"/>
      <c r="Y22" s="442"/>
      <c r="Z22" s="442"/>
      <c r="AA22" s="442"/>
      <c r="AB22" s="442"/>
      <c r="AC22" s="442"/>
      <c r="AD22" s="442"/>
      <c r="AE22" s="442"/>
      <c r="AF22" s="442"/>
      <c r="AG22" s="442"/>
      <c r="AH22" s="442"/>
      <c r="AI22" s="442"/>
      <c r="AJ22" s="442"/>
      <c r="AK22" s="442"/>
    </row>
    <row r="23" spans="1:37" x14ac:dyDescent="0.2">
      <c r="A23" s="442"/>
      <c r="B23" s="442" t="s">
        <v>94</v>
      </c>
      <c r="C23" s="595">
        <f>I9-C9+G9+H9</f>
        <v>0</v>
      </c>
      <c r="D23" s="596">
        <v>0.2</v>
      </c>
      <c r="E23" s="596">
        <f>C23*D23</f>
        <v>0</v>
      </c>
      <c r="F23" s="446"/>
      <c r="G23" s="446"/>
      <c r="H23" s="446"/>
      <c r="I23" s="446"/>
      <c r="J23" s="446"/>
      <c r="K23" s="446"/>
      <c r="L23" s="446"/>
      <c r="M23" s="446"/>
      <c r="N23" s="446"/>
      <c r="O23" s="446"/>
      <c r="P23" s="442"/>
      <c r="Q23" s="442"/>
      <c r="R23" s="442"/>
      <c r="S23" s="442"/>
      <c r="T23" s="442"/>
      <c r="U23" s="442"/>
      <c r="V23" s="442"/>
      <c r="W23" s="442"/>
      <c r="X23" s="442"/>
      <c r="Y23" s="442"/>
      <c r="Z23" s="442"/>
      <c r="AA23" s="442"/>
      <c r="AB23" s="442"/>
      <c r="AC23" s="442"/>
      <c r="AD23" s="442"/>
      <c r="AE23" s="442"/>
      <c r="AF23" s="442"/>
      <c r="AG23" s="442"/>
      <c r="AH23" s="442"/>
      <c r="AI23" s="442"/>
      <c r="AJ23" s="442"/>
      <c r="AK23" s="442"/>
    </row>
    <row r="24" spans="1:37" x14ac:dyDescent="0.2">
      <c r="A24" s="442"/>
      <c r="B24" s="442" t="s">
        <v>95</v>
      </c>
      <c r="C24" s="595">
        <f>I7-C7+G7+H7</f>
        <v>0</v>
      </c>
      <c r="D24" s="596">
        <v>0.6</v>
      </c>
      <c r="E24" s="596">
        <f>C24*D24</f>
        <v>0</v>
      </c>
      <c r="F24" s="446"/>
      <c r="G24" s="446"/>
      <c r="H24" s="446"/>
      <c r="I24" s="446"/>
      <c r="J24" s="446"/>
      <c r="K24" s="446"/>
      <c r="L24" s="446"/>
      <c r="M24" s="446"/>
      <c r="N24" s="446"/>
      <c r="O24" s="446"/>
      <c r="P24" s="442"/>
      <c r="Q24" s="442"/>
      <c r="R24" s="442"/>
      <c r="S24" s="442"/>
      <c r="T24" s="442"/>
      <c r="U24" s="442"/>
      <c r="V24" s="442"/>
      <c r="W24" s="442"/>
      <c r="X24" s="442"/>
      <c r="Y24" s="442"/>
      <c r="Z24" s="442"/>
      <c r="AA24" s="442"/>
      <c r="AB24" s="442"/>
      <c r="AC24" s="442"/>
      <c r="AD24" s="442"/>
      <c r="AE24" s="442"/>
      <c r="AF24" s="442"/>
      <c r="AG24" s="442"/>
      <c r="AH24" s="442"/>
      <c r="AI24" s="442"/>
      <c r="AJ24" s="442"/>
      <c r="AK24" s="442"/>
    </row>
    <row r="25" spans="1:37" x14ac:dyDescent="0.2">
      <c r="A25" s="442"/>
      <c r="B25" s="442" t="s">
        <v>96</v>
      </c>
      <c r="C25" s="595">
        <f>I6-C6+G6+H6</f>
        <v>0</v>
      </c>
      <c r="D25" s="596">
        <v>0.6</v>
      </c>
      <c r="E25" s="596">
        <f>C25*D25</f>
        <v>0</v>
      </c>
      <c r="F25" s="446"/>
      <c r="G25" s="446"/>
      <c r="H25" s="446"/>
      <c r="I25" s="446"/>
      <c r="J25" s="446"/>
      <c r="K25" s="446"/>
      <c r="L25" s="446"/>
      <c r="M25" s="446"/>
      <c r="N25" s="446"/>
      <c r="O25" s="446"/>
      <c r="P25" s="442"/>
      <c r="Q25" s="442"/>
      <c r="R25" s="442"/>
      <c r="S25" s="442"/>
      <c r="T25" s="442"/>
      <c r="U25" s="442"/>
      <c r="V25" s="442"/>
      <c r="W25" s="442"/>
      <c r="X25" s="442"/>
      <c r="Y25" s="442"/>
      <c r="Z25" s="442"/>
      <c r="AA25" s="442"/>
      <c r="AB25" s="442"/>
      <c r="AC25" s="442"/>
      <c r="AD25" s="442"/>
      <c r="AE25" s="442"/>
      <c r="AF25" s="442"/>
      <c r="AG25" s="442"/>
      <c r="AH25" s="442"/>
      <c r="AI25" s="442"/>
      <c r="AJ25" s="442"/>
      <c r="AK25" s="442"/>
    </row>
    <row r="26" spans="1:37" x14ac:dyDescent="0.2">
      <c r="A26" s="442"/>
      <c r="B26" s="442" t="s">
        <v>97</v>
      </c>
      <c r="C26" s="595">
        <f>E5</f>
        <v>0</v>
      </c>
      <c r="D26" s="596">
        <v>1</v>
      </c>
      <c r="E26" s="596">
        <f>C26*D26</f>
        <v>0</v>
      </c>
      <c r="F26" s="446"/>
      <c r="G26" s="446"/>
      <c r="H26" s="446"/>
      <c r="I26" s="446"/>
      <c r="J26" s="446"/>
      <c r="K26" s="446"/>
      <c r="L26" s="446"/>
      <c r="M26" s="446"/>
      <c r="N26" s="446"/>
      <c r="O26" s="446"/>
      <c r="P26" s="442"/>
      <c r="Q26" s="442"/>
      <c r="R26" s="442"/>
      <c r="S26" s="442"/>
      <c r="T26" s="442"/>
      <c r="U26" s="442"/>
      <c r="V26" s="442"/>
      <c r="W26" s="442"/>
      <c r="X26" s="442"/>
      <c r="Y26" s="442"/>
      <c r="Z26" s="442"/>
      <c r="AA26" s="442"/>
      <c r="AB26" s="442"/>
      <c r="AC26" s="442"/>
      <c r="AD26" s="442"/>
      <c r="AE26" s="442"/>
      <c r="AF26" s="442"/>
      <c r="AG26" s="442"/>
      <c r="AH26" s="442"/>
      <c r="AI26" s="442"/>
      <c r="AJ26" s="442"/>
      <c r="AK26" s="442"/>
    </row>
    <row r="27" spans="1:37" x14ac:dyDescent="0.2">
      <c r="A27" s="442"/>
      <c r="B27" s="182" t="s">
        <v>98</v>
      </c>
      <c r="C27" s="597"/>
      <c r="D27" s="598"/>
      <c r="E27" s="599">
        <f>SUM(E23:E26)</f>
        <v>0</v>
      </c>
      <c r="F27" s="446"/>
      <c r="G27" s="446"/>
      <c r="H27" s="446"/>
      <c r="I27" s="446"/>
      <c r="J27" s="446"/>
      <c r="K27" s="446"/>
      <c r="L27" s="446"/>
      <c r="M27" s="446"/>
      <c r="N27" s="446"/>
      <c r="O27" s="446"/>
      <c r="P27" s="442"/>
      <c r="Q27" s="442"/>
      <c r="R27" s="442"/>
      <c r="S27" s="442"/>
      <c r="T27" s="442"/>
      <c r="U27" s="442"/>
      <c r="V27" s="442"/>
      <c r="W27" s="442"/>
      <c r="X27" s="442"/>
      <c r="Y27" s="442"/>
      <c r="Z27" s="442"/>
      <c r="AA27" s="442"/>
      <c r="AB27" s="442"/>
      <c r="AC27" s="442"/>
      <c r="AD27" s="442"/>
      <c r="AE27" s="442"/>
      <c r="AF27" s="442"/>
      <c r="AG27" s="442"/>
      <c r="AH27" s="442"/>
      <c r="AI27" s="442"/>
      <c r="AJ27" s="442"/>
      <c r="AK27" s="442"/>
    </row>
    <row r="28" spans="1:37" ht="15" x14ac:dyDescent="0.25">
      <c r="A28" s="442"/>
      <c r="B28" s="600" t="s">
        <v>99</v>
      </c>
      <c r="C28" s="601"/>
      <c r="D28" s="601"/>
      <c r="E28" s="602">
        <f>IFERROR(E26/E27,0)</f>
        <v>0</v>
      </c>
      <c r="F28" s="603" t="s">
        <v>303</v>
      </c>
      <c r="G28" s="446"/>
      <c r="H28" s="446"/>
      <c r="I28" s="446"/>
      <c r="J28" s="446"/>
      <c r="K28" s="446"/>
      <c r="L28" s="446"/>
      <c r="M28" s="446"/>
      <c r="N28" s="446"/>
      <c r="O28" s="446"/>
      <c r="P28" s="442"/>
      <c r="Q28" s="442"/>
      <c r="R28" s="442"/>
      <c r="S28" s="442"/>
      <c r="T28" s="442"/>
      <c r="U28" s="442"/>
      <c r="V28" s="442"/>
      <c r="W28" s="442"/>
      <c r="X28" s="442"/>
      <c r="Y28" s="442"/>
      <c r="Z28" s="442"/>
      <c r="AA28" s="442"/>
      <c r="AB28" s="442"/>
      <c r="AC28" s="442"/>
      <c r="AD28" s="442"/>
      <c r="AE28" s="442"/>
      <c r="AF28" s="442"/>
      <c r="AG28" s="442"/>
      <c r="AH28" s="442"/>
      <c r="AI28" s="442"/>
      <c r="AJ28" s="442"/>
      <c r="AK28" s="442"/>
    </row>
    <row r="29" spans="1:37" x14ac:dyDescent="0.2">
      <c r="A29" s="442"/>
      <c r="B29" s="442"/>
      <c r="C29" s="446"/>
      <c r="D29" s="446"/>
      <c r="E29" s="446"/>
      <c r="F29" s="446"/>
      <c r="G29" s="446"/>
      <c r="H29" s="446"/>
      <c r="I29" s="446"/>
      <c r="J29" s="446"/>
      <c r="K29" s="446"/>
      <c r="L29" s="446"/>
      <c r="M29" s="446"/>
      <c r="N29" s="446"/>
      <c r="O29" s="446"/>
      <c r="P29" s="442"/>
      <c r="Q29" s="442"/>
      <c r="R29" s="442"/>
      <c r="S29" s="442"/>
      <c r="T29" s="442"/>
      <c r="U29" s="442"/>
      <c r="V29" s="442"/>
      <c r="W29" s="442"/>
      <c r="X29" s="442"/>
      <c r="Y29" s="442"/>
      <c r="Z29" s="442"/>
      <c r="AA29" s="442"/>
      <c r="AB29" s="442"/>
      <c r="AC29" s="442"/>
      <c r="AD29" s="442"/>
      <c r="AE29" s="442"/>
      <c r="AF29" s="442"/>
      <c r="AG29" s="442"/>
      <c r="AH29" s="442"/>
      <c r="AI29" s="442"/>
      <c r="AJ29" s="442"/>
      <c r="AK29" s="442"/>
    </row>
    <row r="30" spans="1:37" x14ac:dyDescent="0.2">
      <c r="A30" s="442"/>
      <c r="B30" s="604" t="s">
        <v>296</v>
      </c>
      <c r="C30" s="446"/>
      <c r="D30" s="446"/>
      <c r="E30" s="446"/>
      <c r="F30" s="446"/>
      <c r="G30" s="446"/>
      <c r="H30" s="446"/>
      <c r="I30" s="446"/>
      <c r="J30" s="446"/>
      <c r="K30" s="446"/>
      <c r="L30" s="446"/>
      <c r="M30" s="446"/>
      <c r="N30" s="446"/>
      <c r="O30" s="446"/>
      <c r="P30" s="442"/>
      <c r="Q30" s="442"/>
      <c r="R30" s="442"/>
      <c r="S30" s="442"/>
      <c r="T30" s="442"/>
      <c r="U30" s="442"/>
      <c r="V30" s="442"/>
      <c r="W30" s="442"/>
      <c r="X30" s="442"/>
      <c r="Y30" s="442"/>
      <c r="Z30" s="442"/>
      <c r="AA30" s="442"/>
      <c r="AB30" s="442"/>
      <c r="AC30" s="442"/>
      <c r="AD30" s="442"/>
      <c r="AE30" s="442"/>
      <c r="AF30" s="442"/>
      <c r="AG30" s="442"/>
      <c r="AH30" s="442"/>
      <c r="AI30" s="442"/>
      <c r="AJ30" s="442"/>
      <c r="AK30" s="442"/>
    </row>
    <row r="31" spans="1:37" x14ac:dyDescent="0.2">
      <c r="A31" s="442"/>
      <c r="B31" s="605"/>
      <c r="C31" s="446"/>
      <c r="D31" s="446"/>
      <c r="E31" s="446"/>
      <c r="F31" s="446"/>
      <c r="G31" s="446"/>
      <c r="H31" s="446"/>
      <c r="I31" s="446"/>
      <c r="J31" s="446"/>
      <c r="K31" s="446"/>
      <c r="L31" s="446"/>
      <c r="M31" s="446"/>
      <c r="N31" s="446"/>
      <c r="O31" s="446"/>
      <c r="P31" s="442"/>
      <c r="Q31" s="442"/>
      <c r="R31" s="442"/>
      <c r="S31" s="442"/>
      <c r="T31" s="442"/>
      <c r="U31" s="442"/>
      <c r="V31" s="442"/>
      <c r="W31" s="442"/>
      <c r="X31" s="442"/>
      <c r="Y31" s="442"/>
      <c r="Z31" s="442"/>
      <c r="AA31" s="442"/>
      <c r="AB31" s="442"/>
      <c r="AC31" s="442"/>
      <c r="AD31" s="442"/>
      <c r="AE31" s="442"/>
      <c r="AF31" s="442"/>
      <c r="AG31" s="442"/>
      <c r="AH31" s="442"/>
      <c r="AI31" s="442"/>
      <c r="AJ31" s="442"/>
      <c r="AK31" s="442"/>
    </row>
    <row r="32" spans="1:37" x14ac:dyDescent="0.2">
      <c r="A32" s="442"/>
      <c r="B32" s="442"/>
      <c r="C32" s="446"/>
      <c r="D32" s="446"/>
      <c r="E32" s="446"/>
      <c r="F32" s="446"/>
      <c r="G32" s="446"/>
      <c r="H32" s="446"/>
      <c r="I32" s="446"/>
      <c r="J32" s="446"/>
      <c r="K32" s="446"/>
      <c r="L32" s="446"/>
      <c r="M32" s="446"/>
      <c r="N32" s="446"/>
      <c r="O32" s="446"/>
      <c r="P32" s="442"/>
      <c r="Q32" s="442"/>
      <c r="R32" s="442"/>
      <c r="S32" s="442"/>
      <c r="T32" s="442"/>
      <c r="U32" s="442"/>
      <c r="V32" s="442"/>
      <c r="W32" s="442"/>
      <c r="X32" s="442"/>
      <c r="Y32" s="442"/>
      <c r="Z32" s="442"/>
      <c r="AA32" s="442"/>
      <c r="AB32" s="442"/>
      <c r="AC32" s="442"/>
      <c r="AD32" s="442"/>
      <c r="AE32" s="442"/>
      <c r="AF32" s="442"/>
      <c r="AG32" s="442"/>
      <c r="AH32" s="442"/>
      <c r="AI32" s="442"/>
      <c r="AJ32" s="442"/>
      <c r="AK32" s="442"/>
    </row>
    <row r="33" spans="1:37" x14ac:dyDescent="0.2">
      <c r="A33" s="442"/>
      <c r="B33" s="442"/>
      <c r="C33" s="446"/>
      <c r="D33" s="446"/>
      <c r="E33" s="446"/>
      <c r="F33" s="446"/>
      <c r="G33" s="446"/>
      <c r="H33" s="446"/>
      <c r="I33" s="446"/>
      <c r="J33" s="446"/>
      <c r="K33" s="446"/>
      <c r="L33" s="446"/>
      <c r="M33" s="446"/>
      <c r="N33" s="446"/>
      <c r="O33" s="446"/>
      <c r="P33" s="442"/>
      <c r="Q33" s="442"/>
      <c r="R33" s="442"/>
      <c r="S33" s="442"/>
      <c r="T33" s="442"/>
      <c r="U33" s="442"/>
      <c r="V33" s="442"/>
      <c r="W33" s="442"/>
      <c r="X33" s="442"/>
      <c r="Y33" s="442"/>
      <c r="Z33" s="442"/>
      <c r="AA33" s="442"/>
      <c r="AB33" s="442"/>
      <c r="AC33" s="442"/>
      <c r="AD33" s="442"/>
      <c r="AE33" s="442"/>
      <c r="AF33" s="442"/>
      <c r="AG33" s="442"/>
      <c r="AH33" s="442"/>
      <c r="AI33" s="442"/>
      <c r="AJ33" s="442"/>
      <c r="AK33" s="442"/>
    </row>
    <row r="34" spans="1:37" x14ac:dyDescent="0.2">
      <c r="A34" s="442"/>
      <c r="B34" s="442"/>
      <c r="C34" s="446"/>
      <c r="D34" s="446"/>
      <c r="E34" s="446"/>
      <c r="F34" s="446"/>
      <c r="G34" s="446"/>
      <c r="H34" s="446"/>
      <c r="I34" s="446"/>
      <c r="J34" s="446"/>
      <c r="K34" s="446"/>
      <c r="L34" s="446"/>
      <c r="M34" s="446"/>
      <c r="N34" s="446"/>
      <c r="O34" s="446"/>
      <c r="P34" s="442"/>
      <c r="Q34" s="442"/>
      <c r="R34" s="442"/>
      <c r="S34" s="442"/>
      <c r="T34" s="442"/>
      <c r="U34" s="442"/>
      <c r="V34" s="442"/>
      <c r="W34" s="442"/>
      <c r="X34" s="442"/>
      <c r="Y34" s="442"/>
      <c r="Z34" s="442"/>
      <c r="AA34" s="442"/>
      <c r="AB34" s="442"/>
      <c r="AC34" s="442"/>
      <c r="AD34" s="442"/>
      <c r="AE34" s="442"/>
      <c r="AF34" s="442"/>
      <c r="AG34" s="442"/>
      <c r="AH34" s="442"/>
      <c r="AI34" s="442"/>
      <c r="AJ34" s="442"/>
      <c r="AK34" s="442"/>
    </row>
    <row r="35" spans="1:37" x14ac:dyDescent="0.2">
      <c r="A35" s="442"/>
      <c r="B35" s="442"/>
      <c r="C35" s="446"/>
      <c r="D35" s="446"/>
      <c r="E35" s="446"/>
      <c r="F35" s="446"/>
      <c r="G35" s="446"/>
      <c r="H35" s="446"/>
      <c r="I35" s="446"/>
      <c r="J35" s="446"/>
      <c r="K35" s="446"/>
      <c r="L35" s="446"/>
      <c r="M35" s="446"/>
      <c r="N35" s="446"/>
      <c r="O35" s="446"/>
      <c r="P35" s="442"/>
      <c r="Q35" s="442"/>
      <c r="R35" s="442"/>
      <c r="S35" s="442"/>
      <c r="T35" s="442"/>
      <c r="U35" s="442"/>
      <c r="V35" s="442"/>
      <c r="W35" s="442"/>
      <c r="X35" s="442"/>
      <c r="Y35" s="442"/>
      <c r="Z35" s="442"/>
      <c r="AA35" s="442"/>
      <c r="AB35" s="442"/>
      <c r="AC35" s="442"/>
      <c r="AD35" s="442"/>
      <c r="AE35" s="442"/>
      <c r="AF35" s="442"/>
      <c r="AG35" s="442"/>
      <c r="AH35" s="442"/>
      <c r="AI35" s="442"/>
      <c r="AJ35" s="442"/>
      <c r="AK35" s="442"/>
    </row>
    <row r="36" spans="1:37" x14ac:dyDescent="0.2">
      <c r="A36" s="442"/>
      <c r="B36" s="442"/>
      <c r="C36" s="446"/>
      <c r="D36" s="446"/>
      <c r="E36" s="446"/>
      <c r="F36" s="446"/>
      <c r="G36" s="446"/>
      <c r="H36" s="446"/>
      <c r="I36" s="446"/>
      <c r="J36" s="446"/>
      <c r="K36" s="446"/>
      <c r="L36" s="446"/>
      <c r="M36" s="446"/>
      <c r="N36" s="446"/>
      <c r="O36" s="446"/>
      <c r="P36" s="442"/>
      <c r="Q36" s="442"/>
      <c r="R36" s="442"/>
      <c r="S36" s="442"/>
      <c r="T36" s="442"/>
      <c r="U36" s="442"/>
      <c r="V36" s="442"/>
      <c r="W36" s="442"/>
      <c r="X36" s="442"/>
      <c r="Y36" s="442"/>
      <c r="Z36" s="442"/>
      <c r="AA36" s="442"/>
      <c r="AB36" s="442"/>
      <c r="AC36" s="442"/>
      <c r="AD36" s="442"/>
      <c r="AE36" s="442"/>
      <c r="AF36" s="442"/>
      <c r="AG36" s="442"/>
      <c r="AH36" s="442"/>
      <c r="AI36" s="442"/>
      <c r="AJ36" s="442"/>
      <c r="AK36" s="442"/>
    </row>
    <row r="37" spans="1:37" x14ac:dyDescent="0.2">
      <c r="A37" s="442"/>
      <c r="B37" s="442"/>
      <c r="C37" s="446"/>
      <c r="D37" s="446"/>
      <c r="E37" s="446"/>
      <c r="F37" s="446"/>
      <c r="G37" s="446"/>
      <c r="H37" s="446"/>
      <c r="I37" s="446"/>
      <c r="J37" s="446"/>
      <c r="K37" s="446"/>
      <c r="L37" s="446"/>
      <c r="M37" s="446"/>
      <c r="N37" s="446"/>
      <c r="O37" s="446"/>
      <c r="P37" s="442"/>
      <c r="Q37" s="442"/>
      <c r="R37" s="442"/>
      <c r="S37" s="442"/>
      <c r="T37" s="442"/>
      <c r="U37" s="442"/>
      <c r="V37" s="442"/>
      <c r="W37" s="442"/>
      <c r="X37" s="442"/>
      <c r="Y37" s="442"/>
      <c r="Z37" s="442"/>
      <c r="AA37" s="442"/>
      <c r="AB37" s="442"/>
      <c r="AC37" s="442"/>
      <c r="AD37" s="442"/>
      <c r="AE37" s="442"/>
      <c r="AF37" s="442"/>
      <c r="AG37" s="442"/>
      <c r="AH37" s="442"/>
      <c r="AI37" s="442"/>
      <c r="AJ37" s="442"/>
      <c r="AK37" s="442"/>
    </row>
    <row r="38" spans="1:37" x14ac:dyDescent="0.2">
      <c r="A38" s="442"/>
      <c r="B38" s="442"/>
      <c r="C38" s="446"/>
      <c r="D38" s="446"/>
      <c r="E38" s="446"/>
      <c r="F38" s="446"/>
      <c r="G38" s="446"/>
      <c r="H38" s="446"/>
      <c r="I38" s="446"/>
      <c r="J38" s="446"/>
      <c r="K38" s="446"/>
      <c r="L38" s="446"/>
      <c r="M38" s="446"/>
      <c r="N38" s="446"/>
      <c r="O38" s="446"/>
      <c r="P38" s="442"/>
      <c r="Q38" s="442"/>
      <c r="R38" s="442"/>
      <c r="S38" s="442"/>
      <c r="T38" s="442"/>
      <c r="U38" s="442"/>
      <c r="V38" s="442"/>
      <c r="W38" s="442"/>
      <c r="X38" s="442"/>
      <c r="Y38" s="442"/>
      <c r="Z38" s="442"/>
      <c r="AA38" s="442"/>
      <c r="AB38" s="442"/>
      <c r="AC38" s="442"/>
      <c r="AD38" s="442"/>
      <c r="AE38" s="442"/>
      <c r="AF38" s="442"/>
      <c r="AG38" s="442"/>
      <c r="AH38" s="442"/>
      <c r="AI38" s="442"/>
      <c r="AJ38" s="442"/>
      <c r="AK38" s="442"/>
    </row>
    <row r="39" spans="1:37" x14ac:dyDescent="0.2">
      <c r="A39" s="442"/>
      <c r="B39" s="442"/>
      <c r="C39" s="446"/>
      <c r="D39" s="446"/>
      <c r="E39" s="446"/>
      <c r="F39" s="446"/>
      <c r="G39" s="446"/>
      <c r="H39" s="446"/>
      <c r="I39" s="446"/>
      <c r="J39" s="446"/>
      <c r="K39" s="446"/>
      <c r="L39" s="446"/>
      <c r="M39" s="446"/>
      <c r="N39" s="446"/>
      <c r="O39" s="446"/>
      <c r="P39" s="442"/>
      <c r="Q39" s="442"/>
      <c r="R39" s="442"/>
      <c r="S39" s="442"/>
      <c r="T39" s="442"/>
      <c r="U39" s="442"/>
      <c r="V39" s="442"/>
      <c r="W39" s="442"/>
      <c r="X39" s="442"/>
      <c r="Y39" s="442"/>
      <c r="Z39" s="442"/>
      <c r="AA39" s="442"/>
      <c r="AB39" s="442"/>
      <c r="AC39" s="442"/>
      <c r="AD39" s="442"/>
      <c r="AE39" s="442"/>
      <c r="AF39" s="442"/>
      <c r="AG39" s="442"/>
      <c r="AH39" s="442"/>
      <c r="AI39" s="442"/>
      <c r="AJ39" s="442"/>
      <c r="AK39" s="442"/>
    </row>
    <row r="40" spans="1:37" x14ac:dyDescent="0.2">
      <c r="A40" s="442"/>
      <c r="B40" s="442"/>
      <c r="C40" s="446"/>
      <c r="D40" s="446"/>
      <c r="E40" s="446"/>
      <c r="F40" s="446"/>
      <c r="G40" s="446"/>
      <c r="H40" s="446"/>
      <c r="I40" s="446"/>
      <c r="J40" s="446"/>
      <c r="K40" s="446"/>
      <c r="L40" s="446"/>
      <c r="M40" s="446"/>
      <c r="N40" s="446"/>
      <c r="O40" s="446"/>
      <c r="P40" s="442"/>
      <c r="Q40" s="442"/>
      <c r="R40" s="442"/>
      <c r="S40" s="442"/>
      <c r="T40" s="442"/>
      <c r="U40" s="442"/>
      <c r="V40" s="442"/>
      <c r="W40" s="442"/>
      <c r="X40" s="442"/>
      <c r="Y40" s="442"/>
      <c r="Z40" s="442"/>
      <c r="AA40" s="442"/>
      <c r="AB40" s="442"/>
      <c r="AC40" s="442"/>
      <c r="AD40" s="442"/>
      <c r="AE40" s="442"/>
      <c r="AF40" s="442"/>
      <c r="AG40" s="442"/>
      <c r="AH40" s="442"/>
      <c r="AI40" s="442"/>
      <c r="AJ40" s="442"/>
      <c r="AK40" s="442"/>
    </row>
    <row r="41" spans="1:37" x14ac:dyDescent="0.2">
      <c r="A41" s="442"/>
      <c r="B41" s="442"/>
      <c r="C41" s="446"/>
      <c r="D41" s="446"/>
      <c r="E41" s="446"/>
      <c r="F41" s="446"/>
      <c r="G41" s="446"/>
      <c r="H41" s="446"/>
      <c r="I41" s="446"/>
      <c r="J41" s="446"/>
      <c r="K41" s="446"/>
      <c r="L41" s="446"/>
      <c r="M41" s="446"/>
      <c r="N41" s="446"/>
      <c r="O41" s="446"/>
      <c r="P41" s="442"/>
      <c r="Q41" s="442"/>
      <c r="R41" s="442"/>
      <c r="S41" s="442"/>
      <c r="T41" s="442"/>
      <c r="U41" s="442"/>
      <c r="V41" s="442"/>
      <c r="W41" s="442"/>
      <c r="X41" s="442"/>
      <c r="Y41" s="442"/>
      <c r="Z41" s="442"/>
      <c r="AA41" s="442"/>
      <c r="AB41" s="442"/>
      <c r="AC41" s="442"/>
      <c r="AD41" s="442"/>
      <c r="AE41" s="442"/>
      <c r="AF41" s="442"/>
      <c r="AG41" s="442"/>
      <c r="AH41" s="442"/>
      <c r="AI41" s="442"/>
      <c r="AJ41" s="442"/>
      <c r="AK41" s="442"/>
    </row>
    <row r="42" spans="1:37" x14ac:dyDescent="0.2">
      <c r="A42" s="442"/>
      <c r="B42" s="442"/>
      <c r="C42" s="446"/>
      <c r="D42" s="446"/>
      <c r="E42" s="446"/>
      <c r="F42" s="446"/>
      <c r="G42" s="446"/>
      <c r="H42" s="446"/>
      <c r="I42" s="446"/>
      <c r="J42" s="446"/>
      <c r="K42" s="446"/>
      <c r="L42" s="446"/>
      <c r="M42" s="446"/>
      <c r="N42" s="446"/>
      <c r="O42" s="446"/>
      <c r="P42" s="442"/>
      <c r="Q42" s="442"/>
      <c r="R42" s="442"/>
      <c r="S42" s="442"/>
      <c r="T42" s="442"/>
      <c r="U42" s="442"/>
      <c r="V42" s="442"/>
      <c r="W42" s="442"/>
      <c r="X42" s="442"/>
      <c r="Y42" s="442"/>
      <c r="Z42" s="442"/>
      <c r="AA42" s="442"/>
      <c r="AB42" s="442"/>
      <c r="AC42" s="442"/>
      <c r="AD42" s="442"/>
      <c r="AE42" s="442"/>
      <c r="AF42" s="442"/>
      <c r="AG42" s="442"/>
      <c r="AH42" s="442"/>
      <c r="AI42" s="442"/>
      <c r="AJ42" s="442"/>
      <c r="AK42" s="442"/>
    </row>
    <row r="43" spans="1:37" x14ac:dyDescent="0.2">
      <c r="A43" s="442"/>
      <c r="B43" s="442"/>
      <c r="C43" s="446"/>
      <c r="D43" s="446"/>
      <c r="E43" s="446"/>
      <c r="F43" s="446"/>
      <c r="G43" s="446"/>
      <c r="H43" s="446"/>
      <c r="I43" s="446"/>
      <c r="J43" s="446"/>
      <c r="K43" s="446"/>
      <c r="L43" s="446"/>
      <c r="M43" s="446"/>
      <c r="N43" s="446"/>
      <c r="O43" s="446"/>
      <c r="P43" s="442"/>
      <c r="Q43" s="442"/>
      <c r="R43" s="442"/>
      <c r="S43" s="442"/>
      <c r="T43" s="442"/>
      <c r="U43" s="442"/>
      <c r="V43" s="442"/>
      <c r="W43" s="442"/>
      <c r="X43" s="442"/>
      <c r="Y43" s="442"/>
      <c r="Z43" s="442"/>
      <c r="AA43" s="442"/>
      <c r="AB43" s="442"/>
      <c r="AC43" s="442"/>
      <c r="AD43" s="442"/>
      <c r="AE43" s="442"/>
      <c r="AF43" s="442"/>
      <c r="AG43" s="442"/>
      <c r="AH43" s="442"/>
      <c r="AI43" s="442"/>
      <c r="AJ43" s="442"/>
      <c r="AK43" s="442"/>
    </row>
    <row r="44" spans="1:37" x14ac:dyDescent="0.2">
      <c r="A44" s="442"/>
      <c r="B44" s="442"/>
      <c r="C44" s="446"/>
      <c r="D44" s="446"/>
      <c r="E44" s="446"/>
      <c r="F44" s="446"/>
      <c r="G44" s="446"/>
      <c r="H44" s="446"/>
      <c r="I44" s="446"/>
      <c r="J44" s="446"/>
      <c r="K44" s="446"/>
      <c r="L44" s="446"/>
      <c r="M44" s="446"/>
      <c r="N44" s="446"/>
      <c r="O44" s="446"/>
      <c r="P44" s="442"/>
      <c r="Q44" s="442"/>
      <c r="R44" s="442"/>
      <c r="S44" s="442"/>
      <c r="T44" s="442"/>
      <c r="U44" s="442"/>
      <c r="V44" s="442"/>
      <c r="W44" s="442"/>
      <c r="X44" s="442"/>
      <c r="Y44" s="442"/>
      <c r="Z44" s="442"/>
      <c r="AA44" s="442"/>
      <c r="AB44" s="442"/>
      <c r="AC44" s="442"/>
      <c r="AD44" s="442"/>
      <c r="AE44" s="442"/>
      <c r="AF44" s="442"/>
      <c r="AG44" s="442"/>
      <c r="AH44" s="442"/>
      <c r="AI44" s="442"/>
      <c r="AJ44" s="442"/>
      <c r="AK44" s="442"/>
    </row>
    <row r="45" spans="1:37" x14ac:dyDescent="0.2">
      <c r="A45" s="442"/>
      <c r="B45" s="442"/>
      <c r="C45" s="446"/>
      <c r="D45" s="446"/>
      <c r="E45" s="446"/>
      <c r="F45" s="446"/>
      <c r="G45" s="446"/>
      <c r="H45" s="446"/>
      <c r="I45" s="446"/>
      <c r="J45" s="446"/>
      <c r="K45" s="446"/>
      <c r="L45" s="446"/>
      <c r="M45" s="446"/>
      <c r="N45" s="446"/>
      <c r="O45" s="446"/>
      <c r="P45" s="442"/>
      <c r="Q45" s="442"/>
      <c r="R45" s="442"/>
      <c r="S45" s="442"/>
      <c r="T45" s="442"/>
      <c r="U45" s="442"/>
      <c r="V45" s="442"/>
      <c r="W45" s="442"/>
      <c r="X45" s="442"/>
      <c r="Y45" s="442"/>
      <c r="Z45" s="442"/>
      <c r="AA45" s="442"/>
      <c r="AB45" s="442"/>
      <c r="AC45" s="442"/>
      <c r="AD45" s="442"/>
      <c r="AE45" s="442"/>
      <c r="AF45" s="442"/>
      <c r="AG45" s="442"/>
      <c r="AH45" s="442"/>
      <c r="AI45" s="442"/>
      <c r="AJ45" s="442"/>
      <c r="AK45" s="442"/>
    </row>
    <row r="46" spans="1:37" x14ac:dyDescent="0.2">
      <c r="A46" s="442"/>
      <c r="B46" s="442"/>
      <c r="C46" s="446"/>
      <c r="D46" s="446"/>
      <c r="E46" s="446"/>
      <c r="F46" s="446"/>
      <c r="G46" s="446"/>
      <c r="H46" s="446"/>
      <c r="I46" s="446"/>
      <c r="J46" s="446"/>
      <c r="K46" s="446"/>
      <c r="L46" s="446"/>
      <c r="M46" s="446"/>
      <c r="N46" s="446"/>
      <c r="O46" s="446"/>
      <c r="P46" s="442"/>
      <c r="Q46" s="442"/>
      <c r="R46" s="442"/>
      <c r="S46" s="442"/>
      <c r="T46" s="442"/>
      <c r="U46" s="442"/>
      <c r="V46" s="442"/>
      <c r="W46" s="442"/>
      <c r="X46" s="442"/>
      <c r="Y46" s="442"/>
      <c r="Z46" s="442"/>
      <c r="AA46" s="442"/>
      <c r="AB46" s="442"/>
      <c r="AC46" s="442"/>
      <c r="AD46" s="442"/>
      <c r="AE46" s="442"/>
      <c r="AF46" s="442"/>
      <c r="AG46" s="442"/>
      <c r="AH46" s="442"/>
      <c r="AI46" s="442"/>
      <c r="AJ46" s="442"/>
      <c r="AK46" s="442"/>
    </row>
    <row r="47" spans="1:37" x14ac:dyDescent="0.2">
      <c r="A47" s="442"/>
      <c r="B47" s="442"/>
      <c r="C47" s="446"/>
      <c r="D47" s="446"/>
      <c r="E47" s="446"/>
      <c r="F47" s="446"/>
      <c r="G47" s="446"/>
      <c r="H47" s="446"/>
      <c r="I47" s="446"/>
      <c r="J47" s="446"/>
      <c r="K47" s="446"/>
      <c r="L47" s="446"/>
      <c r="M47" s="446"/>
      <c r="N47" s="446"/>
      <c r="O47" s="446"/>
      <c r="P47" s="442"/>
      <c r="Q47" s="442"/>
      <c r="R47" s="442"/>
      <c r="S47" s="442"/>
      <c r="T47" s="442"/>
      <c r="U47" s="442"/>
      <c r="V47" s="442"/>
      <c r="W47" s="442"/>
      <c r="X47" s="442"/>
      <c r="Y47" s="442"/>
      <c r="Z47" s="442"/>
      <c r="AA47" s="442"/>
      <c r="AB47" s="442"/>
      <c r="AC47" s="442"/>
      <c r="AD47" s="442"/>
      <c r="AE47" s="442"/>
      <c r="AF47" s="442"/>
      <c r="AG47" s="442"/>
      <c r="AH47" s="442"/>
      <c r="AI47" s="442"/>
      <c r="AJ47" s="442"/>
      <c r="AK47" s="442"/>
    </row>
    <row r="48" spans="1:37" x14ac:dyDescent="0.2">
      <c r="A48" s="442"/>
      <c r="B48" s="442"/>
      <c r="C48" s="446"/>
      <c r="D48" s="446"/>
      <c r="E48" s="446"/>
      <c r="F48" s="446"/>
      <c r="G48" s="446"/>
      <c r="H48" s="446"/>
      <c r="I48" s="446"/>
      <c r="J48" s="446"/>
      <c r="K48" s="446"/>
      <c r="L48" s="446"/>
      <c r="M48" s="446"/>
      <c r="N48" s="446"/>
      <c r="O48" s="446"/>
      <c r="P48" s="442"/>
      <c r="Q48" s="442"/>
      <c r="R48" s="442"/>
      <c r="S48" s="442"/>
      <c r="T48" s="442"/>
      <c r="U48" s="442"/>
      <c r="V48" s="442"/>
      <c r="W48" s="442"/>
      <c r="X48" s="442"/>
      <c r="Y48" s="442"/>
      <c r="Z48" s="442"/>
      <c r="AA48" s="442"/>
      <c r="AB48" s="442"/>
      <c r="AC48" s="442"/>
      <c r="AD48" s="442"/>
      <c r="AE48" s="442"/>
      <c r="AF48" s="442"/>
      <c r="AG48" s="442"/>
      <c r="AH48" s="442"/>
      <c r="AI48" s="442"/>
      <c r="AJ48" s="442"/>
      <c r="AK48" s="442"/>
    </row>
    <row r="49" spans="1:37" x14ac:dyDescent="0.2">
      <c r="A49" s="442"/>
      <c r="B49" s="442"/>
      <c r="C49" s="446"/>
      <c r="D49" s="446"/>
      <c r="E49" s="446"/>
      <c r="F49" s="446"/>
      <c r="G49" s="446"/>
      <c r="H49" s="446"/>
      <c r="I49" s="446"/>
      <c r="J49" s="446"/>
      <c r="K49" s="446"/>
      <c r="L49" s="446"/>
      <c r="M49" s="446"/>
      <c r="N49" s="446"/>
      <c r="O49" s="446"/>
      <c r="P49" s="442"/>
      <c r="Q49" s="442"/>
      <c r="R49" s="442"/>
      <c r="S49" s="442"/>
      <c r="T49" s="442"/>
      <c r="U49" s="442"/>
      <c r="V49" s="442"/>
      <c r="W49" s="442"/>
      <c r="X49" s="442"/>
      <c r="Y49" s="442"/>
      <c r="Z49" s="442"/>
      <c r="AA49" s="442"/>
      <c r="AB49" s="442"/>
      <c r="AC49" s="442"/>
      <c r="AD49" s="442"/>
      <c r="AE49" s="442"/>
      <c r="AF49" s="442"/>
      <c r="AG49" s="442"/>
      <c r="AH49" s="442"/>
      <c r="AI49" s="442"/>
      <c r="AJ49" s="442"/>
      <c r="AK49" s="442"/>
    </row>
    <row r="50" spans="1:37" x14ac:dyDescent="0.2">
      <c r="A50" s="442"/>
      <c r="B50" s="442"/>
      <c r="C50" s="446"/>
      <c r="D50" s="446"/>
      <c r="E50" s="446"/>
      <c r="F50" s="446"/>
      <c r="G50" s="446"/>
      <c r="H50" s="446"/>
      <c r="I50" s="446"/>
      <c r="J50" s="446"/>
      <c r="K50" s="446"/>
      <c r="L50" s="446"/>
      <c r="M50" s="446"/>
      <c r="N50" s="446"/>
      <c r="O50" s="446"/>
      <c r="P50" s="442"/>
      <c r="Q50" s="442"/>
      <c r="R50" s="442"/>
      <c r="S50" s="442"/>
      <c r="T50" s="442"/>
      <c r="U50" s="442"/>
      <c r="V50" s="442"/>
      <c r="W50" s="442"/>
      <c r="X50" s="442"/>
      <c r="Y50" s="442"/>
      <c r="Z50" s="442"/>
      <c r="AA50" s="442"/>
      <c r="AB50" s="442"/>
      <c r="AC50" s="442"/>
      <c r="AD50" s="442"/>
      <c r="AE50" s="442"/>
      <c r="AF50" s="442"/>
      <c r="AG50" s="442"/>
      <c r="AH50" s="442"/>
      <c r="AI50" s="442"/>
      <c r="AJ50" s="442"/>
      <c r="AK50" s="442"/>
    </row>
    <row r="51" spans="1:37" x14ac:dyDescent="0.2">
      <c r="A51" s="442"/>
      <c r="B51" s="442"/>
      <c r="C51" s="446"/>
      <c r="D51" s="446"/>
      <c r="E51" s="446"/>
      <c r="F51" s="446"/>
      <c r="G51" s="446"/>
      <c r="H51" s="446"/>
      <c r="I51" s="446"/>
      <c r="J51" s="446"/>
      <c r="K51" s="446"/>
      <c r="L51" s="446"/>
      <c r="M51" s="446"/>
      <c r="N51" s="446"/>
      <c r="O51" s="446"/>
      <c r="P51" s="442"/>
      <c r="Q51" s="442"/>
      <c r="R51" s="442"/>
      <c r="S51" s="442"/>
      <c r="T51" s="442"/>
      <c r="U51" s="442"/>
      <c r="V51" s="442"/>
      <c r="W51" s="442"/>
      <c r="X51" s="442"/>
      <c r="Y51" s="442"/>
      <c r="Z51" s="442"/>
      <c r="AA51" s="442"/>
      <c r="AB51" s="442"/>
      <c r="AC51" s="442"/>
      <c r="AD51" s="442"/>
      <c r="AE51" s="442"/>
      <c r="AF51" s="442"/>
      <c r="AG51" s="442"/>
      <c r="AH51" s="442"/>
      <c r="AI51" s="442"/>
      <c r="AJ51" s="442"/>
      <c r="AK51" s="442"/>
    </row>
    <row r="52" spans="1:37" x14ac:dyDescent="0.2">
      <c r="A52" s="442"/>
      <c r="B52" s="442"/>
      <c r="C52" s="446"/>
      <c r="D52" s="446"/>
      <c r="E52" s="446"/>
      <c r="F52" s="446"/>
      <c r="G52" s="446"/>
      <c r="H52" s="446"/>
      <c r="I52" s="446"/>
      <c r="J52" s="446"/>
      <c r="K52" s="446"/>
      <c r="L52" s="446"/>
      <c r="M52" s="446"/>
      <c r="N52" s="446"/>
      <c r="O52" s="446"/>
      <c r="P52" s="442"/>
      <c r="Q52" s="442"/>
      <c r="R52" s="442"/>
      <c r="S52" s="442"/>
      <c r="T52" s="442"/>
      <c r="U52" s="442"/>
      <c r="V52" s="442"/>
      <c r="W52" s="442"/>
      <c r="X52" s="442"/>
      <c r="Y52" s="442"/>
      <c r="Z52" s="442"/>
      <c r="AA52" s="442"/>
      <c r="AB52" s="442"/>
      <c r="AC52" s="442"/>
      <c r="AD52" s="442"/>
      <c r="AE52" s="442"/>
      <c r="AF52" s="442"/>
      <c r="AG52" s="442"/>
      <c r="AH52" s="442"/>
      <c r="AI52" s="442"/>
      <c r="AJ52" s="442"/>
      <c r="AK52" s="442"/>
    </row>
    <row r="53" spans="1:37" x14ac:dyDescent="0.2">
      <c r="A53" s="442"/>
      <c r="B53" s="442"/>
      <c r="C53" s="446"/>
      <c r="D53" s="446"/>
      <c r="E53" s="446"/>
      <c r="F53" s="446"/>
      <c r="G53" s="446"/>
      <c r="H53" s="446"/>
      <c r="I53" s="446"/>
      <c r="J53" s="446"/>
      <c r="K53" s="446"/>
      <c r="L53" s="446"/>
      <c r="M53" s="446"/>
      <c r="N53" s="446"/>
      <c r="O53" s="446"/>
      <c r="P53" s="442"/>
      <c r="Q53" s="442"/>
      <c r="R53" s="442"/>
      <c r="S53" s="442"/>
      <c r="T53" s="442"/>
      <c r="U53" s="442"/>
      <c r="V53" s="442"/>
      <c r="W53" s="442"/>
      <c r="X53" s="442"/>
      <c r="Y53" s="442"/>
      <c r="Z53" s="442"/>
      <c r="AA53" s="442"/>
      <c r="AB53" s="442"/>
      <c r="AC53" s="442"/>
      <c r="AD53" s="442"/>
      <c r="AE53" s="442"/>
      <c r="AF53" s="442"/>
      <c r="AG53" s="442"/>
      <c r="AH53" s="442"/>
      <c r="AI53" s="442"/>
      <c r="AJ53" s="442"/>
      <c r="AK53" s="442"/>
    </row>
    <row r="54" spans="1:37" x14ac:dyDescent="0.2">
      <c r="A54" s="442"/>
      <c r="B54" s="442"/>
      <c r="C54" s="446"/>
      <c r="D54" s="446"/>
      <c r="E54" s="446"/>
      <c r="F54" s="446"/>
      <c r="G54" s="446"/>
      <c r="H54" s="446"/>
      <c r="I54" s="446"/>
      <c r="J54" s="446"/>
      <c r="K54" s="446"/>
      <c r="L54" s="446"/>
      <c r="M54" s="446"/>
      <c r="N54" s="446"/>
      <c r="O54" s="446"/>
      <c r="P54" s="442"/>
      <c r="Q54" s="442"/>
      <c r="R54" s="442"/>
      <c r="S54" s="442"/>
      <c r="T54" s="442"/>
      <c r="U54" s="442"/>
      <c r="V54" s="442"/>
      <c r="W54" s="442"/>
      <c r="X54" s="442"/>
      <c r="Y54" s="442"/>
      <c r="Z54" s="442"/>
      <c r="AA54" s="442"/>
      <c r="AB54" s="442"/>
      <c r="AC54" s="442"/>
      <c r="AD54" s="442"/>
      <c r="AE54" s="442"/>
      <c r="AF54" s="442"/>
      <c r="AG54" s="442"/>
      <c r="AH54" s="442"/>
      <c r="AI54" s="442"/>
      <c r="AJ54" s="442"/>
      <c r="AK54" s="442"/>
    </row>
    <row r="55" spans="1:37" x14ac:dyDescent="0.2">
      <c r="A55" s="442"/>
      <c r="B55" s="442"/>
      <c r="C55" s="446"/>
      <c r="D55" s="446"/>
      <c r="E55" s="446"/>
      <c r="F55" s="446"/>
      <c r="G55" s="446"/>
      <c r="H55" s="446"/>
      <c r="I55" s="446"/>
      <c r="J55" s="446"/>
      <c r="K55" s="446"/>
      <c r="L55" s="446"/>
      <c r="M55" s="446"/>
      <c r="N55" s="446"/>
      <c r="O55" s="446"/>
      <c r="P55" s="442"/>
      <c r="Q55" s="442"/>
      <c r="R55" s="442"/>
      <c r="S55" s="442"/>
      <c r="T55" s="442"/>
      <c r="U55" s="442"/>
      <c r="V55" s="442"/>
      <c r="W55" s="442"/>
      <c r="X55" s="442"/>
      <c r="Y55" s="442"/>
      <c r="Z55" s="442"/>
      <c r="AA55" s="442"/>
      <c r="AB55" s="442"/>
      <c r="AC55" s="442"/>
      <c r="AD55" s="442"/>
      <c r="AE55" s="442"/>
      <c r="AF55" s="442"/>
      <c r="AG55" s="442"/>
      <c r="AH55" s="442"/>
      <c r="AI55" s="442"/>
      <c r="AJ55" s="442"/>
      <c r="AK55" s="442"/>
    </row>
    <row r="56" spans="1:37" x14ac:dyDescent="0.2">
      <c r="A56" s="442"/>
      <c r="B56" s="442"/>
      <c r="C56" s="446"/>
      <c r="D56" s="446"/>
      <c r="E56" s="446"/>
      <c r="F56" s="446"/>
      <c r="G56" s="446"/>
      <c r="H56" s="446"/>
      <c r="I56" s="446"/>
      <c r="J56" s="446"/>
      <c r="K56" s="446"/>
      <c r="L56" s="446"/>
      <c r="M56" s="446"/>
      <c r="N56" s="446"/>
      <c r="O56" s="446"/>
      <c r="P56" s="442"/>
      <c r="Q56" s="442"/>
      <c r="R56" s="442"/>
      <c r="S56" s="442"/>
      <c r="T56" s="442"/>
      <c r="U56" s="442"/>
      <c r="V56" s="442"/>
      <c r="W56" s="442"/>
      <c r="X56" s="442"/>
      <c r="Y56" s="442"/>
      <c r="Z56" s="442"/>
      <c r="AA56" s="442"/>
      <c r="AB56" s="442"/>
      <c r="AC56" s="442"/>
      <c r="AD56" s="442"/>
      <c r="AE56" s="442"/>
      <c r="AF56" s="442"/>
      <c r="AG56" s="442"/>
      <c r="AH56" s="442"/>
      <c r="AI56" s="442"/>
      <c r="AJ56" s="442"/>
      <c r="AK56" s="442"/>
    </row>
    <row r="57" spans="1:37" x14ac:dyDescent="0.2">
      <c r="A57" s="442"/>
      <c r="B57" s="442"/>
      <c r="C57" s="446"/>
      <c r="D57" s="446"/>
      <c r="E57" s="446"/>
      <c r="F57" s="446"/>
      <c r="G57" s="446"/>
      <c r="H57" s="446"/>
      <c r="I57" s="446"/>
      <c r="J57" s="446"/>
      <c r="K57" s="446"/>
      <c r="L57" s="446"/>
      <c r="M57" s="446"/>
      <c r="N57" s="446"/>
      <c r="O57" s="446"/>
      <c r="P57" s="442"/>
      <c r="Q57" s="442"/>
      <c r="R57" s="442"/>
      <c r="S57" s="442"/>
      <c r="T57" s="442"/>
      <c r="U57" s="442"/>
      <c r="V57" s="442"/>
      <c r="W57" s="442"/>
      <c r="X57" s="442"/>
      <c r="Y57" s="442"/>
      <c r="Z57" s="442"/>
      <c r="AA57" s="442"/>
      <c r="AB57" s="442"/>
      <c r="AC57" s="442"/>
      <c r="AD57" s="442"/>
      <c r="AE57" s="442"/>
      <c r="AF57" s="442"/>
      <c r="AG57" s="442"/>
      <c r="AH57" s="442"/>
      <c r="AI57" s="442"/>
      <c r="AJ57" s="442"/>
      <c r="AK57" s="442"/>
    </row>
    <row r="58" spans="1:37" x14ac:dyDescent="0.2">
      <c r="A58" s="442"/>
      <c r="B58" s="442"/>
      <c r="C58" s="446"/>
      <c r="D58" s="446"/>
      <c r="E58" s="446"/>
      <c r="F58" s="446"/>
      <c r="G58" s="446"/>
      <c r="H58" s="446"/>
      <c r="I58" s="446"/>
      <c r="J58" s="446"/>
      <c r="K58" s="446"/>
      <c r="L58" s="446"/>
      <c r="M58" s="446"/>
      <c r="N58" s="446"/>
      <c r="O58" s="446"/>
      <c r="P58" s="442"/>
      <c r="Q58" s="442"/>
      <c r="R58" s="442"/>
      <c r="S58" s="442"/>
      <c r="T58" s="442"/>
      <c r="U58" s="442"/>
      <c r="V58" s="442"/>
      <c r="W58" s="442"/>
      <c r="X58" s="442"/>
      <c r="Y58" s="442"/>
      <c r="Z58" s="442"/>
      <c r="AA58" s="442"/>
      <c r="AB58" s="442"/>
      <c r="AC58" s="442"/>
      <c r="AD58" s="442"/>
      <c r="AE58" s="442"/>
      <c r="AF58" s="442"/>
      <c r="AG58" s="442"/>
      <c r="AH58" s="442"/>
      <c r="AI58" s="442"/>
      <c r="AJ58" s="442"/>
      <c r="AK58" s="442"/>
    </row>
    <row r="59" spans="1:37" x14ac:dyDescent="0.2">
      <c r="A59" s="442"/>
      <c r="B59" s="442"/>
      <c r="C59" s="446"/>
      <c r="D59" s="446"/>
      <c r="E59" s="446"/>
      <c r="F59" s="446"/>
      <c r="G59" s="446"/>
      <c r="H59" s="446"/>
      <c r="I59" s="446"/>
      <c r="J59" s="446"/>
      <c r="K59" s="446"/>
      <c r="L59" s="446"/>
      <c r="M59" s="446"/>
      <c r="N59" s="446"/>
      <c r="O59" s="446"/>
      <c r="P59" s="442"/>
      <c r="Q59" s="442"/>
      <c r="R59" s="442"/>
      <c r="S59" s="442"/>
      <c r="T59" s="442"/>
      <c r="U59" s="442"/>
      <c r="V59" s="442"/>
      <c r="W59" s="442"/>
      <c r="X59" s="442"/>
      <c r="Y59" s="442"/>
      <c r="Z59" s="442"/>
      <c r="AA59" s="442"/>
      <c r="AB59" s="442"/>
      <c r="AC59" s="442"/>
      <c r="AD59" s="442"/>
      <c r="AE59" s="442"/>
      <c r="AF59" s="442"/>
      <c r="AG59" s="442"/>
      <c r="AH59" s="442"/>
      <c r="AI59" s="442"/>
      <c r="AJ59" s="442"/>
      <c r="AK59" s="442"/>
    </row>
    <row r="60" spans="1:37" x14ac:dyDescent="0.2">
      <c r="A60" s="442"/>
      <c r="B60" s="442"/>
      <c r="C60" s="446"/>
      <c r="D60" s="446"/>
      <c r="E60" s="446"/>
      <c r="F60" s="446"/>
      <c r="G60" s="446"/>
      <c r="H60" s="446"/>
      <c r="I60" s="446"/>
      <c r="J60" s="446"/>
      <c r="K60" s="446"/>
      <c r="L60" s="446"/>
      <c r="M60" s="446"/>
      <c r="N60" s="446"/>
      <c r="O60" s="446"/>
      <c r="P60" s="442"/>
      <c r="Q60" s="442"/>
      <c r="R60" s="442"/>
      <c r="S60" s="442"/>
      <c r="T60" s="442"/>
      <c r="U60" s="442"/>
      <c r="V60" s="442"/>
      <c r="W60" s="442"/>
      <c r="X60" s="442"/>
      <c r="Y60" s="442"/>
      <c r="Z60" s="442"/>
      <c r="AA60" s="442"/>
      <c r="AB60" s="442"/>
      <c r="AC60" s="442"/>
      <c r="AD60" s="442"/>
      <c r="AE60" s="442"/>
      <c r="AF60" s="442"/>
      <c r="AG60" s="442"/>
      <c r="AH60" s="442"/>
      <c r="AI60" s="442"/>
      <c r="AJ60" s="442"/>
      <c r="AK60" s="442"/>
    </row>
    <row r="61" spans="1:37" x14ac:dyDescent="0.2">
      <c r="A61" s="442"/>
      <c r="B61" s="442"/>
      <c r="C61" s="446"/>
      <c r="D61" s="446"/>
      <c r="E61" s="446"/>
      <c r="F61" s="446"/>
      <c r="G61" s="446"/>
      <c r="H61" s="446"/>
      <c r="I61" s="446"/>
      <c r="J61" s="446"/>
      <c r="K61" s="446"/>
      <c r="L61" s="446"/>
      <c r="M61" s="446"/>
      <c r="N61" s="446"/>
      <c r="O61" s="446"/>
      <c r="P61" s="442"/>
      <c r="Q61" s="442"/>
      <c r="R61" s="442"/>
      <c r="S61" s="442"/>
      <c r="T61" s="442"/>
      <c r="U61" s="442"/>
      <c r="V61" s="442"/>
      <c r="W61" s="442"/>
      <c r="X61" s="442"/>
      <c r="Y61" s="442"/>
      <c r="Z61" s="442"/>
      <c r="AA61" s="442"/>
      <c r="AB61" s="442"/>
      <c r="AC61" s="442"/>
      <c r="AD61" s="442"/>
      <c r="AE61" s="442"/>
      <c r="AF61" s="442"/>
      <c r="AG61" s="442"/>
      <c r="AH61" s="442"/>
      <c r="AI61" s="442"/>
      <c r="AJ61" s="442"/>
      <c r="AK61" s="442"/>
    </row>
    <row r="62" spans="1:37" x14ac:dyDescent="0.2">
      <c r="A62" s="442"/>
      <c r="B62" s="442"/>
      <c r="C62" s="446"/>
      <c r="D62" s="446"/>
      <c r="E62" s="446"/>
      <c r="F62" s="446"/>
      <c r="G62" s="446"/>
      <c r="H62" s="446"/>
      <c r="I62" s="446"/>
      <c r="J62" s="446"/>
      <c r="K62" s="446"/>
      <c r="L62" s="446"/>
      <c r="M62" s="446"/>
      <c r="N62" s="446"/>
      <c r="O62" s="446"/>
      <c r="P62" s="442"/>
      <c r="Q62" s="442"/>
      <c r="R62" s="442"/>
      <c r="S62" s="442"/>
      <c r="T62" s="442"/>
      <c r="U62" s="442"/>
      <c r="V62" s="442"/>
      <c r="W62" s="442"/>
      <c r="X62" s="442"/>
      <c r="Y62" s="442"/>
      <c r="Z62" s="442"/>
      <c r="AA62" s="442"/>
      <c r="AB62" s="442"/>
      <c r="AC62" s="442"/>
      <c r="AD62" s="442"/>
      <c r="AE62" s="442"/>
      <c r="AF62" s="442"/>
      <c r="AG62" s="442"/>
      <c r="AH62" s="442"/>
      <c r="AI62" s="442"/>
      <c r="AJ62" s="442"/>
      <c r="AK62" s="442"/>
    </row>
    <row r="63" spans="1:37" x14ac:dyDescent="0.2">
      <c r="A63" s="442"/>
      <c r="B63" s="442"/>
      <c r="C63" s="446"/>
      <c r="D63" s="446"/>
      <c r="E63" s="446"/>
      <c r="F63" s="446"/>
      <c r="G63" s="446"/>
      <c r="H63" s="446"/>
      <c r="I63" s="446"/>
      <c r="J63" s="446"/>
      <c r="K63" s="446"/>
      <c r="L63" s="446"/>
      <c r="M63" s="446"/>
      <c r="N63" s="446"/>
      <c r="O63" s="446"/>
      <c r="P63" s="442"/>
      <c r="Q63" s="442"/>
      <c r="R63" s="442"/>
      <c r="S63" s="442"/>
      <c r="T63" s="442"/>
      <c r="U63" s="442"/>
      <c r="V63" s="442"/>
      <c r="W63" s="442"/>
      <c r="X63" s="442"/>
      <c r="Y63" s="442"/>
      <c r="Z63" s="442"/>
      <c r="AA63" s="442"/>
      <c r="AB63" s="442"/>
      <c r="AC63" s="442"/>
      <c r="AD63" s="442"/>
      <c r="AE63" s="442"/>
      <c r="AF63" s="442"/>
      <c r="AG63" s="442"/>
      <c r="AH63" s="442"/>
      <c r="AI63" s="442"/>
      <c r="AJ63" s="442"/>
      <c r="AK63" s="442"/>
    </row>
    <row r="64" spans="1:37" x14ac:dyDescent="0.2">
      <c r="A64" s="442"/>
      <c r="B64" s="442"/>
      <c r="C64" s="446"/>
      <c r="D64" s="446"/>
      <c r="E64" s="446"/>
      <c r="F64" s="446"/>
      <c r="G64" s="446"/>
      <c r="H64" s="446"/>
      <c r="I64" s="446"/>
      <c r="J64" s="446"/>
      <c r="K64" s="446"/>
      <c r="L64" s="446"/>
      <c r="M64" s="446"/>
      <c r="N64" s="446"/>
      <c r="O64" s="446"/>
      <c r="P64" s="442"/>
      <c r="Q64" s="442"/>
      <c r="R64" s="442"/>
      <c r="S64" s="442"/>
      <c r="T64" s="442"/>
      <c r="U64" s="442"/>
      <c r="V64" s="442"/>
      <c r="W64" s="442"/>
      <c r="X64" s="442"/>
      <c r="Y64" s="442"/>
      <c r="Z64" s="442"/>
      <c r="AA64" s="442"/>
      <c r="AB64" s="442"/>
      <c r="AC64" s="442"/>
      <c r="AD64" s="442"/>
      <c r="AE64" s="442"/>
      <c r="AF64" s="442"/>
      <c r="AG64" s="442"/>
      <c r="AH64" s="442"/>
      <c r="AI64" s="442"/>
      <c r="AJ64" s="442"/>
      <c r="AK64" s="442"/>
    </row>
    <row r="65" spans="1:37" x14ac:dyDescent="0.2">
      <c r="A65" s="442"/>
      <c r="B65" s="442"/>
      <c r="C65" s="446"/>
      <c r="D65" s="446"/>
      <c r="E65" s="446"/>
      <c r="F65" s="446"/>
      <c r="G65" s="446"/>
      <c r="H65" s="446"/>
      <c r="I65" s="446"/>
      <c r="J65" s="446"/>
      <c r="K65" s="446"/>
      <c r="L65" s="446"/>
      <c r="M65" s="446"/>
      <c r="N65" s="446"/>
      <c r="O65" s="446"/>
      <c r="P65" s="442"/>
      <c r="Q65" s="442"/>
      <c r="R65" s="442"/>
      <c r="S65" s="442"/>
      <c r="T65" s="442"/>
      <c r="U65" s="442"/>
      <c r="V65" s="442"/>
      <c r="W65" s="442"/>
      <c r="X65" s="442"/>
      <c r="Y65" s="442"/>
      <c r="Z65" s="442"/>
      <c r="AA65" s="442"/>
      <c r="AB65" s="442"/>
      <c r="AC65" s="442"/>
      <c r="AD65" s="442"/>
      <c r="AE65" s="442"/>
      <c r="AF65" s="442"/>
      <c r="AG65" s="442"/>
      <c r="AH65" s="442"/>
      <c r="AI65" s="442"/>
      <c r="AJ65" s="442"/>
      <c r="AK65" s="442"/>
    </row>
    <row r="66" spans="1:37" x14ac:dyDescent="0.2">
      <c r="A66" s="442"/>
      <c r="B66" s="442"/>
      <c r="C66" s="446"/>
      <c r="D66" s="446"/>
      <c r="E66" s="446"/>
      <c r="F66" s="446"/>
      <c r="G66" s="446"/>
      <c r="H66" s="446"/>
      <c r="I66" s="446"/>
      <c r="J66" s="446"/>
      <c r="K66" s="446"/>
      <c r="L66" s="446"/>
      <c r="M66" s="446"/>
      <c r="N66" s="446"/>
      <c r="O66" s="446"/>
      <c r="P66" s="442"/>
      <c r="Q66" s="442"/>
      <c r="R66" s="442"/>
      <c r="S66" s="442"/>
      <c r="T66" s="442"/>
      <c r="U66" s="442"/>
      <c r="V66" s="442"/>
      <c r="W66" s="442"/>
      <c r="X66" s="442"/>
      <c r="Y66" s="442"/>
      <c r="Z66" s="442"/>
      <c r="AA66" s="442"/>
      <c r="AB66" s="442"/>
      <c r="AC66" s="442"/>
      <c r="AD66" s="442"/>
      <c r="AE66" s="442"/>
      <c r="AF66" s="442"/>
      <c r="AG66" s="442"/>
      <c r="AH66" s="442"/>
      <c r="AI66" s="442"/>
      <c r="AJ66" s="442"/>
      <c r="AK66" s="442"/>
    </row>
    <row r="67" spans="1:37" x14ac:dyDescent="0.2">
      <c r="A67" s="442"/>
      <c r="B67" s="442"/>
      <c r="C67" s="446"/>
      <c r="D67" s="446"/>
      <c r="E67" s="446"/>
      <c r="F67" s="446"/>
      <c r="G67" s="446"/>
      <c r="H67" s="446"/>
      <c r="I67" s="446"/>
      <c r="J67" s="446"/>
      <c r="K67" s="446"/>
      <c r="L67" s="446"/>
      <c r="M67" s="446"/>
      <c r="N67" s="446"/>
      <c r="O67" s="446"/>
      <c r="P67" s="442"/>
      <c r="Q67" s="442"/>
      <c r="R67" s="442"/>
      <c r="S67" s="442"/>
      <c r="T67" s="442"/>
      <c r="U67" s="442"/>
      <c r="V67" s="442"/>
      <c r="W67" s="442"/>
      <c r="X67" s="442"/>
      <c r="Y67" s="442"/>
      <c r="Z67" s="442"/>
      <c r="AA67" s="442"/>
      <c r="AB67" s="442"/>
      <c r="AC67" s="442"/>
      <c r="AD67" s="442"/>
      <c r="AE67" s="442"/>
      <c r="AF67" s="442"/>
      <c r="AG67" s="442"/>
      <c r="AH67" s="442"/>
      <c r="AI67" s="442"/>
      <c r="AJ67" s="442"/>
      <c r="AK67" s="442"/>
    </row>
    <row r="68" spans="1:37" x14ac:dyDescent="0.2">
      <c r="A68" s="442"/>
      <c r="B68" s="442"/>
      <c r="C68" s="446"/>
      <c r="D68" s="446"/>
      <c r="E68" s="446"/>
      <c r="F68" s="446"/>
      <c r="G68" s="446"/>
      <c r="H68" s="446"/>
      <c r="I68" s="446"/>
      <c r="J68" s="446"/>
      <c r="K68" s="446"/>
      <c r="L68" s="446"/>
      <c r="M68" s="446"/>
      <c r="N68" s="446"/>
      <c r="O68" s="446"/>
      <c r="P68" s="442"/>
      <c r="Q68" s="442"/>
      <c r="R68" s="442"/>
      <c r="S68" s="442"/>
      <c r="T68" s="442"/>
      <c r="U68" s="442"/>
      <c r="V68" s="442"/>
      <c r="W68" s="442"/>
      <c r="X68" s="442"/>
      <c r="Y68" s="442"/>
      <c r="Z68" s="442"/>
      <c r="AA68" s="442"/>
      <c r="AB68" s="442"/>
      <c r="AC68" s="442"/>
      <c r="AD68" s="442"/>
      <c r="AE68" s="442"/>
      <c r="AF68" s="442"/>
      <c r="AG68" s="442"/>
      <c r="AH68" s="442"/>
      <c r="AI68" s="442"/>
      <c r="AJ68" s="442"/>
      <c r="AK68" s="442"/>
    </row>
    <row r="69" spans="1:37" x14ac:dyDescent="0.2">
      <c r="A69" s="442"/>
      <c r="B69" s="442"/>
      <c r="C69" s="446"/>
      <c r="D69" s="446"/>
      <c r="E69" s="446"/>
      <c r="F69" s="446"/>
      <c r="G69" s="446"/>
      <c r="H69" s="446"/>
      <c r="I69" s="446"/>
      <c r="J69" s="446"/>
      <c r="K69" s="446"/>
      <c r="L69" s="446"/>
      <c r="M69" s="446"/>
      <c r="N69" s="446"/>
      <c r="O69" s="446"/>
      <c r="P69" s="442"/>
      <c r="Q69" s="442"/>
      <c r="R69" s="442"/>
      <c r="S69" s="442"/>
      <c r="T69" s="442"/>
      <c r="U69" s="442"/>
      <c r="V69" s="442"/>
      <c r="W69" s="442"/>
      <c r="X69" s="442"/>
      <c r="Y69" s="442"/>
      <c r="Z69" s="442"/>
      <c r="AA69" s="442"/>
      <c r="AB69" s="442"/>
      <c r="AC69" s="442"/>
      <c r="AD69" s="442"/>
      <c r="AE69" s="442"/>
      <c r="AF69" s="442"/>
      <c r="AG69" s="442"/>
      <c r="AH69" s="442"/>
      <c r="AI69" s="442"/>
      <c r="AJ69" s="442"/>
      <c r="AK69" s="442"/>
    </row>
    <row r="70" spans="1:37" x14ac:dyDescent="0.2">
      <c r="A70" s="442"/>
      <c r="B70" s="442"/>
      <c r="C70" s="446"/>
      <c r="D70" s="446"/>
      <c r="E70" s="446"/>
      <c r="F70" s="446"/>
      <c r="G70" s="446"/>
      <c r="H70" s="446"/>
      <c r="I70" s="446"/>
      <c r="J70" s="446"/>
      <c r="K70" s="446"/>
      <c r="L70" s="446"/>
      <c r="M70" s="446"/>
      <c r="N70" s="446"/>
      <c r="O70" s="446"/>
      <c r="P70" s="442"/>
      <c r="Q70" s="442"/>
      <c r="R70" s="442"/>
      <c r="S70" s="442"/>
      <c r="T70" s="442"/>
      <c r="U70" s="442"/>
      <c r="V70" s="442"/>
      <c r="W70" s="442"/>
      <c r="X70" s="442"/>
      <c r="Y70" s="442"/>
      <c r="Z70" s="442"/>
      <c r="AA70" s="442"/>
      <c r="AB70" s="442"/>
      <c r="AC70" s="442"/>
      <c r="AD70" s="442"/>
      <c r="AE70" s="442"/>
      <c r="AF70" s="442"/>
      <c r="AG70" s="442"/>
      <c r="AH70" s="442"/>
      <c r="AI70" s="442"/>
      <c r="AJ70" s="442"/>
      <c r="AK70" s="442"/>
    </row>
    <row r="71" spans="1:37" x14ac:dyDescent="0.2">
      <c r="A71" s="442"/>
      <c r="B71" s="442"/>
      <c r="C71" s="446"/>
      <c r="D71" s="446"/>
      <c r="E71" s="446"/>
      <c r="F71" s="446"/>
      <c r="G71" s="446"/>
      <c r="H71" s="446"/>
      <c r="I71" s="446"/>
      <c r="J71" s="446"/>
      <c r="K71" s="446"/>
      <c r="L71" s="446"/>
      <c r="M71" s="446"/>
      <c r="N71" s="446"/>
      <c r="O71" s="446"/>
      <c r="P71" s="442"/>
      <c r="Q71" s="442"/>
      <c r="R71" s="442"/>
      <c r="S71" s="442"/>
      <c r="T71" s="442"/>
      <c r="U71" s="442"/>
      <c r="V71" s="442"/>
      <c r="W71" s="442"/>
      <c r="X71" s="442"/>
      <c r="Y71" s="442"/>
      <c r="Z71" s="442"/>
      <c r="AA71" s="442"/>
      <c r="AB71" s="442"/>
      <c r="AC71" s="442"/>
      <c r="AD71" s="442"/>
      <c r="AE71" s="442"/>
      <c r="AF71" s="442"/>
      <c r="AG71" s="442"/>
      <c r="AH71" s="442"/>
      <c r="AI71" s="442"/>
      <c r="AJ71" s="442"/>
      <c r="AK71" s="442"/>
    </row>
    <row r="72" spans="1:37" x14ac:dyDescent="0.2">
      <c r="A72" s="442"/>
      <c r="B72" s="442"/>
      <c r="C72" s="446"/>
      <c r="D72" s="446"/>
      <c r="E72" s="446"/>
      <c r="F72" s="446"/>
      <c r="G72" s="446"/>
      <c r="H72" s="446"/>
      <c r="I72" s="446"/>
      <c r="J72" s="446"/>
      <c r="K72" s="446"/>
      <c r="L72" s="446"/>
      <c r="M72" s="446"/>
      <c r="N72" s="446"/>
      <c r="O72" s="446"/>
      <c r="P72" s="442"/>
      <c r="Q72" s="442"/>
      <c r="R72" s="442"/>
      <c r="S72" s="442"/>
      <c r="T72" s="442"/>
      <c r="U72" s="442"/>
      <c r="V72" s="442"/>
      <c r="W72" s="442"/>
      <c r="X72" s="442"/>
      <c r="Y72" s="442"/>
      <c r="Z72" s="442"/>
      <c r="AA72" s="442"/>
      <c r="AB72" s="442"/>
      <c r="AC72" s="442"/>
      <c r="AD72" s="442"/>
      <c r="AE72" s="442"/>
      <c r="AF72" s="442"/>
      <c r="AG72" s="442"/>
      <c r="AH72" s="442"/>
      <c r="AI72" s="442"/>
      <c r="AJ72" s="442"/>
      <c r="AK72" s="442"/>
    </row>
    <row r="73" spans="1:37" x14ac:dyDescent="0.2">
      <c r="A73" s="442"/>
      <c r="B73" s="442"/>
      <c r="C73" s="446"/>
      <c r="D73" s="446"/>
      <c r="E73" s="446"/>
      <c r="F73" s="446"/>
      <c r="G73" s="446"/>
      <c r="H73" s="446"/>
      <c r="I73" s="446"/>
      <c r="J73" s="446"/>
      <c r="K73" s="446"/>
      <c r="L73" s="446"/>
      <c r="M73" s="446"/>
      <c r="N73" s="446"/>
      <c r="O73" s="446"/>
      <c r="P73" s="442"/>
      <c r="Q73" s="442"/>
      <c r="R73" s="442"/>
      <c r="S73" s="442"/>
      <c r="T73" s="442"/>
      <c r="U73" s="442"/>
      <c r="V73" s="442"/>
      <c r="W73" s="442"/>
      <c r="X73" s="442"/>
      <c r="Y73" s="442"/>
      <c r="Z73" s="442"/>
      <c r="AA73" s="442"/>
      <c r="AB73" s="442"/>
      <c r="AC73" s="442"/>
      <c r="AD73" s="442"/>
      <c r="AE73" s="442"/>
      <c r="AF73" s="442"/>
      <c r="AG73" s="442"/>
      <c r="AH73" s="442"/>
      <c r="AI73" s="442"/>
      <c r="AJ73" s="442"/>
      <c r="AK73" s="442"/>
    </row>
    <row r="74" spans="1:37" x14ac:dyDescent="0.2">
      <c r="A74" s="442"/>
      <c r="B74" s="442"/>
      <c r="C74" s="446"/>
      <c r="D74" s="446"/>
      <c r="E74" s="446"/>
      <c r="F74" s="446"/>
      <c r="G74" s="446"/>
      <c r="H74" s="446"/>
      <c r="I74" s="446"/>
      <c r="J74" s="446"/>
      <c r="K74" s="446"/>
      <c r="L74" s="446"/>
      <c r="M74" s="446"/>
      <c r="N74" s="446"/>
      <c r="O74" s="446"/>
      <c r="P74" s="442"/>
      <c r="Q74" s="442"/>
      <c r="R74" s="442"/>
      <c r="S74" s="442"/>
      <c r="T74" s="442"/>
      <c r="U74" s="442"/>
      <c r="V74" s="442"/>
      <c r="W74" s="442"/>
      <c r="X74" s="442"/>
      <c r="Y74" s="442"/>
      <c r="Z74" s="442"/>
      <c r="AA74" s="442"/>
      <c r="AB74" s="442"/>
      <c r="AC74" s="442"/>
      <c r="AD74" s="442"/>
      <c r="AE74" s="442"/>
      <c r="AF74" s="442"/>
      <c r="AG74" s="442"/>
      <c r="AH74" s="442"/>
      <c r="AI74" s="442"/>
      <c r="AJ74" s="442"/>
      <c r="AK74" s="442"/>
    </row>
    <row r="75" spans="1:37" x14ac:dyDescent="0.2">
      <c r="A75" s="442"/>
      <c r="B75" s="442"/>
      <c r="C75" s="446"/>
      <c r="D75" s="446"/>
      <c r="E75" s="446"/>
      <c r="F75" s="446"/>
      <c r="G75" s="446"/>
      <c r="H75" s="446"/>
      <c r="I75" s="446"/>
      <c r="J75" s="446"/>
      <c r="K75" s="446"/>
      <c r="L75" s="446"/>
      <c r="M75" s="446"/>
      <c r="N75" s="446"/>
      <c r="O75" s="446"/>
      <c r="P75" s="442"/>
      <c r="Q75" s="442"/>
      <c r="R75" s="442"/>
      <c r="S75" s="442"/>
      <c r="T75" s="442"/>
      <c r="U75" s="442"/>
      <c r="V75" s="442"/>
      <c r="W75" s="442"/>
      <c r="X75" s="442"/>
      <c r="Y75" s="442"/>
      <c r="Z75" s="442"/>
      <c r="AA75" s="442"/>
      <c r="AB75" s="442"/>
      <c r="AC75" s="442"/>
      <c r="AD75" s="442"/>
      <c r="AE75" s="442"/>
      <c r="AF75" s="442"/>
      <c r="AG75" s="442"/>
      <c r="AH75" s="442"/>
      <c r="AI75" s="442"/>
      <c r="AJ75" s="442"/>
      <c r="AK75" s="442"/>
    </row>
    <row r="76" spans="1:37" x14ac:dyDescent="0.2">
      <c r="A76" s="442"/>
      <c r="B76" s="442"/>
      <c r="C76" s="446"/>
      <c r="D76" s="446"/>
      <c r="E76" s="446"/>
      <c r="F76" s="446"/>
      <c r="G76" s="446"/>
      <c r="H76" s="446"/>
      <c r="I76" s="446"/>
      <c r="J76" s="446"/>
      <c r="K76" s="446"/>
      <c r="L76" s="446"/>
      <c r="M76" s="446"/>
      <c r="N76" s="446"/>
      <c r="O76" s="446"/>
      <c r="P76" s="442"/>
      <c r="Q76" s="442"/>
      <c r="R76" s="442"/>
      <c r="S76" s="442"/>
      <c r="T76" s="442"/>
      <c r="U76" s="442"/>
      <c r="V76" s="442"/>
      <c r="W76" s="442"/>
      <c r="X76" s="442"/>
      <c r="Y76" s="442"/>
      <c r="Z76" s="442"/>
      <c r="AA76" s="442"/>
      <c r="AB76" s="442"/>
      <c r="AC76" s="442"/>
      <c r="AD76" s="442"/>
      <c r="AE76" s="442"/>
      <c r="AF76" s="442"/>
      <c r="AG76" s="442"/>
      <c r="AH76" s="442"/>
      <c r="AI76" s="442"/>
      <c r="AJ76" s="442"/>
      <c r="AK76" s="442"/>
    </row>
    <row r="77" spans="1:37" x14ac:dyDescent="0.2">
      <c r="A77" s="442"/>
      <c r="B77" s="442"/>
      <c r="C77" s="446"/>
      <c r="D77" s="446"/>
      <c r="E77" s="446"/>
      <c r="F77" s="446"/>
      <c r="G77" s="446"/>
      <c r="H77" s="446"/>
      <c r="I77" s="446"/>
      <c r="J77" s="446"/>
      <c r="K77" s="446"/>
      <c r="L77" s="446"/>
      <c r="M77" s="446"/>
      <c r="N77" s="446"/>
      <c r="O77" s="446"/>
      <c r="P77" s="442"/>
      <c r="Q77" s="442"/>
      <c r="R77" s="442"/>
      <c r="S77" s="442"/>
      <c r="T77" s="442"/>
      <c r="U77" s="442"/>
      <c r="V77" s="442"/>
      <c r="W77" s="442"/>
      <c r="X77" s="442"/>
      <c r="Y77" s="442"/>
      <c r="Z77" s="442"/>
      <c r="AA77" s="442"/>
      <c r="AB77" s="442"/>
      <c r="AC77" s="442"/>
      <c r="AD77" s="442"/>
      <c r="AE77" s="442"/>
      <c r="AF77" s="442"/>
      <c r="AG77" s="442"/>
      <c r="AH77" s="442"/>
      <c r="AI77" s="442"/>
      <c r="AJ77" s="442"/>
      <c r="AK77" s="442"/>
    </row>
    <row r="78" spans="1:37" x14ac:dyDescent="0.2">
      <c r="A78" s="442"/>
      <c r="B78" s="442"/>
      <c r="C78" s="446"/>
      <c r="D78" s="446"/>
      <c r="E78" s="446"/>
      <c r="F78" s="446"/>
      <c r="G78" s="446"/>
      <c r="H78" s="446"/>
      <c r="I78" s="446"/>
      <c r="J78" s="446"/>
      <c r="K78" s="446"/>
      <c r="L78" s="446"/>
      <c r="M78" s="446"/>
      <c r="N78" s="446"/>
      <c r="O78" s="446"/>
      <c r="P78" s="442"/>
      <c r="Q78" s="442"/>
      <c r="R78" s="442"/>
      <c r="S78" s="442"/>
      <c r="T78" s="442"/>
      <c r="U78" s="442"/>
      <c r="V78" s="442"/>
      <c r="W78" s="442"/>
      <c r="X78" s="442"/>
      <c r="Y78" s="442"/>
      <c r="Z78" s="442"/>
      <c r="AA78" s="442"/>
      <c r="AB78" s="442"/>
      <c r="AC78" s="442"/>
      <c r="AD78" s="442"/>
      <c r="AE78" s="442"/>
      <c r="AF78" s="442"/>
      <c r="AG78" s="442"/>
      <c r="AH78" s="442"/>
      <c r="AI78" s="442"/>
      <c r="AJ78" s="442"/>
      <c r="AK78" s="442"/>
    </row>
    <row r="79" spans="1:37" x14ac:dyDescent="0.2">
      <c r="A79" s="442"/>
      <c r="B79" s="442"/>
      <c r="C79" s="446"/>
      <c r="D79" s="446"/>
      <c r="E79" s="446"/>
      <c r="F79" s="446"/>
      <c r="G79" s="446"/>
      <c r="H79" s="446"/>
      <c r="I79" s="446"/>
      <c r="J79" s="446"/>
      <c r="K79" s="446"/>
      <c r="L79" s="446"/>
      <c r="M79" s="446"/>
      <c r="N79" s="446"/>
      <c r="O79" s="446"/>
      <c r="P79" s="442"/>
      <c r="Q79" s="442"/>
      <c r="R79" s="442"/>
      <c r="S79" s="442"/>
      <c r="T79" s="442"/>
      <c r="U79" s="442"/>
      <c r="V79" s="442"/>
      <c r="W79" s="442"/>
      <c r="X79" s="442"/>
      <c r="Y79" s="442"/>
      <c r="Z79" s="442"/>
      <c r="AA79" s="442"/>
      <c r="AB79" s="442"/>
      <c r="AC79" s="442"/>
      <c r="AD79" s="442"/>
      <c r="AE79" s="442"/>
      <c r="AF79" s="442"/>
      <c r="AG79" s="442"/>
      <c r="AH79" s="442"/>
      <c r="AI79" s="442"/>
      <c r="AJ79" s="442"/>
      <c r="AK79" s="442"/>
    </row>
    <row r="80" spans="1:37" x14ac:dyDescent="0.2">
      <c r="A80" s="442"/>
      <c r="B80" s="442"/>
      <c r="C80" s="446"/>
      <c r="D80" s="446"/>
      <c r="E80" s="446"/>
      <c r="F80" s="446"/>
      <c r="G80" s="446"/>
      <c r="H80" s="446"/>
      <c r="I80" s="446"/>
      <c r="J80" s="446"/>
      <c r="K80" s="446"/>
      <c r="L80" s="446"/>
      <c r="M80" s="446"/>
      <c r="N80" s="446"/>
      <c r="O80" s="446"/>
      <c r="P80" s="442"/>
      <c r="Q80" s="442"/>
      <c r="R80" s="442"/>
      <c r="S80" s="442"/>
      <c r="T80" s="442"/>
      <c r="U80" s="442"/>
      <c r="V80" s="442"/>
      <c r="W80" s="442"/>
      <c r="X80" s="442"/>
      <c r="Y80" s="442"/>
      <c r="Z80" s="442"/>
      <c r="AA80" s="442"/>
      <c r="AB80" s="442"/>
      <c r="AC80" s="442"/>
      <c r="AD80" s="442"/>
      <c r="AE80" s="442"/>
      <c r="AF80" s="442"/>
      <c r="AG80" s="442"/>
      <c r="AH80" s="442"/>
      <c r="AI80" s="442"/>
      <c r="AJ80" s="442"/>
      <c r="AK80" s="442"/>
    </row>
    <row r="81" spans="1:37" x14ac:dyDescent="0.2">
      <c r="A81" s="442"/>
      <c r="B81" s="442"/>
      <c r="C81" s="446"/>
      <c r="D81" s="446"/>
      <c r="E81" s="446"/>
      <c r="F81" s="446"/>
      <c r="G81" s="446"/>
      <c r="H81" s="446"/>
      <c r="I81" s="446"/>
      <c r="J81" s="446"/>
      <c r="K81" s="446"/>
      <c r="L81" s="446"/>
      <c r="M81" s="446"/>
      <c r="N81" s="446"/>
      <c r="O81" s="446"/>
      <c r="P81" s="442"/>
      <c r="Q81" s="442"/>
      <c r="R81" s="442"/>
      <c r="S81" s="442"/>
      <c r="T81" s="442"/>
      <c r="U81" s="442"/>
      <c r="V81" s="442"/>
      <c r="W81" s="442"/>
      <c r="X81" s="442"/>
      <c r="Y81" s="442"/>
      <c r="Z81" s="442"/>
      <c r="AA81" s="442"/>
      <c r="AB81" s="442"/>
      <c r="AC81" s="442"/>
      <c r="AD81" s="442"/>
      <c r="AE81" s="442"/>
      <c r="AF81" s="442"/>
      <c r="AG81" s="442"/>
      <c r="AH81" s="442"/>
      <c r="AI81" s="442"/>
      <c r="AJ81" s="442"/>
      <c r="AK81" s="442"/>
    </row>
    <row r="82" spans="1:37" x14ac:dyDescent="0.2">
      <c r="A82" s="442"/>
      <c r="B82" s="442"/>
      <c r="C82" s="446"/>
      <c r="D82" s="446"/>
      <c r="E82" s="446"/>
      <c r="F82" s="446"/>
      <c r="G82" s="446"/>
      <c r="H82" s="446"/>
      <c r="I82" s="446"/>
      <c r="J82" s="446"/>
      <c r="K82" s="446"/>
      <c r="L82" s="446"/>
      <c r="M82" s="446"/>
      <c r="N82" s="446"/>
      <c r="O82" s="446"/>
      <c r="P82" s="442"/>
      <c r="Q82" s="442"/>
      <c r="R82" s="442"/>
      <c r="S82" s="442"/>
      <c r="T82" s="442"/>
      <c r="U82" s="442"/>
      <c r="V82" s="442"/>
      <c r="W82" s="442"/>
      <c r="X82" s="442"/>
      <c r="Y82" s="442"/>
      <c r="Z82" s="442"/>
      <c r="AA82" s="442"/>
      <c r="AB82" s="442"/>
      <c r="AC82" s="442"/>
      <c r="AD82" s="442"/>
      <c r="AE82" s="442"/>
      <c r="AF82" s="442"/>
      <c r="AG82" s="442"/>
      <c r="AH82" s="442"/>
      <c r="AI82" s="442"/>
      <c r="AJ82" s="442"/>
      <c r="AK82" s="442"/>
    </row>
    <row r="83" spans="1:37" x14ac:dyDescent="0.2">
      <c r="A83" s="442"/>
      <c r="B83" s="442"/>
      <c r="C83" s="446"/>
      <c r="D83" s="446"/>
      <c r="E83" s="446"/>
      <c r="F83" s="446"/>
      <c r="G83" s="446"/>
      <c r="H83" s="446"/>
      <c r="I83" s="446"/>
      <c r="J83" s="446"/>
      <c r="K83" s="446"/>
      <c r="L83" s="446"/>
      <c r="M83" s="446"/>
      <c r="N83" s="446"/>
      <c r="O83" s="446"/>
      <c r="P83" s="442"/>
      <c r="Q83" s="442"/>
      <c r="R83" s="442"/>
      <c r="S83" s="442"/>
      <c r="T83" s="442"/>
      <c r="U83" s="442"/>
      <c r="V83" s="442"/>
      <c r="W83" s="442"/>
      <c r="X83" s="442"/>
      <c r="Y83" s="442"/>
      <c r="Z83" s="442"/>
      <c r="AA83" s="442"/>
      <c r="AB83" s="442"/>
      <c r="AC83" s="442"/>
      <c r="AD83" s="442"/>
      <c r="AE83" s="442"/>
      <c r="AF83" s="442"/>
      <c r="AG83" s="442"/>
      <c r="AH83" s="442"/>
      <c r="AI83" s="442"/>
      <c r="AJ83" s="442"/>
      <c r="AK83" s="442"/>
    </row>
    <row r="84" spans="1:37" x14ac:dyDescent="0.2">
      <c r="A84" s="442"/>
      <c r="B84" s="442"/>
      <c r="C84" s="446"/>
      <c r="D84" s="446"/>
      <c r="E84" s="446"/>
      <c r="F84" s="446"/>
      <c r="G84" s="446"/>
      <c r="H84" s="446"/>
      <c r="I84" s="446"/>
      <c r="J84" s="446"/>
      <c r="K84" s="446"/>
      <c r="L84" s="446"/>
      <c r="M84" s="446"/>
      <c r="N84" s="446"/>
      <c r="O84" s="446"/>
      <c r="P84" s="442"/>
      <c r="Q84" s="442"/>
      <c r="R84" s="442"/>
      <c r="S84" s="442"/>
      <c r="T84" s="442"/>
      <c r="U84" s="442"/>
      <c r="V84" s="442"/>
      <c r="W84" s="442"/>
      <c r="X84" s="442"/>
      <c r="Y84" s="442"/>
      <c r="Z84" s="442"/>
      <c r="AA84" s="442"/>
      <c r="AB84" s="442"/>
      <c r="AC84" s="442"/>
      <c r="AD84" s="442"/>
      <c r="AE84" s="442"/>
      <c r="AF84" s="442"/>
      <c r="AG84" s="442"/>
      <c r="AH84" s="442"/>
      <c r="AI84" s="442"/>
      <c r="AJ84" s="442"/>
      <c r="AK84" s="442"/>
    </row>
    <row r="85" spans="1:37" x14ac:dyDescent="0.2">
      <c r="A85" s="442"/>
      <c r="B85" s="442"/>
      <c r="C85" s="446"/>
      <c r="D85" s="446"/>
      <c r="E85" s="446"/>
      <c r="F85" s="446"/>
      <c r="G85" s="446"/>
      <c r="H85" s="446"/>
      <c r="I85" s="446"/>
      <c r="J85" s="446"/>
      <c r="K85" s="446"/>
      <c r="L85" s="446"/>
      <c r="M85" s="446"/>
      <c r="N85" s="446"/>
      <c r="O85" s="446"/>
      <c r="P85" s="442"/>
      <c r="Q85" s="442"/>
      <c r="R85" s="442"/>
      <c r="S85" s="442"/>
      <c r="T85" s="442"/>
      <c r="U85" s="442"/>
      <c r="V85" s="442"/>
      <c r="W85" s="442"/>
      <c r="X85" s="442"/>
      <c r="Y85" s="442"/>
      <c r="Z85" s="442"/>
      <c r="AA85" s="442"/>
      <c r="AB85" s="442"/>
      <c r="AC85" s="442"/>
      <c r="AD85" s="442"/>
      <c r="AE85" s="442"/>
      <c r="AF85" s="442"/>
      <c r="AG85" s="442"/>
      <c r="AH85" s="442"/>
      <c r="AI85" s="442"/>
      <c r="AJ85" s="442"/>
      <c r="AK85" s="442"/>
    </row>
    <row r="86" spans="1:37" x14ac:dyDescent="0.2">
      <c r="A86" s="442"/>
      <c r="B86" s="442"/>
      <c r="C86" s="446"/>
      <c r="D86" s="446"/>
      <c r="E86" s="446"/>
      <c r="F86" s="446"/>
      <c r="G86" s="446"/>
      <c r="H86" s="446"/>
      <c r="I86" s="446"/>
      <c r="J86" s="446"/>
      <c r="K86" s="446"/>
      <c r="L86" s="446"/>
      <c r="M86" s="446"/>
      <c r="N86" s="446"/>
      <c r="O86" s="446"/>
      <c r="P86" s="442"/>
      <c r="Q86" s="442"/>
      <c r="R86" s="442"/>
      <c r="S86" s="442"/>
      <c r="T86" s="442"/>
      <c r="U86" s="442"/>
      <c r="V86" s="442"/>
      <c r="W86" s="442"/>
      <c r="X86" s="442"/>
      <c r="Y86" s="442"/>
      <c r="Z86" s="442"/>
      <c r="AA86" s="442"/>
      <c r="AB86" s="442"/>
      <c r="AC86" s="442"/>
      <c r="AD86" s="442"/>
      <c r="AE86" s="442"/>
      <c r="AF86" s="442"/>
      <c r="AG86" s="442"/>
      <c r="AH86" s="442"/>
      <c r="AI86" s="442"/>
      <c r="AJ86" s="442"/>
      <c r="AK86" s="442"/>
    </row>
    <row r="87" spans="1:37" x14ac:dyDescent="0.2">
      <c r="A87" s="442"/>
      <c r="B87" s="442"/>
      <c r="C87" s="446"/>
      <c r="D87" s="446"/>
      <c r="E87" s="446"/>
      <c r="F87" s="446"/>
      <c r="G87" s="446"/>
      <c r="H87" s="446"/>
      <c r="I87" s="446"/>
      <c r="J87" s="446"/>
      <c r="K87" s="446"/>
      <c r="L87" s="446"/>
      <c r="M87" s="446"/>
      <c r="N87" s="446"/>
      <c r="O87" s="446"/>
      <c r="P87" s="442"/>
      <c r="Q87" s="442"/>
      <c r="R87" s="442"/>
      <c r="S87" s="442"/>
      <c r="T87" s="442"/>
      <c r="U87" s="442"/>
      <c r="V87" s="442"/>
      <c r="W87" s="442"/>
      <c r="X87" s="442"/>
      <c r="Y87" s="442"/>
      <c r="Z87" s="442"/>
      <c r="AA87" s="442"/>
      <c r="AB87" s="442"/>
      <c r="AC87" s="442"/>
      <c r="AD87" s="442"/>
      <c r="AE87" s="442"/>
      <c r="AF87" s="442"/>
      <c r="AG87" s="442"/>
      <c r="AH87" s="442"/>
      <c r="AI87" s="442"/>
      <c r="AJ87" s="442"/>
      <c r="AK87" s="442"/>
    </row>
    <row r="88" spans="1:37" x14ac:dyDescent="0.2">
      <c r="A88" s="442"/>
      <c r="B88" s="442"/>
      <c r="C88" s="446"/>
      <c r="D88" s="446"/>
      <c r="E88" s="446"/>
      <c r="F88" s="446"/>
      <c r="G88" s="446"/>
      <c r="H88" s="446"/>
      <c r="I88" s="446"/>
      <c r="J88" s="446"/>
      <c r="K88" s="446"/>
      <c r="L88" s="446"/>
      <c r="M88" s="446"/>
      <c r="N88" s="446"/>
      <c r="O88" s="446"/>
      <c r="P88" s="442"/>
      <c r="Q88" s="442"/>
      <c r="R88" s="442"/>
      <c r="S88" s="442"/>
      <c r="T88" s="442"/>
      <c r="U88" s="442"/>
      <c r="V88" s="442"/>
      <c r="W88" s="442"/>
      <c r="X88" s="442"/>
      <c r="Y88" s="442"/>
      <c r="Z88" s="442"/>
      <c r="AA88" s="442"/>
      <c r="AB88" s="442"/>
      <c r="AC88" s="442"/>
      <c r="AD88" s="442"/>
      <c r="AE88" s="442"/>
      <c r="AF88" s="442"/>
      <c r="AG88" s="442"/>
      <c r="AH88" s="442"/>
      <c r="AI88" s="442"/>
      <c r="AJ88" s="442"/>
      <c r="AK88" s="442"/>
    </row>
    <row r="89" spans="1:37" x14ac:dyDescent="0.2">
      <c r="A89" s="442"/>
      <c r="B89" s="442"/>
      <c r="C89" s="446"/>
      <c r="D89" s="446"/>
      <c r="E89" s="446"/>
      <c r="F89" s="446"/>
      <c r="G89" s="446"/>
      <c r="H89" s="446"/>
      <c r="I89" s="446"/>
      <c r="J89" s="446"/>
      <c r="K89" s="446"/>
      <c r="L89" s="446"/>
      <c r="M89" s="446"/>
      <c r="N89" s="446"/>
      <c r="O89" s="446"/>
      <c r="P89" s="442"/>
      <c r="Q89" s="442"/>
      <c r="R89" s="442"/>
      <c r="S89" s="442"/>
      <c r="T89" s="442"/>
      <c r="U89" s="442"/>
      <c r="V89" s="442"/>
      <c r="W89" s="442"/>
      <c r="X89" s="442"/>
      <c r="Y89" s="442"/>
      <c r="Z89" s="442"/>
      <c r="AA89" s="442"/>
      <c r="AB89" s="442"/>
      <c r="AC89" s="442"/>
      <c r="AD89" s="442"/>
      <c r="AE89" s="442"/>
      <c r="AF89" s="442"/>
      <c r="AG89" s="442"/>
      <c r="AH89" s="442"/>
      <c r="AI89" s="442"/>
      <c r="AJ89" s="442"/>
      <c r="AK89" s="442"/>
    </row>
    <row r="90" spans="1:37" x14ac:dyDescent="0.2">
      <c r="A90" s="442"/>
      <c r="B90" s="442"/>
      <c r="C90" s="446"/>
      <c r="D90" s="446"/>
      <c r="E90" s="446"/>
      <c r="F90" s="446"/>
      <c r="G90" s="446"/>
      <c r="H90" s="446"/>
      <c r="I90" s="446"/>
      <c r="J90" s="446"/>
      <c r="K90" s="446"/>
      <c r="L90" s="446"/>
      <c r="M90" s="446"/>
      <c r="N90" s="446"/>
      <c r="O90" s="446"/>
      <c r="P90" s="442"/>
      <c r="Q90" s="442"/>
      <c r="R90" s="442"/>
      <c r="S90" s="442"/>
      <c r="T90" s="442"/>
      <c r="U90" s="442"/>
      <c r="V90" s="442"/>
      <c r="W90" s="442"/>
      <c r="X90" s="442"/>
      <c r="Y90" s="442"/>
      <c r="Z90" s="442"/>
      <c r="AA90" s="442"/>
      <c r="AB90" s="442"/>
      <c r="AC90" s="442"/>
      <c r="AD90" s="442"/>
      <c r="AE90" s="442"/>
      <c r="AF90" s="442"/>
      <c r="AG90" s="442"/>
      <c r="AH90" s="442"/>
      <c r="AI90" s="442"/>
      <c r="AJ90" s="442"/>
      <c r="AK90" s="442"/>
    </row>
    <row r="91" spans="1:37" x14ac:dyDescent="0.2">
      <c r="A91" s="442"/>
      <c r="B91" s="442"/>
      <c r="C91" s="446"/>
      <c r="D91" s="446"/>
      <c r="E91" s="446"/>
      <c r="F91" s="446"/>
      <c r="G91" s="446"/>
      <c r="H91" s="446"/>
      <c r="I91" s="446"/>
      <c r="J91" s="446"/>
      <c r="K91" s="446"/>
      <c r="L91" s="446"/>
      <c r="M91" s="446"/>
      <c r="N91" s="446"/>
      <c r="O91" s="446"/>
      <c r="P91" s="442"/>
      <c r="Q91" s="442"/>
      <c r="R91" s="442"/>
      <c r="S91" s="442"/>
      <c r="T91" s="442"/>
      <c r="U91" s="442"/>
      <c r="V91" s="442"/>
      <c r="W91" s="442"/>
      <c r="X91" s="442"/>
      <c r="Y91" s="442"/>
      <c r="Z91" s="442"/>
      <c r="AA91" s="442"/>
      <c r="AB91" s="442"/>
      <c r="AC91" s="442"/>
      <c r="AD91" s="442"/>
      <c r="AE91" s="442"/>
      <c r="AF91" s="442"/>
      <c r="AG91" s="442"/>
      <c r="AH91" s="442"/>
      <c r="AI91" s="442"/>
      <c r="AJ91" s="442"/>
      <c r="AK91" s="442"/>
    </row>
    <row r="92" spans="1:37" x14ac:dyDescent="0.2">
      <c r="A92" s="442"/>
      <c r="B92" s="442"/>
      <c r="C92" s="446"/>
      <c r="D92" s="446"/>
      <c r="E92" s="446"/>
      <c r="F92" s="446"/>
      <c r="G92" s="446"/>
      <c r="H92" s="446"/>
      <c r="I92" s="446"/>
      <c r="J92" s="446"/>
      <c r="K92" s="446"/>
      <c r="L92" s="446"/>
      <c r="M92" s="446"/>
      <c r="N92" s="446"/>
      <c r="O92" s="446"/>
      <c r="P92" s="442"/>
      <c r="Q92" s="442"/>
      <c r="R92" s="442"/>
      <c r="S92" s="442"/>
      <c r="T92" s="442"/>
      <c r="U92" s="442"/>
      <c r="V92" s="442"/>
      <c r="W92" s="442"/>
      <c r="X92" s="442"/>
      <c r="Y92" s="442"/>
      <c r="Z92" s="442"/>
      <c r="AA92" s="442"/>
      <c r="AB92" s="442"/>
      <c r="AC92" s="442"/>
      <c r="AD92" s="442"/>
      <c r="AE92" s="442"/>
      <c r="AF92" s="442"/>
      <c r="AG92" s="442"/>
      <c r="AH92" s="442"/>
      <c r="AI92" s="442"/>
      <c r="AJ92" s="442"/>
      <c r="AK92" s="442"/>
    </row>
    <row r="93" spans="1:37" x14ac:dyDescent="0.2">
      <c r="A93" s="442"/>
      <c r="B93" s="442"/>
      <c r="C93" s="446"/>
      <c r="D93" s="446"/>
      <c r="E93" s="446"/>
      <c r="F93" s="446"/>
      <c r="G93" s="446"/>
      <c r="H93" s="446"/>
      <c r="I93" s="446"/>
      <c r="J93" s="446"/>
      <c r="K93" s="446"/>
      <c r="L93" s="446"/>
      <c r="M93" s="446"/>
      <c r="N93" s="446"/>
      <c r="O93" s="446"/>
      <c r="P93" s="442"/>
      <c r="Q93" s="442"/>
      <c r="R93" s="442"/>
      <c r="S93" s="442"/>
      <c r="T93" s="442"/>
      <c r="U93" s="442"/>
      <c r="V93" s="442"/>
      <c r="W93" s="442"/>
      <c r="X93" s="442"/>
      <c r="Y93" s="442"/>
      <c r="Z93" s="442"/>
      <c r="AA93" s="442"/>
      <c r="AB93" s="442"/>
      <c r="AC93" s="442"/>
      <c r="AD93" s="442"/>
      <c r="AE93" s="442"/>
      <c r="AF93" s="442"/>
      <c r="AG93" s="442"/>
      <c r="AH93" s="442"/>
      <c r="AI93" s="442"/>
      <c r="AJ93" s="442"/>
      <c r="AK93" s="442"/>
    </row>
    <row r="94" spans="1:37" x14ac:dyDescent="0.2">
      <c r="A94" s="442"/>
      <c r="B94" s="442"/>
      <c r="C94" s="446"/>
      <c r="D94" s="446"/>
      <c r="E94" s="446"/>
      <c r="F94" s="446"/>
      <c r="G94" s="446"/>
      <c r="H94" s="446"/>
      <c r="I94" s="446"/>
      <c r="J94" s="446"/>
      <c r="K94" s="446"/>
      <c r="L94" s="446"/>
      <c r="M94" s="446"/>
      <c r="N94" s="446"/>
      <c r="O94" s="446"/>
      <c r="P94" s="442"/>
      <c r="Q94" s="442"/>
      <c r="R94" s="442"/>
      <c r="S94" s="442"/>
      <c r="T94" s="442"/>
      <c r="U94" s="442"/>
      <c r="V94" s="442"/>
      <c r="W94" s="442"/>
      <c r="X94" s="442"/>
      <c r="Y94" s="442"/>
      <c r="Z94" s="442"/>
      <c r="AA94" s="442"/>
      <c r="AB94" s="442"/>
      <c r="AC94" s="442"/>
      <c r="AD94" s="442"/>
      <c r="AE94" s="442"/>
      <c r="AF94" s="442"/>
      <c r="AG94" s="442"/>
      <c r="AH94" s="442"/>
      <c r="AI94" s="442"/>
      <c r="AJ94" s="442"/>
      <c r="AK94" s="442"/>
    </row>
    <row r="95" spans="1:37" x14ac:dyDescent="0.2">
      <c r="A95" s="442"/>
      <c r="B95" s="442"/>
      <c r="C95" s="446"/>
      <c r="D95" s="446"/>
      <c r="E95" s="446"/>
      <c r="F95" s="446"/>
      <c r="G95" s="446"/>
      <c r="H95" s="446"/>
      <c r="I95" s="446"/>
      <c r="J95" s="446"/>
      <c r="K95" s="446"/>
      <c r="L95" s="446"/>
      <c r="M95" s="446"/>
      <c r="N95" s="446"/>
      <c r="O95" s="446"/>
      <c r="P95" s="442"/>
      <c r="Q95" s="442"/>
      <c r="R95" s="442"/>
      <c r="S95" s="442"/>
      <c r="T95" s="442"/>
      <c r="U95" s="442"/>
      <c r="V95" s="442"/>
      <c r="W95" s="442"/>
      <c r="X95" s="442"/>
      <c r="Y95" s="442"/>
      <c r="Z95" s="442"/>
      <c r="AA95" s="442"/>
      <c r="AB95" s="442"/>
      <c r="AC95" s="442"/>
      <c r="AD95" s="442"/>
      <c r="AE95" s="442"/>
      <c r="AF95" s="442"/>
      <c r="AG95" s="442"/>
      <c r="AH95" s="442"/>
      <c r="AI95" s="442"/>
      <c r="AJ95" s="442"/>
      <c r="AK95" s="442"/>
    </row>
    <row r="96" spans="1:37" x14ac:dyDescent="0.2">
      <c r="A96" s="442"/>
      <c r="B96" s="442"/>
      <c r="C96" s="446"/>
      <c r="D96" s="446"/>
      <c r="E96" s="446"/>
      <c r="F96" s="446"/>
      <c r="G96" s="446"/>
      <c r="H96" s="446"/>
      <c r="I96" s="446"/>
      <c r="J96" s="446"/>
      <c r="K96" s="446"/>
      <c r="L96" s="446"/>
      <c r="M96" s="446"/>
      <c r="N96" s="446"/>
      <c r="O96" s="446"/>
      <c r="P96" s="442"/>
      <c r="Q96" s="442"/>
      <c r="R96" s="442"/>
      <c r="S96" s="442"/>
      <c r="T96" s="442"/>
      <c r="U96" s="442"/>
      <c r="V96" s="442"/>
      <c r="W96" s="442"/>
      <c r="X96" s="442"/>
      <c r="Y96" s="442"/>
      <c r="Z96" s="442"/>
      <c r="AA96" s="442"/>
      <c r="AB96" s="442"/>
      <c r="AC96" s="442"/>
      <c r="AD96" s="442"/>
      <c r="AE96" s="442"/>
      <c r="AF96" s="442"/>
      <c r="AG96" s="442"/>
      <c r="AH96" s="442"/>
      <c r="AI96" s="442"/>
      <c r="AJ96" s="442"/>
      <c r="AK96" s="442"/>
    </row>
    <row r="97" spans="1:37" x14ac:dyDescent="0.2">
      <c r="A97" s="442"/>
      <c r="B97" s="442"/>
      <c r="C97" s="446"/>
      <c r="D97" s="446"/>
      <c r="E97" s="446"/>
      <c r="F97" s="446"/>
      <c r="G97" s="446"/>
      <c r="H97" s="446"/>
      <c r="I97" s="446"/>
      <c r="J97" s="446"/>
      <c r="K97" s="446"/>
      <c r="L97" s="446"/>
      <c r="M97" s="446"/>
      <c r="N97" s="446"/>
      <c r="O97" s="446"/>
      <c r="P97" s="442"/>
      <c r="Q97" s="442"/>
      <c r="R97" s="442"/>
      <c r="S97" s="442"/>
      <c r="T97" s="442"/>
      <c r="U97" s="442"/>
      <c r="V97" s="442"/>
      <c r="W97" s="442"/>
      <c r="X97" s="442"/>
      <c r="Y97" s="442"/>
      <c r="Z97" s="442"/>
      <c r="AA97" s="442"/>
      <c r="AB97" s="442"/>
      <c r="AC97" s="442"/>
      <c r="AD97" s="442"/>
      <c r="AE97" s="442"/>
      <c r="AF97" s="442"/>
      <c r="AG97" s="442"/>
      <c r="AH97" s="442"/>
      <c r="AI97" s="442"/>
      <c r="AJ97" s="442"/>
      <c r="AK97" s="442"/>
    </row>
    <row r="98" spans="1:37" x14ac:dyDescent="0.2">
      <c r="A98" s="442"/>
      <c r="B98" s="442"/>
      <c r="C98" s="446"/>
      <c r="D98" s="446"/>
      <c r="E98" s="446"/>
      <c r="F98" s="446"/>
      <c r="G98" s="446"/>
      <c r="H98" s="446"/>
      <c r="I98" s="446"/>
      <c r="J98" s="446"/>
      <c r="K98" s="446"/>
      <c r="L98" s="446"/>
      <c r="M98" s="446"/>
      <c r="N98" s="446"/>
      <c r="O98" s="446"/>
      <c r="P98" s="442"/>
      <c r="Q98" s="442"/>
      <c r="R98" s="442"/>
      <c r="S98" s="442"/>
      <c r="T98" s="442"/>
      <c r="U98" s="442"/>
      <c r="V98" s="442"/>
      <c r="W98" s="442"/>
      <c r="X98" s="442"/>
      <c r="Y98" s="442"/>
      <c r="Z98" s="442"/>
      <c r="AA98" s="442"/>
      <c r="AB98" s="442"/>
      <c r="AC98" s="442"/>
      <c r="AD98" s="442"/>
      <c r="AE98" s="442"/>
      <c r="AF98" s="442"/>
      <c r="AG98" s="442"/>
      <c r="AH98" s="442"/>
      <c r="AI98" s="442"/>
      <c r="AJ98" s="442"/>
      <c r="AK98" s="442"/>
    </row>
    <row r="99" spans="1:37" x14ac:dyDescent="0.2">
      <c r="A99" s="442"/>
      <c r="B99" s="442"/>
      <c r="C99" s="446"/>
      <c r="D99" s="446"/>
      <c r="E99" s="446"/>
      <c r="F99" s="446"/>
      <c r="G99" s="446"/>
      <c r="H99" s="446"/>
      <c r="I99" s="446"/>
      <c r="J99" s="446"/>
      <c r="K99" s="446"/>
      <c r="L99" s="446"/>
      <c r="M99" s="446"/>
      <c r="N99" s="446"/>
      <c r="O99" s="446"/>
      <c r="P99" s="442"/>
      <c r="Q99" s="442"/>
      <c r="R99" s="442"/>
      <c r="S99" s="442"/>
      <c r="T99" s="442"/>
      <c r="U99" s="442"/>
      <c r="V99" s="442"/>
      <c r="W99" s="442"/>
      <c r="X99" s="442"/>
      <c r="Y99" s="442"/>
      <c r="Z99" s="442"/>
      <c r="AA99" s="442"/>
      <c r="AB99" s="442"/>
      <c r="AC99" s="442"/>
      <c r="AD99" s="442"/>
      <c r="AE99" s="442"/>
      <c r="AF99" s="442"/>
      <c r="AG99" s="442"/>
      <c r="AH99" s="442"/>
      <c r="AI99" s="442"/>
      <c r="AJ99" s="442"/>
      <c r="AK99" s="442"/>
    </row>
    <row r="100" spans="1:37" x14ac:dyDescent="0.2">
      <c r="A100" s="442"/>
      <c r="B100" s="442"/>
      <c r="C100" s="446"/>
      <c r="D100" s="446"/>
      <c r="E100" s="446"/>
      <c r="F100" s="446"/>
      <c r="G100" s="446"/>
      <c r="H100" s="446"/>
      <c r="I100" s="446"/>
      <c r="J100" s="446"/>
      <c r="K100" s="446"/>
      <c r="L100" s="446"/>
      <c r="M100" s="446"/>
      <c r="N100" s="446"/>
      <c r="O100" s="446"/>
      <c r="P100" s="442"/>
      <c r="Q100" s="442"/>
      <c r="R100" s="442"/>
      <c r="S100" s="442"/>
      <c r="T100" s="442"/>
      <c r="U100" s="442"/>
      <c r="V100" s="442"/>
      <c r="W100" s="442"/>
      <c r="X100" s="442"/>
      <c r="Y100" s="442"/>
      <c r="Z100" s="442"/>
      <c r="AA100" s="442"/>
      <c r="AB100" s="442"/>
      <c r="AC100" s="442"/>
      <c r="AD100" s="442"/>
      <c r="AE100" s="442"/>
      <c r="AF100" s="442"/>
      <c r="AG100" s="442"/>
      <c r="AH100" s="442"/>
      <c r="AI100" s="442"/>
      <c r="AJ100" s="442"/>
      <c r="AK100" s="442"/>
    </row>
  </sheetData>
  <sheetProtection algorithmName="SHA-512" hashValue="lvhbw28ZrdxrjVVsBeDppqwvklajgc5OUVDslvoH97OY6ewEb/2sJ6aa6v8jSv4++EsH1J/VklkvV4xtwMnJrg==" saltValue="0hWJWAR/7iDPEX0ed9osVw==" spinCount="100000" sheet="1" selectLockedCells="1"/>
  <mergeCells count="3">
    <mergeCell ref="C3:I3"/>
    <mergeCell ref="K3:L3"/>
    <mergeCell ref="N3:P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6F2A6-C275-49F3-9EB4-34B7EDADFA2E}">
  <sheetPr>
    <tabColor theme="3" tint="0.749992370372631"/>
  </sheetPr>
  <dimension ref="A1:AL101"/>
  <sheetViews>
    <sheetView showGridLines="0" workbookViewId="0">
      <pane xSplit="2" ySplit="3" topLeftCell="C4" activePane="bottomRight" state="frozen"/>
      <selection activeCell="A18" sqref="A18"/>
      <selection pane="topRight" activeCell="A18" sqref="A18"/>
      <selection pane="bottomLeft" activeCell="A18" sqref="A18"/>
      <selection pane="bottomRight" activeCell="C4" sqref="C4"/>
    </sheetView>
  </sheetViews>
  <sheetFormatPr defaultColWidth="8.625" defaultRowHeight="14.25" x14ac:dyDescent="0.2"/>
  <cols>
    <col min="1" max="1" width="2.125" style="115" customWidth="1"/>
    <col min="2" max="2" width="41.75" style="115" customWidth="1"/>
    <col min="3" max="3" width="11.625" style="115" bestFit="1" customWidth="1"/>
    <col min="4" max="4" width="12" style="115" bestFit="1" customWidth="1"/>
    <col min="5" max="6" width="11.625" style="115" bestFit="1" customWidth="1"/>
    <col min="7" max="7" width="11.875" style="115" bestFit="1" customWidth="1"/>
    <col min="8" max="8" width="11.625" style="115" bestFit="1" customWidth="1"/>
    <col min="9" max="9" width="11.875" style="115" bestFit="1" customWidth="1"/>
    <col min="10" max="11" width="11.625" style="115" bestFit="1" customWidth="1"/>
    <col min="12" max="13" width="11.875" style="115" bestFit="1" customWidth="1"/>
    <col min="14" max="14" width="11.625" style="115" bestFit="1" customWidth="1"/>
    <col min="15" max="15" width="13.625" style="115" bestFit="1" customWidth="1"/>
    <col min="16" max="16" width="11.625" style="115" bestFit="1" customWidth="1"/>
    <col min="17" max="16384" width="8.625" style="115"/>
  </cols>
  <sheetData>
    <row r="1" spans="1:38" ht="18" x14ac:dyDescent="0.25">
      <c r="A1" s="441"/>
      <c r="B1" s="116" t="s">
        <v>312</v>
      </c>
      <c r="R1" s="443"/>
      <c r="S1" s="442"/>
      <c r="T1" s="442"/>
      <c r="U1" s="442"/>
      <c r="V1" s="442"/>
      <c r="W1" s="442"/>
      <c r="X1" s="442"/>
      <c r="Y1" s="442"/>
      <c r="Z1" s="442"/>
      <c r="AA1" s="442"/>
      <c r="AB1" s="442"/>
      <c r="AC1" s="442"/>
      <c r="AD1" s="442"/>
      <c r="AE1" s="442"/>
      <c r="AF1" s="442"/>
      <c r="AG1" s="442"/>
      <c r="AH1" s="442"/>
      <c r="AI1" s="442"/>
      <c r="AJ1" s="442"/>
      <c r="AK1" s="442"/>
      <c r="AL1" s="442"/>
    </row>
    <row r="2" spans="1:38" x14ac:dyDescent="0.2">
      <c r="R2" s="443"/>
      <c r="S2" s="442"/>
      <c r="T2" s="442"/>
      <c r="U2" s="442"/>
      <c r="V2" s="442"/>
      <c r="W2" s="442"/>
      <c r="X2" s="442"/>
      <c r="Y2" s="442"/>
      <c r="Z2" s="442"/>
      <c r="AA2" s="442"/>
      <c r="AB2" s="442"/>
      <c r="AC2" s="442"/>
      <c r="AD2" s="442"/>
      <c r="AE2" s="442"/>
      <c r="AF2" s="442"/>
      <c r="AG2" s="442"/>
      <c r="AH2" s="442"/>
      <c r="AI2" s="442"/>
      <c r="AJ2" s="442"/>
      <c r="AK2" s="442"/>
      <c r="AL2" s="442"/>
    </row>
    <row r="3" spans="1:38" x14ac:dyDescent="0.2">
      <c r="C3" s="445" t="s">
        <v>329</v>
      </c>
      <c r="D3" s="445" t="s">
        <v>330</v>
      </c>
      <c r="E3" s="445" t="s">
        <v>331</v>
      </c>
      <c r="F3" s="445" t="s">
        <v>332</v>
      </c>
      <c r="G3" s="445" t="s">
        <v>333</v>
      </c>
      <c r="H3" s="445" t="s">
        <v>334</v>
      </c>
      <c r="I3" s="445" t="s">
        <v>335</v>
      </c>
      <c r="J3" s="445" t="s">
        <v>336</v>
      </c>
      <c r="K3" s="445" t="s">
        <v>337</v>
      </c>
      <c r="L3" s="445" t="s">
        <v>338</v>
      </c>
      <c r="M3" s="445" t="s">
        <v>339</v>
      </c>
      <c r="N3" s="445" t="s">
        <v>340</v>
      </c>
      <c r="O3" s="445" t="s">
        <v>270</v>
      </c>
      <c r="P3" s="445" t="s">
        <v>311</v>
      </c>
      <c r="R3" s="443"/>
      <c r="S3" s="442"/>
      <c r="T3" s="442"/>
      <c r="U3" s="442"/>
      <c r="V3" s="442"/>
      <c r="W3" s="442"/>
      <c r="X3" s="442"/>
      <c r="Y3" s="442"/>
      <c r="Z3" s="442"/>
      <c r="AA3" s="442"/>
      <c r="AB3" s="442"/>
      <c r="AC3" s="442"/>
      <c r="AD3" s="442"/>
      <c r="AE3" s="442"/>
      <c r="AF3" s="442"/>
      <c r="AG3" s="442"/>
      <c r="AH3" s="442"/>
      <c r="AI3" s="442"/>
      <c r="AJ3" s="442"/>
      <c r="AK3" s="442"/>
      <c r="AL3" s="442"/>
    </row>
    <row r="4" spans="1:38" x14ac:dyDescent="0.2">
      <c r="B4" s="115" t="s">
        <v>168</v>
      </c>
      <c r="C4" s="447"/>
      <c r="D4" s="447"/>
      <c r="E4" s="447"/>
      <c r="F4" s="447"/>
      <c r="G4" s="447"/>
      <c r="H4" s="447"/>
      <c r="I4" s="447"/>
      <c r="J4" s="447"/>
      <c r="K4" s="447"/>
      <c r="L4" s="447"/>
      <c r="M4" s="447"/>
      <c r="N4" s="447"/>
      <c r="O4" s="564">
        <f>SUM(C4:N4)</f>
        <v>0</v>
      </c>
      <c r="P4" s="564">
        <f>IFERROR(AVERAGE(C4:N4),0)</f>
        <v>0</v>
      </c>
      <c r="R4" s="443"/>
      <c r="S4" s="442"/>
      <c r="T4" s="442"/>
      <c r="U4" s="442"/>
      <c r="V4" s="442"/>
      <c r="W4" s="442"/>
      <c r="X4" s="442"/>
      <c r="Y4" s="442"/>
      <c r="Z4" s="442"/>
      <c r="AA4" s="442"/>
      <c r="AB4" s="442"/>
      <c r="AC4" s="442"/>
      <c r="AD4" s="442"/>
      <c r="AE4" s="442"/>
      <c r="AF4" s="442"/>
      <c r="AG4" s="442"/>
      <c r="AH4" s="442"/>
      <c r="AI4" s="442"/>
      <c r="AJ4" s="442"/>
      <c r="AK4" s="442"/>
      <c r="AL4" s="442"/>
    </row>
    <row r="5" spans="1:38" x14ac:dyDescent="0.2">
      <c r="C5" s="448"/>
      <c r="D5" s="448"/>
      <c r="E5" s="448"/>
      <c r="F5" s="448"/>
      <c r="G5" s="448"/>
      <c r="H5" s="448"/>
      <c r="I5" s="448"/>
      <c r="J5" s="448"/>
      <c r="K5" s="448"/>
      <c r="L5" s="448"/>
      <c r="M5" s="448"/>
      <c r="N5" s="448"/>
      <c r="O5" s="475"/>
      <c r="P5" s="475"/>
      <c r="R5" s="443"/>
      <c r="S5" s="442"/>
      <c r="T5" s="442"/>
      <c r="U5" s="442"/>
      <c r="V5" s="442"/>
      <c r="W5" s="442"/>
      <c r="X5" s="442"/>
      <c r="Y5" s="442"/>
      <c r="Z5" s="442"/>
      <c r="AA5" s="442"/>
      <c r="AB5" s="442"/>
      <c r="AC5" s="442"/>
      <c r="AD5" s="442"/>
      <c r="AE5" s="442"/>
      <c r="AF5" s="442"/>
      <c r="AG5" s="442"/>
      <c r="AH5" s="442"/>
      <c r="AI5" s="442"/>
      <c r="AJ5" s="442"/>
      <c r="AK5" s="442"/>
      <c r="AL5" s="442"/>
    </row>
    <row r="6" spans="1:38" x14ac:dyDescent="0.2">
      <c r="B6" s="115" t="s">
        <v>313</v>
      </c>
      <c r="C6" s="447"/>
      <c r="D6" s="447"/>
      <c r="E6" s="447"/>
      <c r="F6" s="447"/>
      <c r="G6" s="447"/>
      <c r="H6" s="447"/>
      <c r="I6" s="447"/>
      <c r="J6" s="447"/>
      <c r="K6" s="447"/>
      <c r="L6" s="447"/>
      <c r="M6" s="447"/>
      <c r="N6" s="447"/>
      <c r="O6" s="564">
        <f t="shared" ref="O6:O11" si="0">SUM(C6:N6)</f>
        <v>0</v>
      </c>
      <c r="P6" s="564">
        <f t="shared" ref="P6:P11" si="1">IFERROR(AVERAGE(C6:N6),0)</f>
        <v>0</v>
      </c>
      <c r="R6" s="443"/>
      <c r="S6" s="442"/>
      <c r="T6" s="442"/>
      <c r="U6" s="442"/>
      <c r="V6" s="442"/>
      <c r="W6" s="442"/>
      <c r="X6" s="442"/>
      <c r="Y6" s="442"/>
      <c r="Z6" s="442"/>
      <c r="AA6" s="442"/>
      <c r="AB6" s="442"/>
      <c r="AC6" s="442"/>
      <c r="AD6" s="442"/>
      <c r="AE6" s="442"/>
      <c r="AF6" s="442"/>
      <c r="AG6" s="442"/>
      <c r="AH6" s="442"/>
      <c r="AI6" s="442"/>
      <c r="AJ6" s="442"/>
      <c r="AK6" s="442"/>
      <c r="AL6" s="442"/>
    </row>
    <row r="7" spans="1:38" x14ac:dyDescent="0.2">
      <c r="B7" s="115" t="s">
        <v>314</v>
      </c>
      <c r="C7" s="447"/>
      <c r="D7" s="447"/>
      <c r="E7" s="447"/>
      <c r="F7" s="447"/>
      <c r="G7" s="447"/>
      <c r="H7" s="447"/>
      <c r="I7" s="447"/>
      <c r="J7" s="447"/>
      <c r="K7" s="447"/>
      <c r="L7" s="447"/>
      <c r="M7" s="447"/>
      <c r="N7" s="447"/>
      <c r="O7" s="564">
        <f t="shared" si="0"/>
        <v>0</v>
      </c>
      <c r="P7" s="564">
        <f t="shared" si="1"/>
        <v>0</v>
      </c>
      <c r="R7" s="443"/>
      <c r="S7" s="442"/>
      <c r="T7" s="442"/>
      <c r="U7" s="442"/>
      <c r="V7" s="442"/>
      <c r="W7" s="442"/>
      <c r="X7" s="442"/>
      <c r="Y7" s="442"/>
      <c r="Z7" s="442"/>
      <c r="AA7" s="442"/>
      <c r="AB7" s="442"/>
      <c r="AC7" s="442"/>
      <c r="AD7" s="442"/>
      <c r="AE7" s="442"/>
      <c r="AF7" s="442"/>
      <c r="AG7" s="442"/>
      <c r="AH7" s="442"/>
      <c r="AI7" s="442"/>
      <c r="AJ7" s="442"/>
      <c r="AK7" s="442"/>
      <c r="AL7" s="442"/>
    </row>
    <row r="8" spans="1:38" x14ac:dyDescent="0.2">
      <c r="B8" s="115" t="s">
        <v>315</v>
      </c>
      <c r="C8" s="447"/>
      <c r="D8" s="447"/>
      <c r="E8" s="447"/>
      <c r="F8" s="447"/>
      <c r="G8" s="447"/>
      <c r="H8" s="447"/>
      <c r="I8" s="447"/>
      <c r="J8" s="447"/>
      <c r="K8" s="447"/>
      <c r="L8" s="447"/>
      <c r="M8" s="447"/>
      <c r="N8" s="447"/>
      <c r="O8" s="564">
        <f t="shared" si="0"/>
        <v>0</v>
      </c>
      <c r="P8" s="564">
        <f t="shared" si="1"/>
        <v>0</v>
      </c>
      <c r="R8" s="443"/>
      <c r="S8" s="442"/>
      <c r="T8" s="442"/>
      <c r="U8" s="442"/>
      <c r="V8" s="442"/>
      <c r="W8" s="442"/>
      <c r="X8" s="442"/>
      <c r="Y8" s="442"/>
      <c r="Z8" s="442"/>
      <c r="AA8" s="442"/>
      <c r="AB8" s="442"/>
      <c r="AC8" s="442"/>
      <c r="AD8" s="442"/>
      <c r="AE8" s="442"/>
      <c r="AF8" s="442"/>
      <c r="AG8" s="442"/>
      <c r="AH8" s="442"/>
      <c r="AI8" s="442"/>
      <c r="AJ8" s="442"/>
      <c r="AK8" s="442"/>
      <c r="AL8" s="442"/>
    </row>
    <row r="9" spans="1:38" x14ac:dyDescent="0.2">
      <c r="B9" s="115" t="s">
        <v>316</v>
      </c>
      <c r="C9" s="447"/>
      <c r="D9" s="565"/>
      <c r="E9" s="447"/>
      <c r="F9" s="447"/>
      <c r="G9" s="447"/>
      <c r="H9" s="447"/>
      <c r="I9" s="447"/>
      <c r="J9" s="447"/>
      <c r="K9" s="447"/>
      <c r="L9" s="447"/>
      <c r="M9" s="447"/>
      <c r="N9" s="447"/>
      <c r="O9" s="566">
        <f t="shared" si="0"/>
        <v>0</v>
      </c>
      <c r="P9" s="566">
        <f t="shared" si="1"/>
        <v>0</v>
      </c>
      <c r="Q9" s="471"/>
      <c r="R9" s="443"/>
      <c r="S9" s="442"/>
      <c r="T9" s="442"/>
      <c r="U9" s="442"/>
      <c r="V9" s="442"/>
      <c r="W9" s="442"/>
      <c r="X9" s="442"/>
      <c r="Y9" s="442"/>
      <c r="Z9" s="442"/>
      <c r="AA9" s="442"/>
      <c r="AB9" s="442"/>
      <c r="AC9" s="442"/>
      <c r="AD9" s="442"/>
      <c r="AE9" s="442"/>
      <c r="AF9" s="442"/>
      <c r="AG9" s="442"/>
      <c r="AH9" s="442"/>
      <c r="AI9" s="442"/>
      <c r="AJ9" s="442"/>
      <c r="AK9" s="442"/>
      <c r="AL9" s="442"/>
    </row>
    <row r="10" spans="1:38" x14ac:dyDescent="0.2">
      <c r="B10" s="115" t="s">
        <v>317</v>
      </c>
      <c r="C10" s="447"/>
      <c r="D10" s="565"/>
      <c r="E10" s="447"/>
      <c r="F10" s="447"/>
      <c r="G10" s="447"/>
      <c r="H10" s="447"/>
      <c r="I10" s="447"/>
      <c r="J10" s="447"/>
      <c r="K10" s="447"/>
      <c r="L10" s="447"/>
      <c r="M10" s="447"/>
      <c r="N10" s="447"/>
      <c r="O10" s="566">
        <f t="shared" si="0"/>
        <v>0</v>
      </c>
      <c r="P10" s="566">
        <f t="shared" si="1"/>
        <v>0</v>
      </c>
      <c r="Q10" s="471"/>
      <c r="R10" s="443"/>
      <c r="S10" s="442"/>
      <c r="T10" s="442"/>
      <c r="U10" s="442"/>
      <c r="V10" s="442"/>
      <c r="W10" s="442"/>
      <c r="X10" s="442"/>
      <c r="Y10" s="442"/>
      <c r="Z10" s="442"/>
      <c r="AA10" s="442"/>
      <c r="AB10" s="442"/>
      <c r="AC10" s="442"/>
      <c r="AD10" s="442"/>
      <c r="AE10" s="442"/>
      <c r="AF10" s="442"/>
      <c r="AG10" s="442"/>
      <c r="AH10" s="442"/>
      <c r="AI10" s="442"/>
      <c r="AJ10" s="442"/>
      <c r="AK10" s="442"/>
      <c r="AL10" s="442"/>
    </row>
    <row r="11" spans="1:38" x14ac:dyDescent="0.2">
      <c r="B11" s="115" t="s">
        <v>318</v>
      </c>
      <c r="C11" s="564">
        <f>SUM(C6:C10)</f>
        <v>0</v>
      </c>
      <c r="D11" s="564">
        <f t="shared" ref="D11:N11" si="2">SUM(D6:D10)</f>
        <v>0</v>
      </c>
      <c r="E11" s="564">
        <f t="shared" si="2"/>
        <v>0</v>
      </c>
      <c r="F11" s="564">
        <f t="shared" si="2"/>
        <v>0</v>
      </c>
      <c r="G11" s="564">
        <f t="shared" si="2"/>
        <v>0</v>
      </c>
      <c r="H11" s="564">
        <f t="shared" si="2"/>
        <v>0</v>
      </c>
      <c r="I11" s="564">
        <f t="shared" si="2"/>
        <v>0</v>
      </c>
      <c r="J11" s="564">
        <f t="shared" si="2"/>
        <v>0</v>
      </c>
      <c r="K11" s="564">
        <f t="shared" si="2"/>
        <v>0</v>
      </c>
      <c r="L11" s="564">
        <f t="shared" si="2"/>
        <v>0</v>
      </c>
      <c r="M11" s="564">
        <f t="shared" si="2"/>
        <v>0</v>
      </c>
      <c r="N11" s="564">
        <f t="shared" si="2"/>
        <v>0</v>
      </c>
      <c r="O11" s="564">
        <f t="shared" si="0"/>
        <v>0</v>
      </c>
      <c r="P11" s="564">
        <f t="shared" si="1"/>
        <v>0</v>
      </c>
      <c r="R11" s="443"/>
      <c r="S11" s="442"/>
      <c r="T11" s="442"/>
      <c r="U11" s="442"/>
      <c r="V11" s="442"/>
      <c r="W11" s="442"/>
      <c r="X11" s="442"/>
      <c r="Y11" s="442"/>
      <c r="Z11" s="442"/>
      <c r="AA11" s="442"/>
      <c r="AB11" s="442"/>
      <c r="AC11" s="442"/>
      <c r="AD11" s="442"/>
      <c r="AE11" s="442"/>
      <c r="AF11" s="442"/>
      <c r="AG11" s="442"/>
      <c r="AH11" s="442"/>
      <c r="AI11" s="442"/>
      <c r="AJ11" s="442"/>
      <c r="AK11" s="442"/>
      <c r="AL11" s="442"/>
    </row>
    <row r="12" spans="1:38" x14ac:dyDescent="0.2">
      <c r="C12" s="476"/>
      <c r="D12" s="476"/>
      <c r="E12" s="476"/>
      <c r="F12" s="476"/>
      <c r="G12" s="476"/>
      <c r="H12" s="476"/>
      <c r="I12" s="476"/>
      <c r="J12" s="476"/>
      <c r="K12" s="476"/>
      <c r="L12" s="476"/>
      <c r="M12" s="476"/>
      <c r="N12" s="476"/>
      <c r="O12" s="475"/>
      <c r="P12" s="475"/>
      <c r="R12" s="443"/>
      <c r="S12" s="442"/>
      <c r="T12" s="442"/>
      <c r="U12" s="442"/>
      <c r="V12" s="442"/>
      <c r="W12" s="442"/>
      <c r="X12" s="442"/>
      <c r="Y12" s="442"/>
      <c r="Z12" s="442"/>
      <c r="AA12" s="442"/>
      <c r="AB12" s="442"/>
      <c r="AC12" s="442"/>
      <c r="AD12" s="442"/>
      <c r="AE12" s="442"/>
      <c r="AF12" s="442"/>
      <c r="AG12" s="442"/>
      <c r="AH12" s="442"/>
      <c r="AI12" s="442"/>
      <c r="AJ12" s="442"/>
      <c r="AK12" s="442"/>
      <c r="AL12" s="442"/>
    </row>
    <row r="13" spans="1:38" ht="15" thickBot="1" x14ac:dyDescent="0.25">
      <c r="B13" s="115" t="s">
        <v>319</v>
      </c>
      <c r="C13" s="567" t="str">
        <f>IF(C4&gt;0,C4-C11,"")</f>
        <v/>
      </c>
      <c r="D13" s="567" t="str">
        <f t="shared" ref="D13:N13" si="3">IF(D4&gt;0,D4-D11,"")</f>
        <v/>
      </c>
      <c r="E13" s="567" t="str">
        <f t="shared" si="3"/>
        <v/>
      </c>
      <c r="F13" s="567" t="str">
        <f t="shared" si="3"/>
        <v/>
      </c>
      <c r="G13" s="567" t="str">
        <f t="shared" si="3"/>
        <v/>
      </c>
      <c r="H13" s="567" t="str">
        <f t="shared" si="3"/>
        <v/>
      </c>
      <c r="I13" s="567" t="str">
        <f t="shared" si="3"/>
        <v/>
      </c>
      <c r="J13" s="567" t="str">
        <f t="shared" si="3"/>
        <v/>
      </c>
      <c r="K13" s="567" t="str">
        <f t="shared" si="3"/>
        <v/>
      </c>
      <c r="L13" s="567" t="str">
        <f t="shared" si="3"/>
        <v/>
      </c>
      <c r="M13" s="567" t="str">
        <f t="shared" si="3"/>
        <v/>
      </c>
      <c r="N13" s="567" t="str">
        <f t="shared" si="3"/>
        <v/>
      </c>
      <c r="O13" s="567">
        <f>SUM(C13:N13)</f>
        <v>0</v>
      </c>
      <c r="P13" s="567">
        <f>IFERROR(AVERAGE(C13:N13),0)</f>
        <v>0</v>
      </c>
      <c r="R13" s="443"/>
      <c r="S13" s="442"/>
      <c r="T13" s="442"/>
      <c r="U13" s="442"/>
      <c r="V13" s="442"/>
      <c r="W13" s="442"/>
      <c r="X13" s="442"/>
      <c r="Y13" s="442"/>
      <c r="Z13" s="442"/>
      <c r="AA13" s="442"/>
      <c r="AB13" s="442"/>
      <c r="AC13" s="442"/>
      <c r="AD13" s="442"/>
      <c r="AE13" s="442"/>
      <c r="AF13" s="442"/>
      <c r="AG13" s="442"/>
      <c r="AH13" s="442"/>
      <c r="AI13" s="442"/>
      <c r="AJ13" s="442"/>
      <c r="AK13" s="442"/>
      <c r="AL13" s="442"/>
    </row>
    <row r="14" spans="1:38" x14ac:dyDescent="0.2">
      <c r="C14" s="448"/>
      <c r="D14" s="448"/>
      <c r="E14" s="448"/>
      <c r="F14" s="448"/>
      <c r="G14" s="448"/>
      <c r="H14" s="448"/>
      <c r="I14" s="448"/>
      <c r="J14" s="448"/>
      <c r="K14" s="448"/>
      <c r="L14" s="448"/>
      <c r="M14" s="448"/>
      <c r="N14" s="448"/>
      <c r="O14" s="564"/>
      <c r="P14" s="564"/>
      <c r="R14" s="443"/>
      <c r="S14" s="442"/>
      <c r="T14" s="442"/>
      <c r="U14" s="442"/>
      <c r="V14" s="442"/>
      <c r="W14" s="442"/>
      <c r="X14" s="442"/>
      <c r="Y14" s="442"/>
      <c r="Z14" s="442"/>
      <c r="AA14" s="442"/>
      <c r="AB14" s="442"/>
      <c r="AC14" s="442"/>
      <c r="AD14" s="442"/>
      <c r="AE14" s="442"/>
      <c r="AF14" s="442"/>
      <c r="AG14" s="442"/>
      <c r="AH14" s="442"/>
      <c r="AI14" s="442"/>
      <c r="AJ14" s="442"/>
      <c r="AK14" s="442"/>
      <c r="AL14" s="442"/>
    </row>
    <row r="15" spans="1:38" x14ac:dyDescent="0.2">
      <c r="B15" s="115" t="s">
        <v>320</v>
      </c>
      <c r="C15" s="474"/>
      <c r="D15" s="474"/>
      <c r="E15" s="474"/>
      <c r="F15" s="474"/>
      <c r="G15" s="474"/>
      <c r="H15" s="474"/>
      <c r="I15" s="474"/>
      <c r="J15" s="474"/>
      <c r="K15" s="474"/>
      <c r="L15" s="474"/>
      <c r="M15" s="474"/>
      <c r="N15" s="474"/>
      <c r="O15" s="475">
        <f>SUM(C15:N15)</f>
        <v>0</v>
      </c>
      <c r="P15" s="475">
        <f>IFERROR(AVERAGE(C15:N15),0)</f>
        <v>0</v>
      </c>
      <c r="R15" s="443"/>
      <c r="S15" s="442"/>
      <c r="T15" s="442"/>
      <c r="U15" s="442"/>
      <c r="V15" s="442"/>
      <c r="W15" s="442"/>
      <c r="X15" s="442"/>
      <c r="Y15" s="442"/>
      <c r="Z15" s="442"/>
      <c r="AA15" s="442"/>
      <c r="AB15" s="442"/>
      <c r="AC15" s="442"/>
      <c r="AD15" s="442"/>
      <c r="AE15" s="442"/>
      <c r="AF15" s="442"/>
      <c r="AG15" s="442"/>
      <c r="AH15" s="442"/>
      <c r="AI15" s="442"/>
      <c r="AJ15" s="442"/>
      <c r="AK15" s="442"/>
      <c r="AL15" s="442"/>
    </row>
    <row r="16" spans="1:38" x14ac:dyDescent="0.2">
      <c r="B16" s="115" t="s">
        <v>321</v>
      </c>
      <c r="C16" s="474"/>
      <c r="D16" s="474"/>
      <c r="E16" s="474"/>
      <c r="F16" s="474"/>
      <c r="G16" s="474"/>
      <c r="H16" s="474"/>
      <c r="I16" s="474"/>
      <c r="J16" s="474"/>
      <c r="K16" s="474"/>
      <c r="L16" s="474"/>
      <c r="M16" s="474"/>
      <c r="N16" s="474"/>
      <c r="O16" s="475">
        <f>SUM(C16:N16)</f>
        <v>0</v>
      </c>
      <c r="P16" s="475">
        <f>IFERROR(AVERAGE(C16:N16),0)</f>
        <v>0</v>
      </c>
      <c r="R16" s="442"/>
      <c r="S16" s="442"/>
      <c r="T16" s="442"/>
      <c r="U16" s="442"/>
      <c r="V16" s="442"/>
      <c r="W16" s="442"/>
      <c r="X16" s="442"/>
      <c r="Y16" s="442"/>
      <c r="Z16" s="442"/>
      <c r="AA16" s="442"/>
      <c r="AB16" s="442"/>
      <c r="AC16" s="442"/>
      <c r="AD16" s="442"/>
      <c r="AE16" s="442"/>
      <c r="AF16" s="442"/>
      <c r="AG16" s="442"/>
      <c r="AH16" s="442"/>
      <c r="AI16" s="442"/>
      <c r="AJ16" s="442"/>
      <c r="AK16" s="442"/>
      <c r="AL16" s="442"/>
    </row>
    <row r="17" spans="1:38" x14ac:dyDescent="0.2">
      <c r="B17" s="115" t="s">
        <v>322</v>
      </c>
      <c r="C17" s="474"/>
      <c r="D17" s="474"/>
      <c r="E17" s="474"/>
      <c r="F17" s="474"/>
      <c r="G17" s="474"/>
      <c r="H17" s="474"/>
      <c r="I17" s="474"/>
      <c r="J17" s="474"/>
      <c r="K17" s="474"/>
      <c r="L17" s="474"/>
      <c r="M17" s="474"/>
      <c r="N17" s="474"/>
      <c r="O17" s="475">
        <f>SUM(C17:N17)</f>
        <v>0</v>
      </c>
      <c r="P17" s="475">
        <f>IFERROR(AVERAGE(C17:N17),0)</f>
        <v>0</v>
      </c>
      <c r="R17" s="442"/>
      <c r="S17" s="442"/>
      <c r="T17" s="442"/>
      <c r="U17" s="442"/>
      <c r="V17" s="442"/>
      <c r="W17" s="442"/>
      <c r="X17" s="442"/>
      <c r="Y17" s="442"/>
      <c r="Z17" s="442"/>
      <c r="AA17" s="442"/>
      <c r="AB17" s="442"/>
      <c r="AC17" s="442"/>
      <c r="AD17" s="442"/>
      <c r="AE17" s="442"/>
      <c r="AF17" s="442"/>
      <c r="AG17" s="442"/>
      <c r="AH17" s="442"/>
      <c r="AI17" s="442"/>
      <c r="AJ17" s="442"/>
      <c r="AK17" s="442"/>
      <c r="AL17" s="442"/>
    </row>
    <row r="18" spans="1:38" x14ac:dyDescent="0.2">
      <c r="B18" s="115" t="s">
        <v>323</v>
      </c>
      <c r="C18" s="474"/>
      <c r="D18" s="474"/>
      <c r="E18" s="474"/>
      <c r="F18" s="474"/>
      <c r="G18" s="474"/>
      <c r="H18" s="474"/>
      <c r="I18" s="474"/>
      <c r="J18" s="474"/>
      <c r="K18" s="474"/>
      <c r="L18" s="474"/>
      <c r="M18" s="474"/>
      <c r="N18" s="474"/>
      <c r="O18" s="475">
        <f>SUM(C18:N18)</f>
        <v>0</v>
      </c>
      <c r="P18" s="475">
        <f>IFERROR(AVERAGE(C18:N18),0)</f>
        <v>0</v>
      </c>
      <c r="R18" s="442"/>
      <c r="S18" s="442"/>
      <c r="T18" s="442"/>
      <c r="U18" s="442"/>
      <c r="V18" s="442"/>
      <c r="W18" s="442"/>
      <c r="X18" s="442"/>
      <c r="Y18" s="442"/>
      <c r="Z18" s="442"/>
      <c r="AA18" s="442"/>
      <c r="AB18" s="442"/>
      <c r="AC18" s="442"/>
      <c r="AD18" s="442"/>
      <c r="AE18" s="442"/>
      <c r="AF18" s="442"/>
      <c r="AG18" s="442"/>
      <c r="AH18" s="442"/>
      <c r="AI18" s="442"/>
      <c r="AJ18" s="442"/>
      <c r="AK18" s="442"/>
      <c r="AL18" s="442"/>
    </row>
    <row r="19" spans="1:38" ht="15" thickBot="1" x14ac:dyDescent="0.25">
      <c r="B19" s="115" t="s">
        <v>324</v>
      </c>
      <c r="C19" s="568" t="str">
        <f>IF(SUM(C15:C18)&gt;0,SUM(C15:C18),"")</f>
        <v/>
      </c>
      <c r="D19" s="568" t="str">
        <f t="shared" ref="D19:N19" si="4">IF(SUM(D15:D18)&gt;0,SUM(D15:D18),"")</f>
        <v/>
      </c>
      <c r="E19" s="568" t="str">
        <f t="shared" si="4"/>
        <v/>
      </c>
      <c r="F19" s="568" t="str">
        <f t="shared" si="4"/>
        <v/>
      </c>
      <c r="G19" s="568" t="str">
        <f t="shared" si="4"/>
        <v/>
      </c>
      <c r="H19" s="568" t="str">
        <f t="shared" si="4"/>
        <v/>
      </c>
      <c r="I19" s="568" t="str">
        <f t="shared" si="4"/>
        <v/>
      </c>
      <c r="J19" s="568" t="str">
        <f t="shared" si="4"/>
        <v/>
      </c>
      <c r="K19" s="568" t="str">
        <f t="shared" si="4"/>
        <v/>
      </c>
      <c r="L19" s="568" t="str">
        <f t="shared" si="4"/>
        <v/>
      </c>
      <c r="M19" s="568" t="str">
        <f t="shared" si="4"/>
        <v/>
      </c>
      <c r="N19" s="568" t="str">
        <f t="shared" si="4"/>
        <v/>
      </c>
      <c r="O19" s="568">
        <f>SUM(C19:N19)</f>
        <v>0</v>
      </c>
      <c r="P19" s="568">
        <f>IFERROR(AVERAGE(C19:N19),0)</f>
        <v>0</v>
      </c>
      <c r="R19" s="442"/>
      <c r="S19" s="442"/>
      <c r="T19" s="442"/>
      <c r="U19" s="442"/>
      <c r="V19" s="442"/>
      <c r="W19" s="442"/>
      <c r="X19" s="442"/>
      <c r="Y19" s="442"/>
      <c r="Z19" s="442"/>
      <c r="AA19" s="442"/>
      <c r="AB19" s="442"/>
      <c r="AC19" s="442"/>
      <c r="AD19" s="442"/>
      <c r="AE19" s="442"/>
      <c r="AF19" s="442"/>
      <c r="AG19" s="442"/>
      <c r="AH19" s="442"/>
      <c r="AI19" s="442"/>
      <c r="AJ19" s="442"/>
      <c r="AK19" s="442"/>
      <c r="AL19" s="442"/>
    </row>
    <row r="20" spans="1:38" x14ac:dyDescent="0.2">
      <c r="O20" s="486"/>
      <c r="P20" s="486"/>
      <c r="R20" s="442"/>
      <c r="S20" s="442"/>
      <c r="T20" s="442"/>
      <c r="U20" s="442"/>
      <c r="V20" s="442"/>
      <c r="W20" s="442"/>
      <c r="X20" s="442"/>
      <c r="Y20" s="442"/>
      <c r="Z20" s="442"/>
      <c r="AA20" s="442"/>
      <c r="AB20" s="442"/>
      <c r="AC20" s="442"/>
      <c r="AD20" s="442"/>
      <c r="AE20" s="442"/>
      <c r="AF20" s="442"/>
      <c r="AG20" s="442"/>
      <c r="AH20" s="442"/>
      <c r="AI20" s="442"/>
      <c r="AJ20" s="442"/>
      <c r="AK20" s="442"/>
      <c r="AL20" s="442"/>
    </row>
    <row r="21" spans="1:38" x14ac:dyDescent="0.2">
      <c r="B21" s="115" t="s">
        <v>747</v>
      </c>
      <c r="C21" s="719"/>
      <c r="D21" s="719"/>
      <c r="E21" s="719"/>
      <c r="F21" s="719"/>
      <c r="G21" s="719"/>
      <c r="H21" s="719"/>
      <c r="I21" s="719"/>
      <c r="J21" s="719"/>
      <c r="K21" s="719"/>
      <c r="L21" s="719"/>
      <c r="M21" s="719"/>
      <c r="N21" s="719"/>
      <c r="O21" s="569"/>
      <c r="P21" s="720">
        <f>IFERROR(AVERAGE(C21:N21),0)</f>
        <v>0</v>
      </c>
      <c r="R21" s="442"/>
      <c r="S21" s="442"/>
      <c r="T21" s="442"/>
      <c r="U21" s="442"/>
      <c r="V21" s="442"/>
      <c r="W21" s="442"/>
      <c r="X21" s="442"/>
      <c r="Y21" s="442"/>
      <c r="Z21" s="442"/>
      <c r="AA21" s="442"/>
      <c r="AB21" s="442"/>
      <c r="AC21" s="442"/>
      <c r="AD21" s="442"/>
      <c r="AE21" s="442"/>
      <c r="AF21" s="442"/>
      <c r="AG21" s="442"/>
      <c r="AH21" s="442"/>
      <c r="AI21" s="442"/>
      <c r="AJ21" s="442"/>
      <c r="AK21" s="442"/>
      <c r="AL21" s="442"/>
    </row>
    <row r="22" spans="1:38" x14ac:dyDescent="0.2">
      <c r="B22" s="115" t="s">
        <v>746</v>
      </c>
      <c r="C22" s="719"/>
      <c r="D22" s="719"/>
      <c r="E22" s="719"/>
      <c r="F22" s="719"/>
      <c r="G22" s="719"/>
      <c r="H22" s="719"/>
      <c r="I22" s="719"/>
      <c r="J22" s="719"/>
      <c r="K22" s="719"/>
      <c r="L22" s="719"/>
      <c r="M22" s="719"/>
      <c r="N22" s="719"/>
      <c r="O22" s="569"/>
      <c r="P22" s="720">
        <f>IFERROR(AVERAGE(C22:N22),0)</f>
        <v>0</v>
      </c>
      <c r="R22" s="442"/>
      <c r="S22" s="442"/>
      <c r="T22" s="442"/>
      <c r="U22" s="442"/>
      <c r="V22" s="442"/>
      <c r="W22" s="442"/>
      <c r="X22" s="442"/>
      <c r="Y22" s="442"/>
      <c r="Z22" s="442"/>
      <c r="AA22" s="442"/>
      <c r="AB22" s="442"/>
      <c r="AC22" s="442"/>
      <c r="AD22" s="442"/>
      <c r="AE22" s="442"/>
      <c r="AF22" s="442"/>
      <c r="AG22" s="442"/>
      <c r="AH22" s="442"/>
      <c r="AI22" s="442"/>
      <c r="AJ22" s="442"/>
      <c r="AK22" s="442"/>
      <c r="AL22" s="442"/>
    </row>
    <row r="23" spans="1:38" x14ac:dyDescent="0.2">
      <c r="R23" s="442"/>
      <c r="S23" s="442"/>
      <c r="T23" s="442"/>
      <c r="U23" s="442"/>
      <c r="V23" s="442"/>
      <c r="W23" s="442"/>
      <c r="X23" s="442"/>
      <c r="Y23" s="442"/>
      <c r="Z23" s="442"/>
      <c r="AA23" s="442"/>
      <c r="AB23" s="442"/>
      <c r="AC23" s="442"/>
      <c r="AD23" s="442"/>
      <c r="AE23" s="442"/>
      <c r="AF23" s="442"/>
      <c r="AG23" s="442"/>
      <c r="AH23" s="442"/>
      <c r="AI23" s="442"/>
      <c r="AJ23" s="442"/>
      <c r="AK23" s="442"/>
      <c r="AL23" s="442"/>
    </row>
    <row r="24" spans="1:38" x14ac:dyDescent="0.2">
      <c r="B24" s="115" t="s">
        <v>325</v>
      </c>
      <c r="C24" s="718" t="str">
        <f>IF(C21&gt;0,C21/1.03/100,"")</f>
        <v/>
      </c>
      <c r="D24" s="718" t="str">
        <f t="shared" ref="D24:N24" si="5">IF(D21&gt;0,D21/1.03/100,"")</f>
        <v/>
      </c>
      <c r="E24" s="718" t="str">
        <f t="shared" si="5"/>
        <v/>
      </c>
      <c r="F24" s="718" t="str">
        <f t="shared" si="5"/>
        <v/>
      </c>
      <c r="G24" s="718" t="str">
        <f t="shared" si="5"/>
        <v/>
      </c>
      <c r="H24" s="718" t="str">
        <f t="shared" si="5"/>
        <v/>
      </c>
      <c r="I24" s="718" t="str">
        <f t="shared" si="5"/>
        <v/>
      </c>
      <c r="J24" s="718" t="str">
        <f t="shared" si="5"/>
        <v/>
      </c>
      <c r="K24" s="718" t="str">
        <f t="shared" si="5"/>
        <v/>
      </c>
      <c r="L24" s="718" t="str">
        <f t="shared" si="5"/>
        <v/>
      </c>
      <c r="M24" s="718" t="str">
        <f t="shared" si="5"/>
        <v/>
      </c>
      <c r="N24" s="718" t="str">
        <f t="shared" si="5"/>
        <v/>
      </c>
      <c r="O24" s="569"/>
      <c r="P24" s="569">
        <f>IFERROR(AVERAGE(C24:N24),0)</f>
        <v>0</v>
      </c>
      <c r="R24" s="442"/>
      <c r="S24" s="442"/>
      <c r="T24" s="442"/>
      <c r="U24" s="442"/>
      <c r="V24" s="442"/>
      <c r="W24" s="442"/>
      <c r="X24" s="442"/>
      <c r="Y24" s="442"/>
      <c r="Z24" s="442"/>
      <c r="AA24" s="442"/>
      <c r="AB24" s="442"/>
      <c r="AC24" s="442"/>
      <c r="AD24" s="442"/>
      <c r="AE24" s="442"/>
      <c r="AF24" s="442"/>
      <c r="AG24" s="442"/>
      <c r="AH24" s="442"/>
      <c r="AI24" s="442"/>
      <c r="AJ24" s="442"/>
      <c r="AK24" s="442"/>
      <c r="AL24" s="442"/>
    </row>
    <row r="25" spans="1:38" x14ac:dyDescent="0.2">
      <c r="B25" s="115" t="s">
        <v>326</v>
      </c>
      <c r="C25" s="718" t="str">
        <f>IF(C22&gt;0,C22/1.03/100,"")</f>
        <v/>
      </c>
      <c r="D25" s="718" t="str">
        <f t="shared" ref="D25:N25" si="6">IF(D22&gt;0,D22/1.03/100,"")</f>
        <v/>
      </c>
      <c r="E25" s="718" t="str">
        <f t="shared" si="6"/>
        <v/>
      </c>
      <c r="F25" s="718" t="str">
        <f t="shared" si="6"/>
        <v/>
      </c>
      <c r="G25" s="718" t="str">
        <f t="shared" si="6"/>
        <v/>
      </c>
      <c r="H25" s="718" t="str">
        <f t="shared" si="6"/>
        <v/>
      </c>
      <c r="I25" s="718" t="str">
        <f t="shared" si="6"/>
        <v/>
      </c>
      <c r="J25" s="718" t="str">
        <f t="shared" si="6"/>
        <v/>
      </c>
      <c r="K25" s="718" t="str">
        <f t="shared" si="6"/>
        <v/>
      </c>
      <c r="L25" s="718" t="str">
        <f t="shared" si="6"/>
        <v/>
      </c>
      <c r="M25" s="718" t="str">
        <f t="shared" si="6"/>
        <v/>
      </c>
      <c r="N25" s="718" t="str">
        <f t="shared" si="6"/>
        <v/>
      </c>
      <c r="O25" s="569"/>
      <c r="P25" s="569">
        <f>IFERROR(AVERAGE(C25:N25),0)</f>
        <v>0</v>
      </c>
      <c r="R25" s="442"/>
      <c r="S25" s="442"/>
      <c r="T25" s="442"/>
      <c r="U25" s="442"/>
      <c r="V25" s="442"/>
      <c r="W25" s="442"/>
      <c r="X25" s="442"/>
      <c r="Y25" s="442"/>
      <c r="Z25" s="442"/>
      <c r="AA25" s="442"/>
      <c r="AB25" s="442"/>
      <c r="AC25" s="442"/>
      <c r="AD25" s="442"/>
      <c r="AE25" s="442"/>
      <c r="AF25" s="442"/>
      <c r="AG25" s="442"/>
      <c r="AH25" s="442"/>
      <c r="AI25" s="442"/>
      <c r="AJ25" s="442"/>
      <c r="AK25" s="442"/>
      <c r="AL25" s="442"/>
    </row>
    <row r="26" spans="1:38" x14ac:dyDescent="0.2">
      <c r="R26" s="442"/>
      <c r="S26" s="442"/>
      <c r="T26" s="442"/>
      <c r="U26" s="442"/>
      <c r="V26" s="442"/>
      <c r="W26" s="442"/>
      <c r="X26" s="442"/>
      <c r="Y26" s="442"/>
      <c r="Z26" s="442"/>
      <c r="AA26" s="442"/>
      <c r="AB26" s="442"/>
      <c r="AC26" s="442"/>
      <c r="AD26" s="442"/>
      <c r="AE26" s="442"/>
      <c r="AF26" s="442"/>
      <c r="AG26" s="442"/>
      <c r="AH26" s="442"/>
      <c r="AI26" s="442"/>
      <c r="AJ26" s="442"/>
      <c r="AK26" s="442"/>
      <c r="AL26" s="442"/>
    </row>
    <row r="27" spans="1:38" x14ac:dyDescent="0.2">
      <c r="B27" s="115" t="s">
        <v>327</v>
      </c>
      <c r="C27" s="699">
        <v>0.35</v>
      </c>
      <c r="D27" s="699">
        <v>0.35</v>
      </c>
      <c r="E27" s="699">
        <v>0.35</v>
      </c>
      <c r="F27" s="699">
        <v>0.35</v>
      </c>
      <c r="G27" s="699">
        <v>0.35</v>
      </c>
      <c r="H27" s="699">
        <v>0.35</v>
      </c>
      <c r="I27" s="699">
        <v>0.35</v>
      </c>
      <c r="J27" s="699">
        <v>0.35</v>
      </c>
      <c r="K27" s="699">
        <v>0.35</v>
      </c>
      <c r="L27" s="699">
        <v>0.35</v>
      </c>
      <c r="M27" s="699">
        <v>0.35</v>
      </c>
      <c r="N27" s="699">
        <v>0.35</v>
      </c>
      <c r="O27" s="698"/>
      <c r="P27" s="698">
        <f>AVERAGE(C27:N27)</f>
        <v>0.35000000000000003</v>
      </c>
      <c r="R27" s="442"/>
      <c r="S27" s="442"/>
      <c r="T27" s="442"/>
      <c r="U27" s="442"/>
      <c r="V27" s="442"/>
      <c r="W27" s="442"/>
      <c r="X27" s="442"/>
      <c r="Y27" s="442"/>
      <c r="Z27" s="442"/>
      <c r="AA27" s="442"/>
      <c r="AB27" s="442"/>
      <c r="AC27" s="442"/>
      <c r="AD27" s="442"/>
      <c r="AE27" s="442"/>
      <c r="AF27" s="442"/>
      <c r="AG27" s="442"/>
      <c r="AH27" s="442"/>
      <c r="AI27" s="442"/>
      <c r="AJ27" s="442"/>
      <c r="AK27" s="442"/>
      <c r="AL27" s="442"/>
    </row>
    <row r="28" spans="1:38" x14ac:dyDescent="0.2">
      <c r="B28" s="115" t="s">
        <v>328</v>
      </c>
      <c r="C28" s="699">
        <v>0.65</v>
      </c>
      <c r="D28" s="699">
        <v>0.65</v>
      </c>
      <c r="E28" s="699">
        <v>0.65</v>
      </c>
      <c r="F28" s="699">
        <v>0.65</v>
      </c>
      <c r="G28" s="699">
        <v>0.65</v>
      </c>
      <c r="H28" s="699">
        <v>0.65</v>
      </c>
      <c r="I28" s="699">
        <v>0.65</v>
      </c>
      <c r="J28" s="699">
        <v>0.65</v>
      </c>
      <c r="K28" s="699">
        <v>0.65</v>
      </c>
      <c r="L28" s="699">
        <v>0.65</v>
      </c>
      <c r="M28" s="699">
        <v>0.65</v>
      </c>
      <c r="N28" s="699">
        <v>0.65</v>
      </c>
      <c r="O28" s="698"/>
      <c r="P28" s="698">
        <f>AVERAGE(C28:N28)</f>
        <v>0.65000000000000013</v>
      </c>
      <c r="R28" s="442"/>
      <c r="S28" s="442"/>
      <c r="T28" s="442"/>
      <c r="U28" s="442"/>
      <c r="V28" s="442"/>
      <c r="W28" s="442"/>
      <c r="X28" s="442"/>
      <c r="Y28" s="442"/>
      <c r="Z28" s="442"/>
      <c r="AA28" s="442"/>
      <c r="AB28" s="442"/>
      <c r="AC28" s="442"/>
      <c r="AD28" s="442"/>
      <c r="AE28" s="442"/>
      <c r="AF28" s="442"/>
      <c r="AG28" s="442"/>
      <c r="AH28" s="442"/>
      <c r="AI28" s="442"/>
      <c r="AJ28" s="442"/>
      <c r="AK28" s="442"/>
      <c r="AL28" s="442"/>
    </row>
    <row r="29" spans="1:38" ht="15" thickBot="1" x14ac:dyDescent="0.25">
      <c r="C29" s="697">
        <f>SUM(C27:C28)</f>
        <v>1</v>
      </c>
      <c r="D29" s="697">
        <f t="shared" ref="D29:N29" si="7">SUM(D27:D28)</f>
        <v>1</v>
      </c>
      <c r="E29" s="697">
        <f t="shared" si="7"/>
        <v>1</v>
      </c>
      <c r="F29" s="697">
        <f t="shared" si="7"/>
        <v>1</v>
      </c>
      <c r="G29" s="697">
        <f t="shared" si="7"/>
        <v>1</v>
      </c>
      <c r="H29" s="697">
        <f t="shared" si="7"/>
        <v>1</v>
      </c>
      <c r="I29" s="697">
        <f t="shared" si="7"/>
        <v>1</v>
      </c>
      <c r="J29" s="697">
        <f t="shared" si="7"/>
        <v>1</v>
      </c>
      <c r="K29" s="697">
        <f t="shared" si="7"/>
        <v>1</v>
      </c>
      <c r="L29" s="697">
        <f t="shared" si="7"/>
        <v>1</v>
      </c>
      <c r="M29" s="697">
        <f t="shared" si="7"/>
        <v>1</v>
      </c>
      <c r="N29" s="697">
        <f t="shared" si="7"/>
        <v>1</v>
      </c>
      <c r="O29" s="567"/>
      <c r="P29" s="697">
        <f>IFERROR(AVERAGE(C29:N29),0)</f>
        <v>1</v>
      </c>
      <c r="R29" s="442"/>
      <c r="S29" s="442"/>
      <c r="T29" s="442"/>
      <c r="U29" s="442"/>
      <c r="V29" s="442"/>
      <c r="W29" s="442"/>
      <c r="X29" s="442"/>
      <c r="Y29" s="442"/>
      <c r="Z29" s="442"/>
      <c r="AA29" s="442"/>
      <c r="AB29" s="442"/>
      <c r="AC29" s="442"/>
      <c r="AD29" s="442"/>
      <c r="AE29" s="442"/>
      <c r="AF29" s="442"/>
      <c r="AG29" s="442"/>
      <c r="AH29" s="442"/>
      <c r="AI29" s="442"/>
      <c r="AJ29" s="442"/>
      <c r="AK29" s="442"/>
      <c r="AL29" s="442"/>
    </row>
    <row r="30" spans="1:38" x14ac:dyDescent="0.2">
      <c r="C30" s="570"/>
      <c r="D30" s="570"/>
      <c r="E30" s="570"/>
      <c r="F30" s="570"/>
      <c r="G30" s="570"/>
      <c r="H30" s="570"/>
      <c r="I30" s="570"/>
      <c r="J30" s="570"/>
      <c r="K30" s="570"/>
      <c r="L30" s="570"/>
      <c r="M30" s="570"/>
      <c r="N30" s="570"/>
      <c r="O30" s="570"/>
      <c r="P30" s="570"/>
      <c r="R30" s="442"/>
      <c r="S30" s="442"/>
      <c r="T30" s="442"/>
      <c r="U30" s="442"/>
      <c r="V30" s="442"/>
      <c r="W30" s="442"/>
      <c r="X30" s="442"/>
      <c r="Y30" s="442"/>
      <c r="Z30" s="442"/>
      <c r="AA30" s="442"/>
      <c r="AB30" s="442"/>
      <c r="AC30" s="442"/>
      <c r="AD30" s="442"/>
      <c r="AE30" s="442"/>
      <c r="AF30" s="442"/>
      <c r="AG30" s="442"/>
      <c r="AH30" s="442"/>
      <c r="AI30" s="442"/>
      <c r="AJ30" s="442"/>
      <c r="AK30" s="442"/>
      <c r="AL30" s="442"/>
    </row>
    <row r="31" spans="1:38" ht="15" x14ac:dyDescent="0.25">
      <c r="A31" s="450" t="s">
        <v>286</v>
      </c>
      <c r="B31" s="442"/>
      <c r="C31" s="571"/>
      <c r="D31" s="571"/>
      <c r="E31" s="571"/>
      <c r="F31" s="571"/>
      <c r="G31" s="571"/>
      <c r="H31" s="571"/>
      <c r="I31" s="571"/>
      <c r="J31" s="571"/>
      <c r="K31" s="571"/>
      <c r="L31" s="571"/>
      <c r="M31" s="571"/>
      <c r="N31" s="571"/>
      <c r="O31" s="571"/>
      <c r="P31" s="571"/>
      <c r="Q31" s="442"/>
      <c r="R31" s="442"/>
      <c r="S31" s="442"/>
      <c r="T31" s="442"/>
      <c r="U31" s="442"/>
      <c r="V31" s="442"/>
      <c r="W31" s="442"/>
      <c r="X31" s="442"/>
      <c r="Y31" s="442"/>
      <c r="Z31" s="442"/>
      <c r="AA31" s="442"/>
      <c r="AB31" s="442"/>
      <c r="AC31" s="442"/>
      <c r="AD31" s="442"/>
      <c r="AE31" s="442"/>
      <c r="AF31" s="442"/>
      <c r="AG31" s="442"/>
      <c r="AH31" s="442"/>
      <c r="AI31" s="442"/>
      <c r="AJ31" s="442"/>
      <c r="AK31" s="442"/>
      <c r="AL31" s="442"/>
    </row>
    <row r="32" spans="1:38" x14ac:dyDescent="0.2">
      <c r="A32" s="442"/>
      <c r="B32" s="442"/>
      <c r="C32" s="442"/>
      <c r="D32" s="442"/>
      <c r="E32" s="442"/>
      <c r="F32" s="442"/>
      <c r="G32" s="442"/>
      <c r="H32" s="442"/>
      <c r="I32" s="442"/>
      <c r="J32" s="442"/>
      <c r="K32" s="442"/>
      <c r="L32" s="442"/>
      <c r="M32" s="442"/>
      <c r="N32" s="442"/>
      <c r="O32" s="442"/>
      <c r="P32" s="442"/>
      <c r="Q32" s="442"/>
      <c r="R32" s="442"/>
      <c r="S32" s="442"/>
      <c r="T32" s="442"/>
      <c r="U32" s="442"/>
      <c r="V32" s="442"/>
      <c r="W32" s="442"/>
      <c r="X32" s="442"/>
      <c r="Y32" s="442"/>
      <c r="Z32" s="442"/>
      <c r="AA32" s="442"/>
      <c r="AB32" s="442"/>
      <c r="AC32" s="442"/>
      <c r="AD32" s="442"/>
      <c r="AE32" s="442"/>
      <c r="AF32" s="442"/>
      <c r="AG32" s="442"/>
      <c r="AH32" s="442"/>
      <c r="AI32" s="442"/>
      <c r="AJ32" s="442"/>
      <c r="AK32" s="442"/>
      <c r="AL32" s="442"/>
    </row>
    <row r="33" spans="1:38" x14ac:dyDescent="0.2">
      <c r="A33" s="442"/>
      <c r="B33" s="442" t="s">
        <v>752</v>
      </c>
      <c r="C33" s="572" t="str">
        <f>IFERROR(C19/3.8*C24*100,"")</f>
        <v/>
      </c>
      <c r="D33" s="572" t="str">
        <f t="shared" ref="D33:N33" si="8">IFERROR(D19/3.8*D24*100,"")</f>
        <v/>
      </c>
      <c r="E33" s="572" t="str">
        <f t="shared" si="8"/>
        <v/>
      </c>
      <c r="F33" s="572" t="str">
        <f t="shared" si="8"/>
        <v/>
      </c>
      <c r="G33" s="572" t="str">
        <f t="shared" si="8"/>
        <v/>
      </c>
      <c r="H33" s="572" t="str">
        <f t="shared" si="8"/>
        <v/>
      </c>
      <c r="I33" s="572" t="str">
        <f t="shared" si="8"/>
        <v/>
      </c>
      <c r="J33" s="572" t="str">
        <f t="shared" si="8"/>
        <v/>
      </c>
      <c r="K33" s="572" t="str">
        <f t="shared" si="8"/>
        <v/>
      </c>
      <c r="L33" s="572" t="str">
        <f t="shared" si="8"/>
        <v/>
      </c>
      <c r="M33" s="572" t="str">
        <f t="shared" si="8"/>
        <v/>
      </c>
      <c r="N33" s="572" t="str">
        <f t="shared" si="8"/>
        <v/>
      </c>
      <c r="O33" s="572">
        <f t="shared" ref="O33:O34" si="9">SUM(C33:N33)</f>
        <v>0</v>
      </c>
      <c r="P33" s="572">
        <f>IFERROR(AVERAGE(C33:N33),0)</f>
        <v>0</v>
      </c>
      <c r="Q33" s="442"/>
      <c r="R33" s="442"/>
      <c r="S33" s="442"/>
      <c r="T33" s="442"/>
      <c r="U33" s="442"/>
      <c r="V33" s="442"/>
      <c r="W33" s="442"/>
      <c r="X33" s="442"/>
      <c r="Y33" s="442"/>
      <c r="Z33" s="442"/>
      <c r="AA33" s="442"/>
      <c r="AB33" s="442"/>
      <c r="AC33" s="442"/>
      <c r="AD33" s="442"/>
      <c r="AE33" s="442"/>
      <c r="AF33" s="442"/>
      <c r="AG33" s="442"/>
      <c r="AH33" s="442"/>
      <c r="AI33" s="442"/>
      <c r="AJ33" s="442"/>
      <c r="AK33" s="442"/>
      <c r="AL33" s="442"/>
    </row>
    <row r="34" spans="1:38" x14ac:dyDescent="0.2">
      <c r="A34" s="442"/>
      <c r="B34" s="442" t="s">
        <v>753</v>
      </c>
      <c r="C34" s="572" t="str">
        <f>IFERROR(C19/3.4*C25*100,"")</f>
        <v/>
      </c>
      <c r="D34" s="572" t="str">
        <f t="shared" ref="D34:N34" si="10">IFERROR(D19/3.4*D25*100,"")</f>
        <v/>
      </c>
      <c r="E34" s="572" t="str">
        <f t="shared" si="10"/>
        <v/>
      </c>
      <c r="F34" s="572" t="str">
        <f t="shared" si="10"/>
        <v/>
      </c>
      <c r="G34" s="572" t="str">
        <f t="shared" si="10"/>
        <v/>
      </c>
      <c r="H34" s="572" t="str">
        <f t="shared" si="10"/>
        <v/>
      </c>
      <c r="I34" s="572" t="str">
        <f t="shared" si="10"/>
        <v/>
      </c>
      <c r="J34" s="572" t="str">
        <f t="shared" si="10"/>
        <v/>
      </c>
      <c r="K34" s="572" t="str">
        <f t="shared" si="10"/>
        <v/>
      </c>
      <c r="L34" s="572" t="str">
        <f t="shared" si="10"/>
        <v/>
      </c>
      <c r="M34" s="572" t="str">
        <f t="shared" si="10"/>
        <v/>
      </c>
      <c r="N34" s="572" t="str">
        <f t="shared" si="10"/>
        <v/>
      </c>
      <c r="O34" s="572">
        <f t="shared" si="9"/>
        <v>0</v>
      </c>
      <c r="P34" s="572">
        <f>IFERROR(AVERAGE(C34:N34),0)</f>
        <v>0</v>
      </c>
      <c r="Q34" s="442"/>
      <c r="R34" s="442"/>
      <c r="S34" s="442"/>
      <c r="T34" s="442"/>
      <c r="U34" s="442"/>
      <c r="V34" s="442"/>
      <c r="W34" s="442"/>
      <c r="X34" s="442"/>
      <c r="Y34" s="442"/>
      <c r="Z34" s="442"/>
      <c r="AA34" s="442"/>
      <c r="AB34" s="442"/>
      <c r="AC34" s="442"/>
      <c r="AD34" s="442"/>
      <c r="AE34" s="442"/>
      <c r="AF34" s="442"/>
      <c r="AG34" s="442"/>
      <c r="AH34" s="442"/>
      <c r="AI34" s="442"/>
      <c r="AJ34" s="442"/>
      <c r="AK34" s="442"/>
      <c r="AL34" s="442"/>
    </row>
    <row r="35" spans="1:38" x14ac:dyDescent="0.2">
      <c r="A35" s="442"/>
      <c r="B35" s="442" t="s">
        <v>748</v>
      </c>
      <c r="C35" s="572" t="str">
        <f>IFERROR((C27*C33)+(C28*C34),"")</f>
        <v/>
      </c>
      <c r="D35" s="572" t="str">
        <f t="shared" ref="D35:N35" si="11">IFERROR((D27*D33)+(D28*D34),"")</f>
        <v/>
      </c>
      <c r="E35" s="572" t="str">
        <f t="shared" si="11"/>
        <v/>
      </c>
      <c r="F35" s="572" t="str">
        <f t="shared" si="11"/>
        <v/>
      </c>
      <c r="G35" s="572" t="str">
        <f t="shared" si="11"/>
        <v/>
      </c>
      <c r="H35" s="572" t="str">
        <f t="shared" si="11"/>
        <v/>
      </c>
      <c r="I35" s="572" t="str">
        <f t="shared" si="11"/>
        <v/>
      </c>
      <c r="J35" s="572" t="str">
        <f t="shared" si="11"/>
        <v/>
      </c>
      <c r="K35" s="572" t="str">
        <f t="shared" si="11"/>
        <v/>
      </c>
      <c r="L35" s="572" t="str">
        <f t="shared" si="11"/>
        <v/>
      </c>
      <c r="M35" s="572" t="str">
        <f t="shared" si="11"/>
        <v/>
      </c>
      <c r="N35" s="572" t="str">
        <f t="shared" si="11"/>
        <v/>
      </c>
      <c r="O35" s="572">
        <f>SUM(C35:N35)</f>
        <v>0</v>
      </c>
      <c r="P35" s="572">
        <f>IFERROR(AVERAGE(C35:N35),0)</f>
        <v>0</v>
      </c>
      <c r="Q35" s="442"/>
      <c r="R35" s="442"/>
      <c r="S35" s="442"/>
      <c r="T35" s="442"/>
      <c r="U35" s="442"/>
      <c r="V35" s="442"/>
      <c r="W35" s="442"/>
      <c r="X35" s="442"/>
      <c r="Y35" s="442"/>
      <c r="Z35" s="442"/>
      <c r="AA35" s="442"/>
      <c r="AB35" s="442"/>
      <c r="AC35" s="442"/>
      <c r="AD35" s="442"/>
      <c r="AE35" s="442"/>
      <c r="AF35" s="442"/>
      <c r="AG35" s="442"/>
      <c r="AH35" s="442"/>
      <c r="AI35" s="442"/>
      <c r="AJ35" s="442"/>
      <c r="AK35" s="442"/>
      <c r="AL35" s="442"/>
    </row>
    <row r="36" spans="1:38" x14ac:dyDescent="0.2">
      <c r="A36" s="442"/>
      <c r="B36" s="442"/>
      <c r="C36" s="442"/>
      <c r="D36" s="442"/>
      <c r="E36" s="442"/>
      <c r="F36" s="442"/>
      <c r="G36" s="442"/>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row>
    <row r="37" spans="1:38" x14ac:dyDescent="0.2">
      <c r="A37" s="442"/>
      <c r="B37" s="442" t="s">
        <v>755</v>
      </c>
      <c r="C37" s="572" t="str">
        <f>IFERROR(C15/3.8*C24*100,"")</f>
        <v/>
      </c>
      <c r="D37" s="572" t="str">
        <f t="shared" ref="D37:N37" si="12">IFERROR(D15/3.8*D24*100,"")</f>
        <v/>
      </c>
      <c r="E37" s="572" t="str">
        <f t="shared" si="12"/>
        <v/>
      </c>
      <c r="F37" s="572" t="str">
        <f t="shared" si="12"/>
        <v/>
      </c>
      <c r="G37" s="572" t="str">
        <f t="shared" si="12"/>
        <v/>
      </c>
      <c r="H37" s="572" t="str">
        <f t="shared" si="12"/>
        <v/>
      </c>
      <c r="I37" s="572" t="str">
        <f t="shared" si="12"/>
        <v/>
      </c>
      <c r="J37" s="572" t="str">
        <f t="shared" si="12"/>
        <v/>
      </c>
      <c r="K37" s="572" t="str">
        <f t="shared" si="12"/>
        <v/>
      </c>
      <c r="L37" s="572" t="str">
        <f t="shared" si="12"/>
        <v/>
      </c>
      <c r="M37" s="572" t="str">
        <f t="shared" si="12"/>
        <v/>
      </c>
      <c r="N37" s="572" t="str">
        <f t="shared" si="12"/>
        <v/>
      </c>
      <c r="O37" s="572">
        <f t="shared" ref="O37:O38" si="13">SUM(C37:N37)</f>
        <v>0</v>
      </c>
      <c r="P37" s="572">
        <f>IFERROR(AVERAGE(C37:N37),0)</f>
        <v>0</v>
      </c>
      <c r="Q37" s="442"/>
      <c r="R37" s="442"/>
      <c r="S37" s="442"/>
      <c r="T37" s="442"/>
      <c r="U37" s="442"/>
      <c r="V37" s="442"/>
      <c r="W37" s="442"/>
      <c r="X37" s="442"/>
      <c r="Y37" s="442"/>
      <c r="Z37" s="442"/>
      <c r="AA37" s="442"/>
      <c r="AB37" s="442"/>
      <c r="AC37" s="442"/>
      <c r="AD37" s="442"/>
      <c r="AE37" s="442"/>
      <c r="AF37" s="442"/>
      <c r="AG37" s="442"/>
      <c r="AH37" s="442"/>
      <c r="AI37" s="442"/>
      <c r="AJ37" s="442"/>
      <c r="AK37" s="442"/>
      <c r="AL37" s="442"/>
    </row>
    <row r="38" spans="1:38" x14ac:dyDescent="0.2">
      <c r="A38" s="442"/>
      <c r="B38" s="442" t="s">
        <v>754</v>
      </c>
      <c r="C38" s="572" t="str">
        <f>IFERROR(C15/3.4*C25*100,"")</f>
        <v/>
      </c>
      <c r="D38" s="572" t="str">
        <f t="shared" ref="D38:N38" si="14">IFERROR(D15/3.4*D25*100,"")</f>
        <v/>
      </c>
      <c r="E38" s="572" t="str">
        <f t="shared" si="14"/>
        <v/>
      </c>
      <c r="F38" s="572" t="str">
        <f t="shared" si="14"/>
        <v/>
      </c>
      <c r="G38" s="572" t="str">
        <f t="shared" si="14"/>
        <v/>
      </c>
      <c r="H38" s="572" t="str">
        <f t="shared" si="14"/>
        <v/>
      </c>
      <c r="I38" s="572" t="str">
        <f t="shared" si="14"/>
        <v/>
      </c>
      <c r="J38" s="572" t="str">
        <f t="shared" si="14"/>
        <v/>
      </c>
      <c r="K38" s="572" t="str">
        <f t="shared" si="14"/>
        <v/>
      </c>
      <c r="L38" s="572" t="str">
        <f t="shared" si="14"/>
        <v/>
      </c>
      <c r="M38" s="572" t="str">
        <f t="shared" si="14"/>
        <v/>
      </c>
      <c r="N38" s="572" t="str">
        <f t="shared" si="14"/>
        <v/>
      </c>
      <c r="O38" s="572">
        <f t="shared" si="13"/>
        <v>0</v>
      </c>
      <c r="P38" s="572">
        <f>IFERROR(AVERAGE(C38:N38),0)</f>
        <v>0</v>
      </c>
      <c r="Q38" s="442"/>
      <c r="R38" s="442"/>
      <c r="S38" s="442"/>
      <c r="T38" s="442"/>
      <c r="U38" s="442"/>
      <c r="V38" s="442"/>
      <c r="W38" s="442"/>
      <c r="X38" s="442"/>
      <c r="Y38" s="442"/>
      <c r="Z38" s="442"/>
      <c r="AA38" s="442"/>
      <c r="AB38" s="442"/>
      <c r="AC38" s="442"/>
      <c r="AD38" s="442"/>
      <c r="AE38" s="442"/>
      <c r="AF38" s="442"/>
      <c r="AG38" s="442"/>
      <c r="AH38" s="442"/>
      <c r="AI38" s="442"/>
      <c r="AJ38" s="442"/>
      <c r="AK38" s="442"/>
      <c r="AL38" s="442"/>
    </row>
    <row r="39" spans="1:38" x14ac:dyDescent="0.2">
      <c r="A39" s="442"/>
      <c r="B39" s="442" t="s">
        <v>229</v>
      </c>
      <c r="C39" s="572">
        <f t="shared" ref="C39:N39" si="15">C15</f>
        <v>0</v>
      </c>
      <c r="D39" s="572">
        <f t="shared" si="15"/>
        <v>0</v>
      </c>
      <c r="E39" s="572">
        <f t="shared" si="15"/>
        <v>0</v>
      </c>
      <c r="F39" s="572">
        <f t="shared" si="15"/>
        <v>0</v>
      </c>
      <c r="G39" s="572">
        <f t="shared" si="15"/>
        <v>0</v>
      </c>
      <c r="H39" s="572">
        <f t="shared" si="15"/>
        <v>0</v>
      </c>
      <c r="I39" s="572">
        <f t="shared" si="15"/>
        <v>0</v>
      </c>
      <c r="J39" s="572">
        <f t="shared" si="15"/>
        <v>0</v>
      </c>
      <c r="K39" s="572">
        <f t="shared" si="15"/>
        <v>0</v>
      </c>
      <c r="L39" s="572">
        <f t="shared" si="15"/>
        <v>0</v>
      </c>
      <c r="M39" s="572">
        <f t="shared" si="15"/>
        <v>0</v>
      </c>
      <c r="N39" s="572">
        <f t="shared" si="15"/>
        <v>0</v>
      </c>
      <c r="O39" s="572">
        <f>SUM(C39:N39)</f>
        <v>0</v>
      </c>
      <c r="P39" s="572">
        <f>IFERROR(AVERAGE(C39:N39),0)</f>
        <v>0</v>
      </c>
      <c r="Q39" s="442"/>
      <c r="R39" s="442"/>
      <c r="S39" s="442"/>
      <c r="T39" s="442"/>
      <c r="U39" s="442"/>
      <c r="V39" s="442"/>
      <c r="W39" s="442"/>
      <c r="X39" s="442"/>
      <c r="Y39" s="442"/>
      <c r="Z39" s="442"/>
      <c r="AA39" s="442"/>
      <c r="AB39" s="442"/>
      <c r="AC39" s="442"/>
      <c r="AD39" s="442"/>
      <c r="AE39" s="442"/>
      <c r="AF39" s="442"/>
      <c r="AG39" s="442"/>
      <c r="AH39" s="442"/>
      <c r="AI39" s="442"/>
      <c r="AJ39" s="442"/>
      <c r="AK39" s="442"/>
      <c r="AL39" s="442"/>
    </row>
    <row r="40" spans="1:38" x14ac:dyDescent="0.2">
      <c r="A40" s="442"/>
      <c r="B40" s="442" t="s">
        <v>230</v>
      </c>
      <c r="C40" s="572" t="str">
        <f>IFERROR((C27*C37)+(C28*C38),"")</f>
        <v/>
      </c>
      <c r="D40" s="572" t="str">
        <f t="shared" ref="D40:N40" si="16">IFERROR((D27*D37)+(D28*D38),"")</f>
        <v/>
      </c>
      <c r="E40" s="572" t="str">
        <f t="shared" si="16"/>
        <v/>
      </c>
      <c r="F40" s="572" t="str">
        <f t="shared" si="16"/>
        <v/>
      </c>
      <c r="G40" s="572" t="str">
        <f t="shared" si="16"/>
        <v/>
      </c>
      <c r="H40" s="572" t="str">
        <f t="shared" si="16"/>
        <v/>
      </c>
      <c r="I40" s="572" t="str">
        <f t="shared" si="16"/>
        <v/>
      </c>
      <c r="J40" s="572" t="str">
        <f t="shared" si="16"/>
        <v/>
      </c>
      <c r="K40" s="572" t="str">
        <f t="shared" si="16"/>
        <v/>
      </c>
      <c r="L40" s="572" t="str">
        <f t="shared" si="16"/>
        <v/>
      </c>
      <c r="M40" s="572" t="str">
        <f t="shared" si="16"/>
        <v/>
      </c>
      <c r="N40" s="572" t="str">
        <f t="shared" si="16"/>
        <v/>
      </c>
      <c r="O40" s="572">
        <f>SUM(C40:N40)</f>
        <v>0</v>
      </c>
      <c r="P40" s="572">
        <f>IFERROR(AVERAGE(C40:N40),0)</f>
        <v>0</v>
      </c>
      <c r="Q40" s="442"/>
      <c r="R40" s="442"/>
      <c r="S40" s="442"/>
      <c r="T40" s="442"/>
      <c r="U40" s="442"/>
      <c r="V40" s="442"/>
      <c r="W40" s="442"/>
      <c r="X40" s="442"/>
      <c r="Y40" s="442"/>
      <c r="Z40" s="442"/>
      <c r="AA40" s="442"/>
      <c r="AB40" s="442"/>
      <c r="AC40" s="442"/>
      <c r="AD40" s="442"/>
      <c r="AE40" s="442"/>
      <c r="AF40" s="442"/>
      <c r="AG40" s="442"/>
      <c r="AH40" s="442"/>
      <c r="AI40" s="442"/>
      <c r="AJ40" s="442"/>
      <c r="AK40" s="442"/>
      <c r="AL40" s="442"/>
    </row>
    <row r="41" spans="1:38" x14ac:dyDescent="0.2">
      <c r="A41" s="442"/>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row>
    <row r="42" spans="1:38" x14ac:dyDescent="0.2">
      <c r="A42" s="442"/>
      <c r="B42" s="442" t="s">
        <v>749</v>
      </c>
      <c r="C42" s="572" t="str">
        <f>IFERROR(C19*C21/100,"")</f>
        <v/>
      </c>
      <c r="D42" s="572" t="str">
        <f t="shared" ref="D42:N42" si="17">IFERROR(D19*D21/100,"")</f>
        <v/>
      </c>
      <c r="E42" s="572" t="str">
        <f t="shared" si="17"/>
        <v/>
      </c>
      <c r="F42" s="572" t="str">
        <f t="shared" si="17"/>
        <v/>
      </c>
      <c r="G42" s="572" t="str">
        <f t="shared" si="17"/>
        <v/>
      </c>
      <c r="H42" s="572" t="str">
        <f t="shared" si="17"/>
        <v/>
      </c>
      <c r="I42" s="572" t="str">
        <f t="shared" si="17"/>
        <v/>
      </c>
      <c r="J42" s="572" t="str">
        <f t="shared" si="17"/>
        <v/>
      </c>
      <c r="K42" s="572" t="str">
        <f t="shared" si="17"/>
        <v/>
      </c>
      <c r="L42" s="572" t="str">
        <f t="shared" si="17"/>
        <v/>
      </c>
      <c r="M42" s="572" t="str">
        <f t="shared" si="17"/>
        <v/>
      </c>
      <c r="N42" s="572" t="str">
        <f t="shared" si="17"/>
        <v/>
      </c>
      <c r="O42" s="572">
        <f t="shared" ref="O42" si="18">SUM(C42:N42)</f>
        <v>0</v>
      </c>
      <c r="P42" s="572">
        <f>IFERROR(AVERAGE(C42:N42),0)</f>
        <v>0</v>
      </c>
      <c r="Q42" s="442"/>
      <c r="R42" s="442"/>
      <c r="S42" s="442"/>
      <c r="T42" s="442"/>
      <c r="U42" s="442"/>
      <c r="V42" s="442"/>
      <c r="W42" s="442"/>
      <c r="X42" s="442"/>
      <c r="Y42" s="442"/>
      <c r="Z42" s="442"/>
      <c r="AA42" s="442"/>
      <c r="AB42" s="442"/>
      <c r="AC42" s="442"/>
      <c r="AD42" s="442"/>
      <c r="AE42" s="442"/>
      <c r="AF42" s="442"/>
      <c r="AG42" s="442"/>
      <c r="AH42" s="442"/>
      <c r="AI42" s="442"/>
      <c r="AJ42" s="442"/>
      <c r="AK42" s="442"/>
      <c r="AL42" s="442"/>
    </row>
    <row r="43" spans="1:38" x14ac:dyDescent="0.2">
      <c r="A43" s="442"/>
      <c r="B43" s="442" t="s">
        <v>751</v>
      </c>
      <c r="C43" s="572"/>
      <c r="D43" s="572"/>
      <c r="E43" s="572"/>
      <c r="F43" s="572"/>
      <c r="G43" s="572"/>
      <c r="H43" s="572"/>
      <c r="I43" s="572"/>
      <c r="J43" s="572"/>
      <c r="K43" s="572"/>
      <c r="L43" s="572"/>
      <c r="M43" s="572"/>
      <c r="N43" s="572"/>
      <c r="O43" s="573">
        <f>IFERROR(O42/(O39/100),0)</f>
        <v>0</v>
      </c>
      <c r="P43" s="572"/>
      <c r="Q43" s="442"/>
      <c r="R43" s="442"/>
      <c r="S43" s="442"/>
      <c r="T43" s="442"/>
      <c r="U43" s="442"/>
      <c r="V43" s="442"/>
      <c r="W43" s="442"/>
      <c r="X43" s="442"/>
      <c r="Y43" s="442"/>
      <c r="Z43" s="442"/>
      <c r="AA43" s="442"/>
      <c r="AB43" s="442"/>
      <c r="AC43" s="442"/>
      <c r="AD43" s="442"/>
      <c r="AE43" s="442"/>
      <c r="AF43" s="442"/>
      <c r="AG43" s="442"/>
      <c r="AH43" s="442"/>
      <c r="AI43" s="442"/>
      <c r="AJ43" s="442"/>
      <c r="AK43" s="442"/>
      <c r="AL43" s="442"/>
    </row>
    <row r="44" spans="1:38" x14ac:dyDescent="0.2">
      <c r="A44" s="442"/>
      <c r="B44" s="442" t="s">
        <v>750</v>
      </c>
      <c r="C44" s="572" t="str">
        <f>IFERROR(C19*C22/100,"")</f>
        <v/>
      </c>
      <c r="D44" s="572" t="str">
        <f t="shared" ref="D44:N44" si="19">IFERROR(D19*D22/100,"")</f>
        <v/>
      </c>
      <c r="E44" s="572" t="str">
        <f t="shared" si="19"/>
        <v/>
      </c>
      <c r="F44" s="572" t="str">
        <f t="shared" si="19"/>
        <v/>
      </c>
      <c r="G44" s="572" t="str">
        <f t="shared" si="19"/>
        <v/>
      </c>
      <c r="H44" s="572" t="str">
        <f t="shared" si="19"/>
        <v/>
      </c>
      <c r="I44" s="572" t="str">
        <f t="shared" si="19"/>
        <v/>
      </c>
      <c r="J44" s="572" t="str">
        <f t="shared" si="19"/>
        <v/>
      </c>
      <c r="K44" s="572" t="str">
        <f t="shared" si="19"/>
        <v/>
      </c>
      <c r="L44" s="572" t="str">
        <f t="shared" si="19"/>
        <v/>
      </c>
      <c r="M44" s="572" t="str">
        <f t="shared" si="19"/>
        <v/>
      </c>
      <c r="N44" s="572" t="str">
        <f t="shared" si="19"/>
        <v/>
      </c>
      <c r="O44" s="572">
        <f t="shared" ref="O44" si="20">SUM(C44:N44)</f>
        <v>0</v>
      </c>
      <c r="P44" s="572">
        <f>IFERROR(AVERAGE(C44:N44),0)</f>
        <v>0</v>
      </c>
      <c r="Q44" s="442"/>
      <c r="R44" s="442"/>
      <c r="S44" s="442"/>
      <c r="T44" s="442"/>
      <c r="U44" s="442"/>
      <c r="V44" s="442"/>
      <c r="W44" s="442"/>
      <c r="X44" s="442"/>
      <c r="Y44" s="442"/>
      <c r="Z44" s="442"/>
      <c r="AA44" s="442"/>
      <c r="AB44" s="442"/>
      <c r="AC44" s="442"/>
      <c r="AD44" s="442"/>
      <c r="AE44" s="442"/>
      <c r="AF44" s="442"/>
      <c r="AG44" s="442"/>
      <c r="AH44" s="442"/>
      <c r="AI44" s="442"/>
      <c r="AJ44" s="442"/>
      <c r="AK44" s="442"/>
      <c r="AL44" s="442"/>
    </row>
    <row r="45" spans="1:38" x14ac:dyDescent="0.2">
      <c r="A45" s="442"/>
      <c r="B45" s="442" t="s">
        <v>236</v>
      </c>
      <c r="C45" s="572"/>
      <c r="D45" s="572"/>
      <c r="E45" s="572"/>
      <c r="F45" s="572"/>
      <c r="G45" s="572"/>
      <c r="H45" s="572"/>
      <c r="I45" s="572"/>
      <c r="J45" s="572"/>
      <c r="K45" s="572"/>
      <c r="L45" s="572"/>
      <c r="M45" s="572"/>
      <c r="N45" s="572"/>
      <c r="O45" s="573">
        <f>IFERROR(O44/(O39/100),0)</f>
        <v>0</v>
      </c>
      <c r="P45" s="572"/>
      <c r="Q45" s="442"/>
      <c r="R45" s="442"/>
      <c r="S45" s="442"/>
      <c r="T45" s="442"/>
      <c r="U45" s="442"/>
      <c r="V45" s="442"/>
      <c r="W45" s="442"/>
      <c r="X45" s="442"/>
      <c r="Y45" s="442"/>
      <c r="Z45" s="442"/>
      <c r="AA45" s="442"/>
      <c r="AB45" s="442"/>
      <c r="AC45" s="442"/>
      <c r="AD45" s="442"/>
      <c r="AE45" s="442"/>
      <c r="AF45" s="442"/>
      <c r="AG45" s="442"/>
      <c r="AH45" s="442"/>
      <c r="AI45" s="442"/>
      <c r="AJ45" s="442"/>
      <c r="AK45" s="442"/>
      <c r="AL45" s="442"/>
    </row>
    <row r="46" spans="1:38" x14ac:dyDescent="0.2">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row>
    <row r="47" spans="1:38" x14ac:dyDescent="0.2">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row>
    <row r="48" spans="1:38" x14ac:dyDescent="0.2">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row>
    <row r="49" spans="1:38" x14ac:dyDescent="0.2">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row>
    <row r="50" spans="1:38" x14ac:dyDescent="0.2">
      <c r="A50" s="442"/>
      <c r="B50" s="442"/>
      <c r="C50" s="442"/>
      <c r="D50" s="442"/>
      <c r="E50" s="442"/>
      <c r="F50" s="442"/>
      <c r="G50" s="442"/>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row>
    <row r="51" spans="1:38" x14ac:dyDescent="0.2">
      <c r="A51" s="442"/>
      <c r="B51" s="442"/>
      <c r="C51" s="442"/>
      <c r="D51" s="442"/>
      <c r="E51" s="442"/>
      <c r="F51" s="442"/>
      <c r="G51" s="442"/>
      <c r="H51" s="442"/>
      <c r="I51" s="442"/>
      <c r="J51" s="442"/>
      <c r="K51" s="442"/>
      <c r="L51" s="442"/>
      <c r="M51" s="442"/>
      <c r="N51" s="442"/>
      <c r="O51" s="442"/>
      <c r="P51" s="442"/>
      <c r="Q51" s="442"/>
      <c r="R51" s="442"/>
      <c r="S51" s="442"/>
      <c r="T51" s="442"/>
      <c r="U51" s="442"/>
      <c r="V51" s="442"/>
      <c r="W51" s="442"/>
      <c r="X51" s="442"/>
      <c r="Y51" s="442"/>
      <c r="Z51" s="442"/>
      <c r="AA51" s="442"/>
      <c r="AB51" s="442"/>
      <c r="AC51" s="442"/>
      <c r="AD51" s="442"/>
      <c r="AE51" s="442"/>
      <c r="AF51" s="442"/>
      <c r="AG51" s="442"/>
      <c r="AH51" s="442"/>
      <c r="AI51" s="442"/>
      <c r="AJ51" s="442"/>
      <c r="AK51" s="442"/>
      <c r="AL51" s="442"/>
    </row>
    <row r="52" spans="1:38" x14ac:dyDescent="0.2">
      <c r="A52" s="442"/>
      <c r="B52" s="442"/>
      <c r="C52" s="442"/>
      <c r="D52" s="442"/>
      <c r="E52" s="442"/>
      <c r="F52" s="442"/>
      <c r="G52" s="442"/>
      <c r="H52" s="442"/>
      <c r="I52" s="442"/>
      <c r="J52" s="442"/>
      <c r="K52" s="442"/>
      <c r="L52" s="442"/>
      <c r="M52" s="442"/>
      <c r="N52" s="442"/>
      <c r="O52" s="442"/>
      <c r="P52" s="442"/>
      <c r="Q52" s="442"/>
      <c r="R52" s="442"/>
      <c r="S52" s="442"/>
      <c r="T52" s="442"/>
      <c r="U52" s="442"/>
      <c r="V52" s="442"/>
      <c r="W52" s="442"/>
      <c r="X52" s="442"/>
      <c r="Y52" s="442"/>
      <c r="Z52" s="442"/>
      <c r="AA52" s="442"/>
      <c r="AB52" s="442"/>
      <c r="AC52" s="442"/>
      <c r="AD52" s="442"/>
      <c r="AE52" s="442"/>
      <c r="AF52" s="442"/>
      <c r="AG52" s="442"/>
      <c r="AH52" s="442"/>
      <c r="AI52" s="442"/>
      <c r="AJ52" s="442"/>
      <c r="AK52" s="442"/>
      <c r="AL52" s="442"/>
    </row>
    <row r="53" spans="1:38" x14ac:dyDescent="0.2">
      <c r="A53" s="442"/>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2"/>
      <c r="AK53" s="442"/>
      <c r="AL53" s="442"/>
    </row>
    <row r="54" spans="1:38" x14ac:dyDescent="0.2">
      <c r="A54" s="442"/>
      <c r="B54" s="442"/>
      <c r="C54" s="442"/>
      <c r="D54" s="442"/>
      <c r="E54" s="442"/>
      <c r="F54" s="442"/>
      <c r="G54" s="442"/>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c r="AG54" s="442"/>
      <c r="AH54" s="442"/>
      <c r="AI54" s="442"/>
      <c r="AJ54" s="442"/>
      <c r="AK54" s="442"/>
      <c r="AL54" s="442"/>
    </row>
    <row r="55" spans="1:38" x14ac:dyDescent="0.2">
      <c r="A55" s="442"/>
      <c r="B55" s="442"/>
      <c r="C55" s="442"/>
      <c r="D55" s="442"/>
      <c r="E55" s="442"/>
      <c r="F55" s="442"/>
      <c r="G55" s="442"/>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c r="AG55" s="442"/>
      <c r="AH55" s="442"/>
      <c r="AI55" s="442"/>
      <c r="AJ55" s="442"/>
      <c r="AK55" s="442"/>
      <c r="AL55" s="442"/>
    </row>
    <row r="56" spans="1:38" x14ac:dyDescent="0.2">
      <c r="A56" s="442"/>
      <c r="B56" s="442"/>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row>
    <row r="57" spans="1:38" x14ac:dyDescent="0.2">
      <c r="A57" s="442"/>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row>
    <row r="58" spans="1:38" x14ac:dyDescent="0.2">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row>
    <row r="59" spans="1:38" x14ac:dyDescent="0.2">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row>
    <row r="60" spans="1:38" x14ac:dyDescent="0.2">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row>
    <row r="61" spans="1:38" x14ac:dyDescent="0.2">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row>
    <row r="62" spans="1:38" x14ac:dyDescent="0.2">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row>
    <row r="63" spans="1:38" x14ac:dyDescent="0.2">
      <c r="A63" s="442"/>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row>
    <row r="64" spans="1:38" x14ac:dyDescent="0.2">
      <c r="A64" s="442"/>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row>
    <row r="65" spans="1:38" x14ac:dyDescent="0.2">
      <c r="A65" s="442"/>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row>
    <row r="66" spans="1:38" x14ac:dyDescent="0.2">
      <c r="A66" s="442"/>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row>
    <row r="67" spans="1:38" x14ac:dyDescent="0.2">
      <c r="A67" s="442"/>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c r="AG67" s="442"/>
      <c r="AH67" s="442"/>
      <c r="AI67" s="442"/>
      <c r="AJ67" s="442"/>
      <c r="AK67" s="442"/>
      <c r="AL67" s="442"/>
    </row>
    <row r="68" spans="1:38" x14ac:dyDescent="0.2">
      <c r="A68" s="442"/>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c r="AG68" s="442"/>
      <c r="AH68" s="442"/>
      <c r="AI68" s="442"/>
      <c r="AJ68" s="442"/>
      <c r="AK68" s="442"/>
      <c r="AL68" s="442"/>
    </row>
    <row r="69" spans="1:38" x14ac:dyDescent="0.2">
      <c r="A69" s="442"/>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c r="AG69" s="442"/>
      <c r="AH69" s="442"/>
      <c r="AI69" s="442"/>
      <c r="AJ69" s="442"/>
      <c r="AK69" s="442"/>
      <c r="AL69" s="442"/>
    </row>
    <row r="70" spans="1:38" x14ac:dyDescent="0.2">
      <c r="A70" s="442"/>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row>
    <row r="71" spans="1:38" x14ac:dyDescent="0.2">
      <c r="A71" s="442"/>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c r="AG71" s="442"/>
      <c r="AH71" s="442"/>
      <c r="AI71" s="442"/>
      <c r="AJ71" s="442"/>
      <c r="AK71" s="442"/>
      <c r="AL71" s="442"/>
    </row>
    <row r="72" spans="1:38" x14ac:dyDescent="0.2">
      <c r="A72" s="442"/>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c r="AG72" s="442"/>
      <c r="AH72" s="442"/>
      <c r="AI72" s="442"/>
      <c r="AJ72" s="442"/>
      <c r="AK72" s="442"/>
      <c r="AL72" s="442"/>
    </row>
    <row r="73" spans="1:38" x14ac:dyDescent="0.2">
      <c r="A73" s="442"/>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c r="AG73" s="442"/>
      <c r="AH73" s="442"/>
      <c r="AI73" s="442"/>
      <c r="AJ73" s="442"/>
      <c r="AK73" s="442"/>
      <c r="AL73" s="442"/>
    </row>
    <row r="74" spans="1:38" x14ac:dyDescent="0.2">
      <c r="A74" s="442"/>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c r="AG74" s="442"/>
      <c r="AH74" s="442"/>
      <c r="AI74" s="442"/>
      <c r="AJ74" s="442"/>
      <c r="AK74" s="442"/>
      <c r="AL74" s="442"/>
    </row>
    <row r="75" spans="1:38" x14ac:dyDescent="0.2">
      <c r="A75" s="442"/>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c r="AG75" s="442"/>
      <c r="AH75" s="442"/>
      <c r="AI75" s="442"/>
      <c r="AJ75" s="442"/>
      <c r="AK75" s="442"/>
      <c r="AL75" s="442"/>
    </row>
    <row r="76" spans="1:38" x14ac:dyDescent="0.2">
      <c r="A76" s="442"/>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c r="AG76" s="442"/>
      <c r="AH76" s="442"/>
      <c r="AI76" s="442"/>
      <c r="AJ76" s="442"/>
      <c r="AK76" s="442"/>
      <c r="AL76" s="442"/>
    </row>
    <row r="77" spans="1:38" x14ac:dyDescent="0.2">
      <c r="A77" s="442"/>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row>
    <row r="78" spans="1:38" x14ac:dyDescent="0.2">
      <c r="A78" s="442"/>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row>
    <row r="79" spans="1:38" x14ac:dyDescent="0.2">
      <c r="A79" s="442"/>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c r="AG79" s="442"/>
      <c r="AH79" s="442"/>
      <c r="AI79" s="442"/>
      <c r="AJ79" s="442"/>
      <c r="AK79" s="442"/>
      <c r="AL79" s="442"/>
    </row>
    <row r="80" spans="1:38" x14ac:dyDescent="0.2">
      <c r="A80" s="442"/>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c r="AG80" s="442"/>
      <c r="AH80" s="442"/>
      <c r="AI80" s="442"/>
      <c r="AJ80" s="442"/>
      <c r="AK80" s="442"/>
      <c r="AL80" s="442"/>
    </row>
    <row r="81" spans="1:38" x14ac:dyDescent="0.2">
      <c r="A81" s="442"/>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c r="AG81" s="442"/>
      <c r="AH81" s="442"/>
      <c r="AI81" s="442"/>
      <c r="AJ81" s="442"/>
      <c r="AK81" s="442"/>
      <c r="AL81" s="442"/>
    </row>
    <row r="82" spans="1:38" x14ac:dyDescent="0.2">
      <c r="A82" s="442"/>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c r="AG82" s="442"/>
      <c r="AH82" s="442"/>
      <c r="AI82" s="442"/>
      <c r="AJ82" s="442"/>
      <c r="AK82" s="442"/>
      <c r="AL82" s="442"/>
    </row>
    <row r="83" spans="1:38" x14ac:dyDescent="0.2">
      <c r="A83" s="442"/>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c r="AG83" s="442"/>
      <c r="AH83" s="442"/>
      <c r="AI83" s="442"/>
      <c r="AJ83" s="442"/>
      <c r="AK83" s="442"/>
      <c r="AL83" s="442"/>
    </row>
    <row r="84" spans="1:38" x14ac:dyDescent="0.2">
      <c r="A84" s="442"/>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442"/>
    </row>
    <row r="85" spans="1:38" x14ac:dyDescent="0.2">
      <c r="A85" s="442"/>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c r="AG85" s="442"/>
      <c r="AH85" s="442"/>
      <c r="AI85" s="442"/>
      <c r="AJ85" s="442"/>
      <c r="AK85" s="442"/>
      <c r="AL85" s="442"/>
    </row>
    <row r="86" spans="1:38" x14ac:dyDescent="0.2">
      <c r="A86" s="442"/>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c r="AG86" s="442"/>
      <c r="AH86" s="442"/>
      <c r="AI86" s="442"/>
      <c r="AJ86" s="442"/>
      <c r="AK86" s="442"/>
      <c r="AL86" s="442"/>
    </row>
    <row r="87" spans="1:38" x14ac:dyDescent="0.2">
      <c r="A87" s="442"/>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c r="AG87" s="442"/>
      <c r="AH87" s="442"/>
      <c r="AI87" s="442"/>
      <c r="AJ87" s="442"/>
      <c r="AK87" s="442"/>
      <c r="AL87" s="442"/>
    </row>
    <row r="88" spans="1:38" x14ac:dyDescent="0.2">
      <c r="A88" s="442"/>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c r="AG88" s="442"/>
      <c r="AH88" s="442"/>
      <c r="AI88" s="442"/>
      <c r="AJ88" s="442"/>
      <c r="AK88" s="442"/>
      <c r="AL88" s="442"/>
    </row>
    <row r="89" spans="1:38" x14ac:dyDescent="0.2">
      <c r="A89" s="442"/>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c r="AG89" s="442"/>
      <c r="AH89" s="442"/>
      <c r="AI89" s="442"/>
      <c r="AJ89" s="442"/>
      <c r="AK89" s="442"/>
      <c r="AL89" s="442"/>
    </row>
    <row r="90" spans="1:38" x14ac:dyDescent="0.2">
      <c r="A90" s="442"/>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c r="AG90" s="442"/>
      <c r="AH90" s="442"/>
      <c r="AI90" s="442"/>
      <c r="AJ90" s="442"/>
      <c r="AK90" s="442"/>
      <c r="AL90" s="442"/>
    </row>
    <row r="91" spans="1:38" x14ac:dyDescent="0.2">
      <c r="A91" s="442"/>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row>
    <row r="92" spans="1:38" x14ac:dyDescent="0.2">
      <c r="A92" s="442"/>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c r="AG92" s="442"/>
      <c r="AH92" s="442"/>
      <c r="AI92" s="442"/>
      <c r="AJ92" s="442"/>
      <c r="AK92" s="442"/>
      <c r="AL92" s="442"/>
    </row>
    <row r="93" spans="1:38" x14ac:dyDescent="0.2">
      <c r="A93" s="442"/>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c r="AG93" s="442"/>
      <c r="AH93" s="442"/>
      <c r="AI93" s="442"/>
      <c r="AJ93" s="442"/>
      <c r="AK93" s="442"/>
      <c r="AL93" s="442"/>
    </row>
    <row r="94" spans="1:38" x14ac:dyDescent="0.2">
      <c r="A94" s="442"/>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c r="AG94" s="442"/>
      <c r="AH94" s="442"/>
      <c r="AI94" s="442"/>
      <c r="AJ94" s="442"/>
      <c r="AK94" s="442"/>
      <c r="AL94" s="442"/>
    </row>
    <row r="95" spans="1:38" x14ac:dyDescent="0.2">
      <c r="A95" s="442"/>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c r="AG95" s="442"/>
      <c r="AH95" s="442"/>
      <c r="AI95" s="442"/>
      <c r="AJ95" s="442"/>
      <c r="AK95" s="442"/>
      <c r="AL95" s="442"/>
    </row>
    <row r="96" spans="1:38" x14ac:dyDescent="0.2">
      <c r="A96" s="442"/>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c r="AG96" s="442"/>
      <c r="AH96" s="442"/>
      <c r="AI96" s="442"/>
      <c r="AJ96" s="442"/>
      <c r="AK96" s="442"/>
      <c r="AL96" s="442"/>
    </row>
    <row r="97" spans="1:38" x14ac:dyDescent="0.2">
      <c r="A97" s="442"/>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c r="AG97" s="442"/>
      <c r="AH97" s="442"/>
      <c r="AI97" s="442"/>
      <c r="AJ97" s="442"/>
      <c r="AK97" s="442"/>
      <c r="AL97" s="442"/>
    </row>
    <row r="98" spans="1:38" x14ac:dyDescent="0.2">
      <c r="A98" s="442"/>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c r="AG98" s="442"/>
      <c r="AH98" s="442"/>
      <c r="AI98" s="442"/>
      <c r="AJ98" s="442"/>
      <c r="AK98" s="442"/>
      <c r="AL98" s="442"/>
    </row>
    <row r="99" spans="1:38" x14ac:dyDescent="0.2">
      <c r="A99" s="442"/>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c r="AG99" s="442"/>
      <c r="AH99" s="442"/>
      <c r="AI99" s="442"/>
      <c r="AJ99" s="442"/>
      <c r="AK99" s="442"/>
      <c r="AL99" s="442"/>
    </row>
    <row r="100" spans="1:38" x14ac:dyDescent="0.2">
      <c r="A100" s="442"/>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c r="AG100" s="442"/>
      <c r="AH100" s="442"/>
      <c r="AI100" s="442"/>
      <c r="AJ100" s="442"/>
      <c r="AK100" s="442"/>
      <c r="AL100" s="442"/>
    </row>
    <row r="101" spans="1:38" x14ac:dyDescent="0.2">
      <c r="A101" s="442"/>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c r="AG101" s="442"/>
      <c r="AH101" s="442"/>
      <c r="AI101" s="442"/>
      <c r="AJ101" s="442"/>
      <c r="AK101" s="442"/>
      <c r="AL101" s="442"/>
    </row>
  </sheetData>
  <sheetProtection algorithmName="SHA-512" hashValue="Rg0gzF0UHuuk0faNrBEm/5z0eZJbDqwufcx+0P+5qvjUOx4X7MGzgRNeQPVOI2O+CNC1tm8U8e4ySbyJChNPzg==" saltValue="O6H704RCGfEaz+vFZWK3SQ==" spinCount="100000" sheet="1" selectLockedCells="1"/>
  <conditionalFormatting sqref="C11:N15">
    <cfRule type="cellIs" dxfId="50" priority="19" operator="lessThan">
      <formula>0</formula>
    </cfRule>
  </conditionalFormatting>
  <conditionalFormatting sqref="C16:N16">
    <cfRule type="cellIs" dxfId="49" priority="17" operator="lessThan">
      <formula>0</formula>
    </cfRule>
  </conditionalFormatting>
  <conditionalFormatting sqref="C17:N17">
    <cfRule type="cellIs" dxfId="48" priority="16" operator="lessThan">
      <formula>0</formula>
    </cfRule>
  </conditionalFormatting>
  <conditionalFormatting sqref="C18:N19">
    <cfRule type="cellIs" dxfId="47" priority="15" operator="lessThan">
      <formula>0</formula>
    </cfRule>
  </conditionalFormatting>
  <conditionalFormatting sqref="C30:O30">
    <cfRule type="cellIs" dxfId="46" priority="10" operator="lessThan">
      <formula>0</formula>
    </cfRule>
  </conditionalFormatting>
  <conditionalFormatting sqref="C29:O29">
    <cfRule type="cellIs" dxfId="45" priority="9" operator="lessThan">
      <formula>0</formula>
    </cfRule>
  </conditionalFormatting>
  <conditionalFormatting sqref="P29">
    <cfRule type="cellIs" dxfId="44" priority="6" operator="lessThan">
      <formula>0</formula>
    </cfRule>
  </conditionalFormatting>
  <conditionalFormatting sqref="C24:N25">
    <cfRule type="cellIs" dxfId="43" priority="3" operator="lessThan">
      <formula>0</formula>
    </cfRule>
  </conditionalFormatting>
  <conditionalFormatting sqref="C22:N22">
    <cfRule type="cellIs" dxfId="42" priority="2" operator="lessThan">
      <formula>0</formula>
    </cfRule>
  </conditionalFormatting>
  <conditionalFormatting sqref="C21:N21">
    <cfRule type="cellIs" dxfId="41" priority="1" operator="lessThan">
      <formula>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A9DD36552BE744A073E2E9AC8C9EAD" ma:contentTypeVersion="16" ma:contentTypeDescription="Crée un document." ma:contentTypeScope="" ma:versionID="8a215db16c4ac9466a91e4f2742bf0d6">
  <xsd:schema xmlns:xsd="http://www.w3.org/2001/XMLSchema" xmlns:xs="http://www.w3.org/2001/XMLSchema" xmlns:p="http://schemas.microsoft.com/office/2006/metadata/properties" xmlns:ns2="613bc4ec-2b15-49b1-bac0-60e3d07e4c0b" xmlns:ns3="714d2ac6-0868-4116-a18d-2d14896d68ae" targetNamespace="http://schemas.microsoft.com/office/2006/metadata/properties" ma:root="true" ma:fieldsID="7cb55a40dc37846027330d3b4feb27de" ns2:_="" ns3:_="">
    <xsd:import namespace="613bc4ec-2b15-49b1-bac0-60e3d07e4c0b"/>
    <xsd:import namespace="714d2ac6-0868-4116-a18d-2d14896d68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3bc4ec-2b15-49b1-bac0-60e3d07e4c0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83855192-818a-4828-847d-8e423c579e7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14d2ac6-0868-4116-a18d-2d14896d68ae"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afe56ce-beb5-4896-93cb-a5536f91e884}" ma:internalName="TaxCatchAll" ma:showField="CatchAllData" ma:web="714d2ac6-0868-4116-a18d-2d14896d68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datasnipper xmlns="http://datasnipper" included="true" dataSnipperSheetDeleted="false" guid="01c35968-776f-4489-b401-e1e395557d81" revision="3"/>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3bc4ec-2b15-49b1-bac0-60e3d07e4c0b">
      <Terms xmlns="http://schemas.microsoft.com/office/infopath/2007/PartnerControls"/>
    </lcf76f155ced4ddcb4097134ff3c332f>
    <TaxCatchAll xmlns="714d2ac6-0868-4116-a18d-2d14896d68ae"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92B7ED-96AB-4F31-871D-CFB48AB6D5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3bc4ec-2b15-49b1-bac0-60e3d07e4c0b"/>
    <ds:schemaRef ds:uri="714d2ac6-0868-4116-a18d-2d14896d68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BF1676-2C65-4F60-A0FB-8A92A2C15681}">
  <ds:schemaRefs>
    <ds:schemaRef ds:uri="http://datasnipper"/>
  </ds:schemaRefs>
</ds:datastoreItem>
</file>

<file path=customXml/itemProps3.xml><?xml version="1.0" encoding="utf-8"?>
<ds:datastoreItem xmlns:ds="http://schemas.openxmlformats.org/officeDocument/2006/customXml" ds:itemID="{7D4AB250-CAED-4BA6-AC2A-66BE4B9DDB6B}">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714d2ac6-0868-4116-a18d-2d14896d68ae"/>
    <ds:schemaRef ds:uri="613bc4ec-2b15-49b1-bac0-60e3d07e4c0b"/>
    <ds:schemaRef ds:uri="http://www.w3.org/XML/1998/namespace"/>
    <ds:schemaRef ds:uri="http://purl.org/dc/dcmitype/"/>
  </ds:schemaRefs>
</ds:datastoreItem>
</file>

<file path=customXml/itemProps4.xml><?xml version="1.0" encoding="utf-8"?>
<ds:datastoreItem xmlns:ds="http://schemas.openxmlformats.org/officeDocument/2006/customXml" ds:itemID="{78BD0199-62E6-47EB-9C04-EF8DB4FFEACD}">
  <ds:schemaRefs>
    <ds:schemaRef ds:uri="http://schemas.microsoft.com/sharepoint/v3/contenttype/forms"/>
  </ds:schemaRefs>
</ds:datastoreItem>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12</vt:i4>
      </vt:variant>
    </vt:vector>
  </HeadingPairs>
  <TitlesOfParts>
    <vt:vector size="37" baseType="lpstr">
      <vt:lpstr>Guide d'Utilisateur</vt:lpstr>
      <vt:lpstr>CP Totaux</vt:lpstr>
      <vt:lpstr>Par Litre</vt:lpstr>
      <vt:lpstr>Par Chèvre</vt:lpstr>
      <vt:lpstr>Statistiques</vt:lpstr>
      <vt:lpstr>Graphiques</vt:lpstr>
      <vt:lpstr>Immobilisations - Récapitulatif</vt:lpstr>
      <vt:lpstr>Bétail</vt:lpstr>
      <vt:lpstr>Production</vt:lpstr>
      <vt:lpstr>Immobilisations</vt:lpstr>
      <vt:lpstr>Utilisation des aliments</vt:lpstr>
      <vt:lpstr>Aliments et autre</vt:lpstr>
      <vt:lpstr>Travail</vt:lpstr>
      <vt:lpstr>Revenus &amp; Dépenses</vt:lpstr>
      <vt:lpstr>Bilan</vt:lpstr>
      <vt:lpstr>Lists</vt:lpstr>
      <vt:lpstr>2019Total</vt:lpstr>
      <vt:lpstr>2019Litre</vt:lpstr>
      <vt:lpstr>2019Doe</vt:lpstr>
      <vt:lpstr>2020Total</vt:lpstr>
      <vt:lpstr>2020Litre</vt:lpstr>
      <vt:lpstr>2020Doe</vt:lpstr>
      <vt:lpstr>2021Total</vt:lpstr>
      <vt:lpstr>2021Litre</vt:lpstr>
      <vt:lpstr>2021Doe</vt:lpstr>
      <vt:lpstr>AgeGroup</vt:lpstr>
      <vt:lpstr>Class</vt:lpstr>
      <vt:lpstr>DepYear</vt:lpstr>
      <vt:lpstr>FedDairy</vt:lpstr>
      <vt:lpstr>FedReplace</vt:lpstr>
      <vt:lpstr>Feed2Crop</vt:lpstr>
      <vt:lpstr>LabourRate</vt:lpstr>
      <vt:lpstr>MgmtRate</vt:lpstr>
      <vt:lpstr>Rep2Dairy</vt:lpstr>
      <vt:lpstr>Salvage</vt:lpstr>
      <vt:lpstr>VarianceComp</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Jolien Witte</dc:creator>
  <cp:keywords/>
  <dc:description/>
  <cp:lastModifiedBy>Molenhuis, John (OMAFA)</cp:lastModifiedBy>
  <cp:revision/>
  <dcterms:created xsi:type="dcterms:W3CDTF">2022-01-18T16:39:58Z</dcterms:created>
  <dcterms:modified xsi:type="dcterms:W3CDTF">2024-07-29T13:14:16Z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0x010100D0A9DD36552BE744A073E2E9AC8C9EAD</vt:lpwstr>
  </property>
  <property fmtid="{D5CDD505-2E9C-101B-9397-08002B2CF9AE}" pid="3" name="MSIP_Label_034a106e-6316-442c-ad35-738afd673d2b_Enabled">
    <vt:lpwstr>true</vt:lpwstr>
  </property>
  <property fmtid="{D5CDD505-2E9C-101B-9397-08002B2CF9AE}" pid="4" name="MSIP_Label_034a106e-6316-442c-ad35-738afd673d2b_SetDate">
    <vt:lpwstr>2023-01-12T21:00:30Z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f3886ce1-2f37-427a-a0ac-b52abd60ce80</vt:lpwstr>
  </property>
  <property fmtid="{D5CDD505-2E9C-101B-9397-08002B2CF9AE}" pid="9" name="MSIP_Label_034a106e-6316-442c-ad35-738afd673d2b_ContentBits">
    <vt:lpwstr>0</vt:lpwstr>
  </property>
</Properties>
</file>